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75" windowWidth="15165" windowHeight="8370" tabRatio="891"/>
  </bookViews>
  <sheets>
    <sheet name="Inhoud" sheetId="10" r:id="rId1"/>
    <sheet name="LOG4" sheetId="1" r:id="rId2"/>
    <sheet name="LOG3" sheetId="60" r:id="rId3"/>
    <sheet name="LOG2" sheetId="15" r:id="rId4"/>
    <sheet name="ADM1" sheetId="17" r:id="rId5"/>
    <sheet name="ADM2" sheetId="19" r:id="rId6"/>
    <sheet name="ADM3" sheetId="23" r:id="rId7"/>
    <sheet name="MV2(Verz pers)" sheetId="25" r:id="rId8"/>
    <sheet name="B3" sheetId="27" r:id="rId9"/>
    <sheet name="B2B" sheetId="29" r:id="rId10"/>
    <sheet name="B2A" sheetId="31" r:id="rId11"/>
    <sheet name="B1C" sheetId="33" r:id="rId12"/>
    <sheet name="B1b(HO)" sheetId="35" r:id="rId13"/>
    <sheet name="MV1" sheetId="39" r:id="rId14"/>
    <sheet name="MV1bis" sheetId="61" r:id="rId15"/>
    <sheet name="L1" sheetId="41" r:id="rId16"/>
    <sheet name="K3" sheetId="45" r:id="rId17"/>
    <sheet name="G1" sheetId="51" r:id="rId18"/>
    <sheet name="GS" sheetId="53" r:id="rId19"/>
    <sheet name="GEW" sheetId="58" r:id="rId20"/>
  </sheets>
  <externalReferences>
    <externalReference r:id="rId21"/>
  </externalReferences>
  <definedNames>
    <definedName name="_xlnm.Print_Area" localSheetId="11">B1C!$A$1:$U$36</definedName>
    <definedName name="_xlnm.Print_Area" localSheetId="10">B2A!$A$1:$U$36</definedName>
    <definedName name="_xlnm.Print_Area" localSheetId="8">'B3'!$A$1:$U$36</definedName>
    <definedName name="_xlnm.Print_Area" localSheetId="17">'G1'!$A$1:$U$36</definedName>
    <definedName name="_xlnm.Print_Area" localSheetId="18">GS!$A$1:$U$36</definedName>
    <definedName name="_xlnm.Print_Area" localSheetId="16">'K3'!$A$1:$U$36</definedName>
    <definedName name="_xlnm.Print_Area" localSheetId="7">'MV2(Verz pers)'!$A$1:$U$36</definedName>
    <definedName name="Z_3515F0C3_212C_11D6_9FA4_00105AF813F4_.wvu.Cols" localSheetId="4" hidden="1">'ADM1'!$R:$S</definedName>
    <definedName name="Z_3515F0C3_212C_11D6_9FA4_00105AF813F4_.wvu.Cols" localSheetId="5" hidden="1">'ADM2'!$R:$S</definedName>
    <definedName name="Z_3515F0C3_212C_11D6_9FA4_00105AF813F4_.wvu.Cols" localSheetId="6" hidden="1">'ADM3'!$R:$S</definedName>
    <definedName name="Z_3515F0C3_212C_11D6_9FA4_00105AF813F4_.wvu.Cols" localSheetId="12" hidden="1">'B1b(HO)'!$R:$S</definedName>
    <definedName name="Z_3515F0C3_212C_11D6_9FA4_00105AF813F4_.wvu.Cols" localSheetId="11" hidden="1">B1C!$R:$S</definedName>
    <definedName name="Z_3515F0C3_212C_11D6_9FA4_00105AF813F4_.wvu.Cols" localSheetId="10" hidden="1">B2A!$R:$S</definedName>
    <definedName name="Z_3515F0C3_212C_11D6_9FA4_00105AF813F4_.wvu.Cols" localSheetId="9" hidden="1">B2B!$R:$S</definedName>
    <definedName name="Z_3515F0C3_212C_11D6_9FA4_00105AF813F4_.wvu.Cols" localSheetId="8" hidden="1">'B3'!$R:$S</definedName>
    <definedName name="Z_3515F0C3_212C_11D6_9FA4_00105AF813F4_.wvu.Cols" localSheetId="17" hidden="1">'G1'!$R:$S</definedName>
    <definedName name="Z_3515F0C3_212C_11D6_9FA4_00105AF813F4_.wvu.Cols" localSheetId="18" hidden="1">GS!$R:$S</definedName>
    <definedName name="Z_3515F0C3_212C_11D6_9FA4_00105AF813F4_.wvu.Cols" localSheetId="16" hidden="1">'K3'!$R:$S</definedName>
    <definedName name="Z_3515F0C3_212C_11D6_9FA4_00105AF813F4_.wvu.Cols" localSheetId="15" hidden="1">'L1'!$R:$S</definedName>
    <definedName name="Z_3515F0C3_212C_11D6_9FA4_00105AF813F4_.wvu.Cols" localSheetId="3" hidden="1">'LOG2'!$R:$S</definedName>
    <definedName name="Z_3515F0C3_212C_11D6_9FA4_00105AF813F4_.wvu.Cols" localSheetId="2" hidden="1">'LOG3'!$R:$S</definedName>
    <definedName name="Z_3515F0C3_212C_11D6_9FA4_00105AF813F4_.wvu.Cols" localSheetId="1" hidden="1">'LOG4'!$R:$S</definedName>
    <definedName name="Z_3515F0C3_212C_11D6_9FA4_00105AF813F4_.wvu.Cols" localSheetId="13" hidden="1">'MV1'!$R:$S</definedName>
    <definedName name="Z_3515F0C3_212C_11D6_9FA4_00105AF813F4_.wvu.Cols" localSheetId="7" hidden="1">'MV2(Verz pers)'!$R:$S</definedName>
    <definedName name="Z_575C8073_5FD0_11D5_9FA9_00105AF771B6_.wvu.Cols" localSheetId="4" hidden="1">'ADM1'!$R:$S</definedName>
    <definedName name="Z_575C8073_5FD0_11D5_9FA9_00105AF771B6_.wvu.Cols" localSheetId="5" hidden="1">'ADM2'!$R:$S</definedName>
    <definedName name="Z_575C8073_5FD0_11D5_9FA9_00105AF771B6_.wvu.Cols" localSheetId="6" hidden="1">'ADM3'!$R:$S</definedName>
    <definedName name="Z_575C8073_5FD0_11D5_9FA9_00105AF771B6_.wvu.Cols" localSheetId="12" hidden="1">'B1b(HO)'!$R:$S</definedName>
    <definedName name="Z_575C8073_5FD0_11D5_9FA9_00105AF771B6_.wvu.Cols" localSheetId="11" hidden="1">B1C!$R:$S</definedName>
    <definedName name="Z_575C8073_5FD0_11D5_9FA9_00105AF771B6_.wvu.Cols" localSheetId="10" hidden="1">B2A!$R:$S</definedName>
    <definedName name="Z_575C8073_5FD0_11D5_9FA9_00105AF771B6_.wvu.Cols" localSheetId="9" hidden="1">B2B!$R:$S</definedName>
    <definedName name="Z_575C8073_5FD0_11D5_9FA9_00105AF771B6_.wvu.Cols" localSheetId="8" hidden="1">'B3'!$R:$S</definedName>
    <definedName name="Z_575C8073_5FD0_11D5_9FA9_00105AF771B6_.wvu.Cols" localSheetId="17" hidden="1">'G1'!$R:$S</definedName>
    <definedName name="Z_575C8073_5FD0_11D5_9FA9_00105AF771B6_.wvu.Cols" localSheetId="18" hidden="1">GS!$R:$S</definedName>
    <definedName name="Z_575C8073_5FD0_11D5_9FA9_00105AF771B6_.wvu.Cols" localSheetId="16" hidden="1">'K3'!$R:$S</definedName>
    <definedName name="Z_575C8073_5FD0_11D5_9FA9_00105AF771B6_.wvu.Cols" localSheetId="15" hidden="1">'L1'!$R:$S</definedName>
    <definedName name="Z_575C8073_5FD0_11D5_9FA9_00105AF771B6_.wvu.Cols" localSheetId="3" hidden="1">'LOG2'!$R:$S</definedName>
    <definedName name="Z_575C8073_5FD0_11D5_9FA9_00105AF771B6_.wvu.Cols" localSheetId="2" hidden="1">'LOG3'!$R:$S</definedName>
    <definedName name="Z_575C8073_5FD0_11D5_9FA9_00105AF771B6_.wvu.Cols" localSheetId="1" hidden="1">'LOG4'!$R:$S</definedName>
    <definedName name="Z_575C8073_5FD0_11D5_9FA9_00105AF771B6_.wvu.Cols" localSheetId="13" hidden="1">'MV1'!$R:$S</definedName>
    <definedName name="Z_575C8073_5FD0_11D5_9FA9_00105AF771B6_.wvu.Cols" localSheetId="7" hidden="1">'MV2(Verz pers)'!$R:$S</definedName>
  </definedNames>
  <calcPr calcId="145621"/>
</workbook>
</file>

<file path=xl/calcChain.xml><?xml version="1.0" encoding="utf-8"?>
<calcChain xmlns="http://schemas.openxmlformats.org/spreadsheetml/2006/main">
  <c r="M36" i="61" l="1"/>
  <c r="O36" i="61" s="1"/>
  <c r="I36" i="61"/>
  <c r="J36" i="61" s="1"/>
  <c r="G36" i="61"/>
  <c r="S36" i="61" s="1"/>
  <c r="T36" i="61" s="1"/>
  <c r="E36" i="61"/>
  <c r="U36" i="61" s="1"/>
  <c r="D36" i="61"/>
  <c r="K36" i="61" s="1"/>
  <c r="L36" i="61" s="1"/>
  <c r="U35" i="61"/>
  <c r="O35" i="61"/>
  <c r="G35" i="61"/>
  <c r="E35" i="61"/>
  <c r="M35" i="61" s="1"/>
  <c r="Q35" i="61" s="1"/>
  <c r="D35" i="61"/>
  <c r="M34" i="61"/>
  <c r="O34" i="61" s="1"/>
  <c r="I34" i="61"/>
  <c r="J34" i="61" s="1"/>
  <c r="G34" i="61"/>
  <c r="S34" i="61" s="1"/>
  <c r="T34" i="61" s="1"/>
  <c r="E34" i="61"/>
  <c r="U34" i="61" s="1"/>
  <c r="D34" i="61"/>
  <c r="K34" i="61" s="1"/>
  <c r="L34" i="61" s="1"/>
  <c r="G33" i="61"/>
  <c r="S33" i="61" s="1"/>
  <c r="T33" i="61" s="1"/>
  <c r="E33" i="61"/>
  <c r="M33" i="61" s="1"/>
  <c r="Q33" i="61" s="1"/>
  <c r="D33" i="61"/>
  <c r="I33" i="61" s="1"/>
  <c r="J33" i="61" s="1"/>
  <c r="M32" i="61"/>
  <c r="I32" i="61"/>
  <c r="J32" i="61" s="1"/>
  <c r="G32" i="61"/>
  <c r="S32" i="61" s="1"/>
  <c r="T32" i="61" s="1"/>
  <c r="E32" i="61"/>
  <c r="U32" i="61" s="1"/>
  <c r="D32" i="61"/>
  <c r="K32" i="61" s="1"/>
  <c r="L32" i="61" s="1"/>
  <c r="U31" i="61"/>
  <c r="Q31" i="61"/>
  <c r="J31" i="61"/>
  <c r="G31" i="61"/>
  <c r="S31" i="61" s="1"/>
  <c r="T31" i="61" s="1"/>
  <c r="E31" i="61"/>
  <c r="M31" i="61" s="1"/>
  <c r="O31" i="61" s="1"/>
  <c r="D31" i="61"/>
  <c r="I31" i="61" s="1"/>
  <c r="M30" i="61"/>
  <c r="I30" i="61"/>
  <c r="J30" i="61" s="1"/>
  <c r="G30" i="61"/>
  <c r="S30" i="61" s="1"/>
  <c r="T30" i="61" s="1"/>
  <c r="E30" i="61"/>
  <c r="U30" i="61" s="1"/>
  <c r="D30" i="61"/>
  <c r="K30" i="61" s="1"/>
  <c r="L30" i="61" s="1"/>
  <c r="U29" i="61"/>
  <c r="J29" i="61"/>
  <c r="G29" i="61"/>
  <c r="E29" i="61"/>
  <c r="M29" i="61" s="1"/>
  <c r="O29" i="61" s="1"/>
  <c r="D29" i="61"/>
  <c r="I29" i="61" s="1"/>
  <c r="M28" i="61"/>
  <c r="I28" i="61"/>
  <c r="J28" i="61" s="1"/>
  <c r="G28" i="61"/>
  <c r="S28" i="61" s="1"/>
  <c r="T28" i="61" s="1"/>
  <c r="E28" i="61"/>
  <c r="U28" i="61" s="1"/>
  <c r="D28" i="61"/>
  <c r="K28" i="61" s="1"/>
  <c r="L28" i="61" s="1"/>
  <c r="G27" i="61"/>
  <c r="E27" i="61"/>
  <c r="M27" i="61" s="1"/>
  <c r="Q27" i="61" s="1"/>
  <c r="D27" i="61"/>
  <c r="I27" i="61" s="1"/>
  <c r="J27" i="61" s="1"/>
  <c r="M26" i="61"/>
  <c r="I26" i="61"/>
  <c r="J26" i="61" s="1"/>
  <c r="G26" i="61"/>
  <c r="S26" i="61" s="1"/>
  <c r="T26" i="61" s="1"/>
  <c r="E26" i="61"/>
  <c r="U26" i="61" s="1"/>
  <c r="D26" i="61"/>
  <c r="K26" i="61" s="1"/>
  <c r="L26" i="61" s="1"/>
  <c r="G25" i="61"/>
  <c r="S25" i="61" s="1"/>
  <c r="T25" i="61" s="1"/>
  <c r="E25" i="61"/>
  <c r="M25" i="61" s="1"/>
  <c r="Q25" i="61" s="1"/>
  <c r="D25" i="61"/>
  <c r="I25" i="61" s="1"/>
  <c r="J25" i="61" s="1"/>
  <c r="M24" i="61"/>
  <c r="I24" i="61"/>
  <c r="J24" i="61" s="1"/>
  <c r="G24" i="61"/>
  <c r="S24" i="61" s="1"/>
  <c r="T24" i="61" s="1"/>
  <c r="E24" i="61"/>
  <c r="U24" i="61" s="1"/>
  <c r="D24" i="61"/>
  <c r="K24" i="61" s="1"/>
  <c r="L24" i="61" s="1"/>
  <c r="U23" i="61"/>
  <c r="Q23" i="61"/>
  <c r="J23" i="61"/>
  <c r="G23" i="61"/>
  <c r="S23" i="61" s="1"/>
  <c r="T23" i="61" s="1"/>
  <c r="E23" i="61"/>
  <c r="M23" i="61" s="1"/>
  <c r="O23" i="61" s="1"/>
  <c r="D23" i="61"/>
  <c r="I23" i="61" s="1"/>
  <c r="M22" i="61"/>
  <c r="I22" i="61"/>
  <c r="J22" i="61" s="1"/>
  <c r="G22" i="61"/>
  <c r="S22" i="61" s="1"/>
  <c r="T22" i="61" s="1"/>
  <c r="E22" i="61"/>
  <c r="U22" i="61" s="1"/>
  <c r="D22" i="61"/>
  <c r="K22" i="61" s="1"/>
  <c r="L22" i="61" s="1"/>
  <c r="U21" i="61"/>
  <c r="Q21" i="61"/>
  <c r="J21" i="61"/>
  <c r="G21" i="61"/>
  <c r="E21" i="61"/>
  <c r="M21" i="61" s="1"/>
  <c r="O21" i="61" s="1"/>
  <c r="D21" i="61"/>
  <c r="I21" i="61" s="1"/>
  <c r="M20" i="61"/>
  <c r="I20" i="61"/>
  <c r="J20" i="61" s="1"/>
  <c r="G20" i="61"/>
  <c r="S20" i="61" s="1"/>
  <c r="T20" i="61" s="1"/>
  <c r="E20" i="61"/>
  <c r="U20" i="61" s="1"/>
  <c r="D20" i="61"/>
  <c r="K20" i="61" s="1"/>
  <c r="L20" i="61" s="1"/>
  <c r="G19" i="61"/>
  <c r="E19" i="61"/>
  <c r="M19" i="61" s="1"/>
  <c r="Q19" i="61" s="1"/>
  <c r="D19" i="61"/>
  <c r="I19" i="61" s="1"/>
  <c r="J19" i="61" s="1"/>
  <c r="M18" i="61"/>
  <c r="I18" i="61"/>
  <c r="J18" i="61" s="1"/>
  <c r="G18" i="61"/>
  <c r="S18" i="61" s="1"/>
  <c r="T18" i="61" s="1"/>
  <c r="E18" i="61"/>
  <c r="U18" i="61" s="1"/>
  <c r="D18" i="61"/>
  <c r="K18" i="61" s="1"/>
  <c r="L18" i="61" s="1"/>
  <c r="G17" i="61"/>
  <c r="S17" i="61" s="1"/>
  <c r="T17" i="61" s="1"/>
  <c r="E17" i="61"/>
  <c r="M17" i="61" s="1"/>
  <c r="Q17" i="61" s="1"/>
  <c r="D17" i="61"/>
  <c r="I17" i="61" s="1"/>
  <c r="J17" i="61" s="1"/>
  <c r="M16" i="61"/>
  <c r="I16" i="61"/>
  <c r="J16" i="61" s="1"/>
  <c r="G16" i="61"/>
  <c r="S16" i="61" s="1"/>
  <c r="T16" i="61" s="1"/>
  <c r="E16" i="61"/>
  <c r="U16" i="61" s="1"/>
  <c r="D16" i="61"/>
  <c r="K16" i="61" s="1"/>
  <c r="L16" i="61" s="1"/>
  <c r="U15" i="61"/>
  <c r="Q15" i="61"/>
  <c r="J15" i="61"/>
  <c r="G15" i="61"/>
  <c r="S15" i="61" s="1"/>
  <c r="T15" i="61" s="1"/>
  <c r="E15" i="61"/>
  <c r="M15" i="61" s="1"/>
  <c r="O15" i="61" s="1"/>
  <c r="D15" i="61"/>
  <c r="I15" i="61" s="1"/>
  <c r="M14" i="61"/>
  <c r="I14" i="61"/>
  <c r="J14" i="61" s="1"/>
  <c r="G14" i="61"/>
  <c r="S14" i="61" s="1"/>
  <c r="T14" i="61" s="1"/>
  <c r="E14" i="61"/>
  <c r="U14" i="61" s="1"/>
  <c r="D14" i="61"/>
  <c r="K14" i="61" s="1"/>
  <c r="L14" i="61" s="1"/>
  <c r="U13" i="61"/>
  <c r="Q13" i="61"/>
  <c r="K13" i="61"/>
  <c r="L13" i="61" s="1"/>
  <c r="J13" i="61"/>
  <c r="G13" i="61"/>
  <c r="E13" i="61"/>
  <c r="M13" i="61" s="1"/>
  <c r="O13" i="61" s="1"/>
  <c r="D13" i="61"/>
  <c r="I13" i="61" s="1"/>
  <c r="M12" i="61"/>
  <c r="I12" i="61"/>
  <c r="J12" i="61" s="1"/>
  <c r="G12" i="61"/>
  <c r="S12" i="61" s="1"/>
  <c r="T12" i="61" s="1"/>
  <c r="E12" i="61"/>
  <c r="U12" i="61" s="1"/>
  <c r="D12" i="61"/>
  <c r="K12" i="61" s="1"/>
  <c r="L12" i="61" s="1"/>
  <c r="A12" i="6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G11" i="61"/>
  <c r="E11" i="61"/>
  <c r="M11" i="61" s="1"/>
  <c r="Q11" i="61" s="1"/>
  <c r="D11" i="61"/>
  <c r="I11" i="61" s="1"/>
  <c r="J11" i="61" s="1"/>
  <c r="M10" i="61"/>
  <c r="I10" i="61"/>
  <c r="J10" i="61" s="1"/>
  <c r="G10" i="61"/>
  <c r="S10" i="61" s="1"/>
  <c r="T10" i="61" s="1"/>
  <c r="E10" i="61"/>
  <c r="U10" i="61" s="1"/>
  <c r="D10" i="61"/>
  <c r="K10" i="61" s="1"/>
  <c r="L10" i="61" s="1"/>
  <c r="A10" i="61"/>
  <c r="A11" i="61" s="1"/>
  <c r="G9" i="61"/>
  <c r="S9" i="61" s="1"/>
  <c r="T9" i="61" s="1"/>
  <c r="E9" i="61"/>
  <c r="M9" i="61" s="1"/>
  <c r="Q9" i="61" s="1"/>
  <c r="D9" i="61"/>
  <c r="I9" i="61" s="1"/>
  <c r="J9" i="61" s="1"/>
  <c r="G7" i="61"/>
  <c r="O9" i="61" l="1"/>
  <c r="O16" i="61"/>
  <c r="Q16" i="61"/>
  <c r="K19" i="61"/>
  <c r="L19" i="61" s="1"/>
  <c r="O24" i="61"/>
  <c r="Q24" i="61"/>
  <c r="K27" i="61"/>
  <c r="L27" i="61" s="1"/>
  <c r="O32" i="61"/>
  <c r="Q32" i="61"/>
  <c r="O33" i="61"/>
  <c r="O19" i="61"/>
  <c r="K9" i="61"/>
  <c r="L9" i="61" s="1"/>
  <c r="U11" i="61"/>
  <c r="S13" i="61"/>
  <c r="T13" i="61" s="1"/>
  <c r="O14" i="61"/>
  <c r="Q14" i="61"/>
  <c r="K17" i="61"/>
  <c r="L17" i="61" s="1"/>
  <c r="U19" i="61"/>
  <c r="S21" i="61"/>
  <c r="T21" i="61" s="1"/>
  <c r="O22" i="61"/>
  <c r="Q22" i="61"/>
  <c r="K25" i="61"/>
  <c r="L25" i="61" s="1"/>
  <c r="U27" i="61"/>
  <c r="S29" i="61"/>
  <c r="T29" i="61" s="1"/>
  <c r="Q29" i="61"/>
  <c r="O30" i="61"/>
  <c r="Q30" i="61"/>
  <c r="K33" i="61"/>
  <c r="L33" i="61" s="1"/>
  <c r="K11" i="61"/>
  <c r="L11" i="61" s="1"/>
  <c r="O17" i="61"/>
  <c r="O10" i="61"/>
  <c r="Q10" i="61"/>
  <c r="O11" i="61"/>
  <c r="O18" i="61"/>
  <c r="Q18" i="61"/>
  <c r="K21" i="61"/>
  <c r="L21" i="61" s="1"/>
  <c r="K29" i="61"/>
  <c r="L29" i="61" s="1"/>
  <c r="O25" i="61"/>
  <c r="O26" i="61"/>
  <c r="Q26" i="61"/>
  <c r="O27" i="61"/>
  <c r="U9" i="61"/>
  <c r="S11" i="61"/>
  <c r="T11" i="61" s="1"/>
  <c r="O12" i="61"/>
  <c r="Q12" i="61"/>
  <c r="K15" i="61"/>
  <c r="L15" i="61" s="1"/>
  <c r="U17" i="61"/>
  <c r="S19" i="61"/>
  <c r="T19" i="61" s="1"/>
  <c r="O20" i="61"/>
  <c r="Q20" i="61"/>
  <c r="K23" i="61"/>
  <c r="L23" i="61" s="1"/>
  <c r="U25" i="61"/>
  <c r="S27" i="61"/>
  <c r="T27" i="61" s="1"/>
  <c r="O28" i="61"/>
  <c r="Q28" i="61"/>
  <c r="K31" i="61"/>
  <c r="L31" i="61" s="1"/>
  <c r="U33" i="61"/>
  <c r="K35" i="61"/>
  <c r="L35" i="61" s="1"/>
  <c r="I35" i="61"/>
  <c r="J35" i="61" s="1"/>
  <c r="Q34" i="61"/>
  <c r="Q36" i="61"/>
  <c r="S35" i="61" l="1"/>
  <c r="T35" i="61" s="1"/>
  <c r="H41" i="60" l="1"/>
  <c r="I41" i="60" s="1"/>
  <c r="F41" i="60"/>
  <c r="R41" i="60" s="1"/>
  <c r="S41" i="60" s="1"/>
  <c r="J40" i="60"/>
  <c r="K40" i="60" s="1"/>
  <c r="F40" i="60"/>
  <c r="L39" i="60"/>
  <c r="H39" i="60"/>
  <c r="I39" i="60" s="1"/>
  <c r="F39" i="60"/>
  <c r="G39" i="60" s="1"/>
  <c r="D39" i="60"/>
  <c r="E39" i="60" s="1"/>
  <c r="D38" i="60"/>
  <c r="L38" i="60" s="1"/>
  <c r="L37" i="60"/>
  <c r="J37" i="60"/>
  <c r="K37" i="60" s="1"/>
  <c r="H37" i="60"/>
  <c r="I37" i="60" s="1"/>
  <c r="D37" i="60"/>
  <c r="E37" i="60" s="1"/>
  <c r="K36" i="60"/>
  <c r="J36" i="60"/>
  <c r="F36" i="60"/>
  <c r="T35" i="60"/>
  <c r="U35" i="60" s="1"/>
  <c r="J35" i="60"/>
  <c r="K35" i="60" s="1"/>
  <c r="H35" i="60"/>
  <c r="I35" i="60" s="1"/>
  <c r="D35" i="60"/>
  <c r="H34" i="60"/>
  <c r="I34" i="60" s="1"/>
  <c r="T33" i="60"/>
  <c r="U33" i="60" s="1"/>
  <c r="J33" i="60"/>
  <c r="K33" i="60" s="1"/>
  <c r="H33" i="60"/>
  <c r="I33" i="60" s="1"/>
  <c r="F33" i="60"/>
  <c r="R33" i="60" s="1"/>
  <c r="S33" i="60" s="1"/>
  <c r="D33" i="60"/>
  <c r="F32" i="60"/>
  <c r="T31" i="60"/>
  <c r="U31" i="60" s="1"/>
  <c r="J31" i="60"/>
  <c r="K31" i="60" s="1"/>
  <c r="F31" i="60"/>
  <c r="G31" i="60" s="1"/>
  <c r="D31" i="60"/>
  <c r="L31" i="60" s="1"/>
  <c r="M31" i="60" s="1"/>
  <c r="L30" i="60"/>
  <c r="H30" i="60"/>
  <c r="I30" i="60" s="1"/>
  <c r="D30" i="60"/>
  <c r="E30" i="60" s="1"/>
  <c r="T29" i="60"/>
  <c r="U29" i="60" s="1"/>
  <c r="J29" i="60"/>
  <c r="K29" i="60" s="1"/>
  <c r="F29" i="60"/>
  <c r="D29" i="60"/>
  <c r="J28" i="60"/>
  <c r="K28" i="60" s="1"/>
  <c r="J27" i="60"/>
  <c r="K27" i="60" s="1"/>
  <c r="H27" i="60"/>
  <c r="I27" i="60" s="1"/>
  <c r="F27" i="60"/>
  <c r="T26" i="60"/>
  <c r="U26" i="60" s="1"/>
  <c r="H26" i="60"/>
  <c r="I26" i="60" s="1"/>
  <c r="D26" i="60"/>
  <c r="R25" i="60"/>
  <c r="S25" i="60" s="1"/>
  <c r="H25" i="60"/>
  <c r="I25" i="60" s="1"/>
  <c r="G25" i="60"/>
  <c r="F25" i="60"/>
  <c r="J24" i="60"/>
  <c r="K24" i="60" s="1"/>
  <c r="F24" i="60"/>
  <c r="D24" i="60"/>
  <c r="H23" i="60"/>
  <c r="I23" i="60" s="1"/>
  <c r="D23" i="60"/>
  <c r="E23" i="60" s="1"/>
  <c r="J22" i="60"/>
  <c r="K22" i="60" s="1"/>
  <c r="H22" i="60"/>
  <c r="I22" i="60" s="1"/>
  <c r="G22" i="60"/>
  <c r="F22" i="60"/>
  <c r="D22" i="60"/>
  <c r="J21" i="60"/>
  <c r="K21" i="60" s="1"/>
  <c r="F21" i="60"/>
  <c r="J20" i="60"/>
  <c r="K20" i="60" s="1"/>
  <c r="H20" i="60"/>
  <c r="I20" i="60" s="1"/>
  <c r="F20" i="60"/>
  <c r="G20" i="60" s="1"/>
  <c r="D20" i="60"/>
  <c r="L20" i="60" s="1"/>
  <c r="P19" i="60"/>
  <c r="Q19" i="60" s="1"/>
  <c r="L19" i="60"/>
  <c r="N19" i="60" s="1"/>
  <c r="O19" i="60" s="1"/>
  <c r="H19" i="60"/>
  <c r="I19" i="60" s="1"/>
  <c r="E19" i="60"/>
  <c r="D19" i="60"/>
  <c r="T19" i="60" s="1"/>
  <c r="U19" i="60" s="1"/>
  <c r="J18" i="60"/>
  <c r="K18" i="60" s="1"/>
  <c r="H18" i="60"/>
  <c r="I18" i="60" s="1"/>
  <c r="F18" i="60"/>
  <c r="R18" i="60" s="1"/>
  <c r="S18" i="60" s="1"/>
  <c r="D18" i="60"/>
  <c r="E18" i="60" s="1"/>
  <c r="K17" i="60"/>
  <c r="J17" i="60"/>
  <c r="F17" i="60"/>
  <c r="J16" i="60"/>
  <c r="K16" i="60" s="1"/>
  <c r="I16" i="60"/>
  <c r="H16" i="60"/>
  <c r="F16" i="60"/>
  <c r="G16" i="60" s="1"/>
  <c r="D16" i="60"/>
  <c r="L16" i="60" s="1"/>
  <c r="L15" i="60"/>
  <c r="N15" i="60" s="1"/>
  <c r="O15" i="60" s="1"/>
  <c r="H15" i="60"/>
  <c r="I15" i="60" s="1"/>
  <c r="D15" i="60"/>
  <c r="E15" i="60" s="1"/>
  <c r="A15" i="60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7" i="60" s="1"/>
  <c r="A38" i="60" s="1"/>
  <c r="A39" i="60" s="1"/>
  <c r="A40" i="60" s="1"/>
  <c r="A41" i="60" s="1"/>
  <c r="J14" i="60"/>
  <c r="K14" i="60" s="1"/>
  <c r="H14" i="60"/>
  <c r="I14" i="60" s="1"/>
  <c r="F14" i="60"/>
  <c r="R14" i="60" s="1"/>
  <c r="S14" i="60" s="1"/>
  <c r="D14" i="60"/>
  <c r="E14" i="60" s="1"/>
  <c r="D12" i="60"/>
  <c r="F12" i="60" s="1"/>
  <c r="U8" i="60"/>
  <c r="N1" i="60"/>
  <c r="M16" i="60" l="1"/>
  <c r="P16" i="60"/>
  <c r="Q16" i="60" s="1"/>
  <c r="N16" i="60"/>
  <c r="O16" i="60" s="1"/>
  <c r="P20" i="60"/>
  <c r="Q20" i="60" s="1"/>
  <c r="N20" i="60"/>
  <c r="O20" i="60" s="1"/>
  <c r="M20" i="60"/>
  <c r="T14" i="60"/>
  <c r="U14" i="60" s="1"/>
  <c r="T16" i="60"/>
  <c r="U16" i="60" s="1"/>
  <c r="R20" i="60"/>
  <c r="S20" i="60" s="1"/>
  <c r="P39" i="60"/>
  <c r="Q39" i="60" s="1"/>
  <c r="N39" i="60"/>
  <c r="O39" i="60" s="1"/>
  <c r="M15" i="60"/>
  <c r="E16" i="60"/>
  <c r="G17" i="60"/>
  <c r="T18" i="60"/>
  <c r="U18" i="60" s="1"/>
  <c r="T20" i="60"/>
  <c r="U20" i="60" s="1"/>
  <c r="L23" i="60"/>
  <c r="T23" i="60"/>
  <c r="U23" i="60" s="1"/>
  <c r="N30" i="60"/>
  <c r="O30" i="60" s="1"/>
  <c r="P30" i="60"/>
  <c r="Q30" i="60" s="1"/>
  <c r="E33" i="60"/>
  <c r="L33" i="60"/>
  <c r="L35" i="60"/>
  <c r="E35" i="60"/>
  <c r="M37" i="60"/>
  <c r="P37" i="60"/>
  <c r="Q37" i="60" s="1"/>
  <c r="N38" i="60"/>
  <c r="O38" i="60" s="1"/>
  <c r="M38" i="60"/>
  <c r="M39" i="60"/>
  <c r="G14" i="60"/>
  <c r="L14" i="60"/>
  <c r="T15" i="60"/>
  <c r="U15" i="60" s="1"/>
  <c r="M19" i="60"/>
  <c r="E20" i="60"/>
  <c r="G21" i="60"/>
  <c r="E22" i="60"/>
  <c r="T22" i="60"/>
  <c r="U22" i="60" s="1"/>
  <c r="L22" i="60"/>
  <c r="R22" i="60"/>
  <c r="S22" i="60" s="1"/>
  <c r="T24" i="60"/>
  <c r="U24" i="60" s="1"/>
  <c r="L24" i="60"/>
  <c r="E29" i="60"/>
  <c r="L29" i="60"/>
  <c r="M30" i="60"/>
  <c r="E31" i="60"/>
  <c r="N31" i="60"/>
  <c r="O31" i="60" s="1"/>
  <c r="G36" i="60"/>
  <c r="N37" i="60"/>
  <c r="O37" i="60" s="1"/>
  <c r="E38" i="60"/>
  <c r="P38" i="60"/>
  <c r="Q38" i="60" s="1"/>
  <c r="G41" i="60"/>
  <c r="P15" i="60"/>
  <c r="Q15" i="60" s="1"/>
  <c r="R16" i="60"/>
  <c r="S16" i="60" s="1"/>
  <c r="G18" i="60"/>
  <c r="L18" i="60"/>
  <c r="E24" i="60"/>
  <c r="L26" i="60"/>
  <c r="E26" i="60"/>
  <c r="G27" i="60"/>
  <c r="R27" i="60"/>
  <c r="S27" i="60" s="1"/>
  <c r="G29" i="60"/>
  <c r="P31" i="60"/>
  <c r="Q31" i="60" s="1"/>
  <c r="G32" i="60"/>
  <c r="T38" i="60"/>
  <c r="U38" i="60" s="1"/>
  <c r="R39" i="60"/>
  <c r="S39" i="60" s="1"/>
  <c r="T30" i="60"/>
  <c r="U30" i="60" s="1"/>
  <c r="T37" i="60"/>
  <c r="U37" i="60" s="1"/>
  <c r="T39" i="60"/>
  <c r="U39" i="60" s="1"/>
  <c r="H40" i="60"/>
  <c r="I40" i="60" s="1"/>
  <c r="D40" i="60"/>
  <c r="J38" i="60"/>
  <c r="K38" i="60" s="1"/>
  <c r="F38" i="60"/>
  <c r="H36" i="60"/>
  <c r="I36" i="60" s="1"/>
  <c r="D36" i="60"/>
  <c r="J34" i="60"/>
  <c r="K34" i="60" s="1"/>
  <c r="F34" i="60"/>
  <c r="H32" i="60"/>
  <c r="I32" i="60" s="1"/>
  <c r="D32" i="60"/>
  <c r="J30" i="60"/>
  <c r="K30" i="60" s="1"/>
  <c r="F30" i="60"/>
  <c r="H28" i="60"/>
  <c r="I28" i="60" s="1"/>
  <c r="D28" i="60"/>
  <c r="J26" i="60"/>
  <c r="K26" i="60" s="1"/>
  <c r="F26" i="60"/>
  <c r="H24" i="60"/>
  <c r="I24" i="60" s="1"/>
  <c r="F15" i="60"/>
  <c r="J15" i="60"/>
  <c r="K15" i="60" s="1"/>
  <c r="D17" i="60"/>
  <c r="H17" i="60"/>
  <c r="I17" i="60" s="1"/>
  <c r="F19" i="60"/>
  <c r="J19" i="60"/>
  <c r="K19" i="60" s="1"/>
  <c r="D21" i="60"/>
  <c r="H21" i="60"/>
  <c r="I21" i="60" s="1"/>
  <c r="F23" i="60"/>
  <c r="J23" i="60"/>
  <c r="K23" i="60" s="1"/>
  <c r="G24" i="60"/>
  <c r="D25" i="60"/>
  <c r="J25" i="60"/>
  <c r="K25" i="60" s="1"/>
  <c r="D27" i="60"/>
  <c r="F28" i="60"/>
  <c r="H29" i="60"/>
  <c r="I29" i="60" s="1"/>
  <c r="H31" i="60"/>
  <c r="I31" i="60" s="1"/>
  <c r="R31" i="60"/>
  <c r="S31" i="60" s="1"/>
  <c r="J32" i="60"/>
  <c r="K32" i="60" s="1"/>
  <c r="G33" i="60"/>
  <c r="D34" i="60"/>
  <c r="F35" i="60"/>
  <c r="F37" i="60"/>
  <c r="H38" i="60"/>
  <c r="I38" i="60" s="1"/>
  <c r="J39" i="60"/>
  <c r="K39" i="60" s="1"/>
  <c r="G40" i="60"/>
  <c r="D41" i="60"/>
  <c r="J41" i="60"/>
  <c r="K41" i="60" s="1"/>
  <c r="E25" i="60" l="1"/>
  <c r="T25" i="60"/>
  <c r="U25" i="60" s="1"/>
  <c r="L25" i="60"/>
  <c r="R40" i="60"/>
  <c r="S40" i="60" s="1"/>
  <c r="E41" i="60"/>
  <c r="T41" i="60"/>
  <c r="U41" i="60" s="1"/>
  <c r="L41" i="60"/>
  <c r="R37" i="60"/>
  <c r="S37" i="60" s="1"/>
  <c r="G37" i="60"/>
  <c r="G28" i="60"/>
  <c r="R28" i="60"/>
  <c r="S28" i="60" s="1"/>
  <c r="T21" i="60"/>
  <c r="U21" i="60" s="1"/>
  <c r="L21" i="60"/>
  <c r="E21" i="60"/>
  <c r="T17" i="60"/>
  <c r="U17" i="60" s="1"/>
  <c r="L17" i="60"/>
  <c r="E17" i="60"/>
  <c r="R26" i="60"/>
  <c r="S26" i="60" s="1"/>
  <c r="G26" i="60"/>
  <c r="R30" i="60"/>
  <c r="S30" i="60" s="1"/>
  <c r="G30" i="60"/>
  <c r="R34" i="60"/>
  <c r="S34" i="60" s="1"/>
  <c r="G34" i="60"/>
  <c r="R38" i="60"/>
  <c r="S38" i="60" s="1"/>
  <c r="G38" i="60"/>
  <c r="R29" i="60"/>
  <c r="S29" i="60" s="1"/>
  <c r="N26" i="60"/>
  <c r="O26" i="60" s="1"/>
  <c r="P26" i="60"/>
  <c r="Q26" i="60" s="1"/>
  <c r="M26" i="60"/>
  <c r="R36" i="60"/>
  <c r="S36" i="60" s="1"/>
  <c r="M29" i="60"/>
  <c r="N29" i="60"/>
  <c r="O29" i="60" s="1"/>
  <c r="P29" i="60"/>
  <c r="Q29" i="60" s="1"/>
  <c r="M14" i="60"/>
  <c r="N14" i="60"/>
  <c r="O14" i="60" s="1"/>
  <c r="P14" i="60"/>
  <c r="Q14" i="60" s="1"/>
  <c r="P35" i="60"/>
  <c r="Q35" i="60" s="1"/>
  <c r="N35" i="60"/>
  <c r="O35" i="60" s="1"/>
  <c r="M35" i="60"/>
  <c r="G35" i="60"/>
  <c r="R35" i="60"/>
  <c r="S35" i="60" s="1"/>
  <c r="T27" i="60"/>
  <c r="U27" i="60" s="1"/>
  <c r="L27" i="60"/>
  <c r="E27" i="60"/>
  <c r="M22" i="60"/>
  <c r="P22" i="60"/>
  <c r="Q22" i="60" s="1"/>
  <c r="N22" i="60"/>
  <c r="O22" i="60" s="1"/>
  <c r="M33" i="60"/>
  <c r="P33" i="60"/>
  <c r="Q33" i="60" s="1"/>
  <c r="N33" i="60"/>
  <c r="O33" i="60" s="1"/>
  <c r="T34" i="60"/>
  <c r="U34" i="60" s="1"/>
  <c r="L34" i="60"/>
  <c r="E34" i="60"/>
  <c r="R23" i="60"/>
  <c r="S23" i="60" s="1"/>
  <c r="G23" i="60"/>
  <c r="R19" i="60"/>
  <c r="S19" i="60" s="1"/>
  <c r="G19" i="60"/>
  <c r="R15" i="60"/>
  <c r="S15" i="60" s="1"/>
  <c r="G15" i="60"/>
  <c r="T28" i="60"/>
  <c r="U28" i="60" s="1"/>
  <c r="L28" i="60"/>
  <c r="E28" i="60"/>
  <c r="T32" i="60"/>
  <c r="U32" i="60" s="1"/>
  <c r="L32" i="60"/>
  <c r="E32" i="60"/>
  <c r="T36" i="60"/>
  <c r="U36" i="60" s="1"/>
  <c r="L36" i="60"/>
  <c r="E36" i="60"/>
  <c r="T40" i="60"/>
  <c r="U40" i="60" s="1"/>
  <c r="L40" i="60"/>
  <c r="E40" i="60"/>
  <c r="M18" i="60"/>
  <c r="P18" i="60"/>
  <c r="Q18" i="60" s="1"/>
  <c r="N18" i="60"/>
  <c r="O18" i="60" s="1"/>
  <c r="P24" i="60"/>
  <c r="Q24" i="60" s="1"/>
  <c r="M24" i="60"/>
  <c r="N24" i="60"/>
  <c r="O24" i="60" s="1"/>
  <c r="N23" i="60"/>
  <c r="O23" i="60" s="1"/>
  <c r="M23" i="60"/>
  <c r="P23" i="60"/>
  <c r="Q23" i="60" s="1"/>
  <c r="R24" i="60"/>
  <c r="S24" i="60" s="1"/>
  <c r="R21" i="60"/>
  <c r="S21" i="60" s="1"/>
  <c r="R17" i="60"/>
  <c r="S17" i="60" s="1"/>
  <c r="R32" i="60"/>
  <c r="S32" i="60" s="1"/>
  <c r="N34" i="60" l="1"/>
  <c r="O34" i="60" s="1"/>
  <c r="M34" i="60"/>
  <c r="P34" i="60"/>
  <c r="Q34" i="60" s="1"/>
  <c r="P17" i="60"/>
  <c r="Q17" i="60" s="1"/>
  <c r="N17" i="60"/>
  <c r="O17" i="60" s="1"/>
  <c r="M17" i="60"/>
  <c r="P36" i="60"/>
  <c r="Q36" i="60" s="1"/>
  <c r="N36" i="60"/>
  <c r="O36" i="60" s="1"/>
  <c r="M36" i="60"/>
  <c r="N27" i="60"/>
  <c r="O27" i="60" s="1"/>
  <c r="M27" i="60"/>
  <c r="P27" i="60"/>
  <c r="Q27" i="60" s="1"/>
  <c r="M41" i="60"/>
  <c r="N41" i="60"/>
  <c r="O41" i="60" s="1"/>
  <c r="P41" i="60"/>
  <c r="Q41" i="60" s="1"/>
  <c r="M25" i="60"/>
  <c r="N25" i="60"/>
  <c r="O25" i="60" s="1"/>
  <c r="P25" i="60"/>
  <c r="Q25" i="60" s="1"/>
  <c r="P40" i="60"/>
  <c r="Q40" i="60" s="1"/>
  <c r="M40" i="60"/>
  <c r="N40" i="60"/>
  <c r="O40" i="60" s="1"/>
  <c r="P32" i="60"/>
  <c r="Q32" i="60" s="1"/>
  <c r="N32" i="60"/>
  <c r="O32" i="60" s="1"/>
  <c r="M32" i="60"/>
  <c r="P28" i="60"/>
  <c r="Q28" i="60" s="1"/>
  <c r="N28" i="60"/>
  <c r="O28" i="60" s="1"/>
  <c r="M28" i="60"/>
  <c r="P21" i="60"/>
  <c r="Q21" i="60" s="1"/>
  <c r="N21" i="60"/>
  <c r="O21" i="60" s="1"/>
  <c r="M21" i="60"/>
  <c r="C10" i="58" l="1"/>
  <c r="N1" i="58"/>
  <c r="D6" i="53"/>
  <c r="N1" i="53"/>
  <c r="D6" i="51"/>
  <c r="N1" i="51"/>
  <c r="D6" i="45"/>
  <c r="N1" i="45"/>
  <c r="D10" i="41"/>
  <c r="N1" i="41"/>
  <c r="D13" i="39"/>
  <c r="N1" i="39"/>
  <c r="D9" i="35"/>
  <c r="N1" i="35"/>
  <c r="D6" i="33"/>
  <c r="N1" i="33"/>
  <c r="D6" i="31"/>
  <c r="N1" i="31"/>
  <c r="D9" i="29"/>
  <c r="N1" i="29"/>
  <c r="D6" i="27"/>
  <c r="N1" i="27"/>
  <c r="D6" i="25"/>
  <c r="N1" i="25"/>
  <c r="D8" i="23"/>
  <c r="N1" i="23"/>
  <c r="D10" i="19"/>
  <c r="N1" i="19"/>
  <c r="D10" i="17"/>
  <c r="N1" i="17"/>
  <c r="D10" i="15"/>
  <c r="N1" i="15"/>
  <c r="N1" i="1"/>
  <c r="D8" i="1"/>
  <c r="E12" i="58"/>
  <c r="C12" i="58"/>
  <c r="U2" i="53"/>
  <c r="U2" i="51"/>
  <c r="U2" i="45"/>
  <c r="U6" i="41"/>
  <c r="U9" i="39"/>
  <c r="U5" i="35"/>
  <c r="U2" i="33"/>
  <c r="U2" i="31"/>
  <c r="U5" i="29"/>
  <c r="U2" i="27"/>
  <c r="U2" i="25"/>
  <c r="U4" i="23"/>
  <c r="U6" i="19"/>
  <c r="U6" i="17"/>
  <c r="U6" i="15"/>
  <c r="F10" i="17" l="1"/>
  <c r="A13" i="17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F10" i="19"/>
  <c r="A13" i="19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F8" i="23"/>
  <c r="A11" i="23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F9" i="35"/>
  <c r="A12" i="35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F6" i="33"/>
  <c r="A9" i="33"/>
  <c r="A10" i="33" s="1"/>
  <c r="A11" i="33" s="1"/>
  <c r="A12" i="33" s="1"/>
  <c r="A13" i="33" s="1"/>
  <c r="A14" i="33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F6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F9" i="29"/>
  <c r="A12" i="29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/>
  <c r="A30" i="29" s="1"/>
  <c r="A31" i="29" s="1"/>
  <c r="A32" i="29" s="1"/>
  <c r="A33" i="29" s="1"/>
  <c r="A34" i="29" s="1"/>
  <c r="A35" i="29" s="1"/>
  <c r="A36" i="29" s="1"/>
  <c r="A37" i="29" s="1"/>
  <c r="A38" i="29" s="1"/>
  <c r="F6" i="27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F6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E10" i="58"/>
  <c r="F6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F6" i="45"/>
  <c r="A9" i="45"/>
  <c r="A10" i="45" s="1"/>
  <c r="A11" i="45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/>
  <c r="F10" i="41"/>
  <c r="A13" i="4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F10" i="15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F8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F13" i="39"/>
  <c r="A16" i="39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F6" i="25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F12" i="58"/>
  <c r="F15" i="39"/>
  <c r="D12" i="1"/>
  <c r="T12" i="1" s="1"/>
  <c r="U12" i="1" s="1"/>
  <c r="D11" i="1"/>
  <c r="H14" i="1"/>
  <c r="I14" i="1" s="1"/>
  <c r="H15" i="1"/>
  <c r="I15" i="1" s="1"/>
  <c r="D19" i="1"/>
  <c r="L19" i="1" s="1"/>
  <c r="D20" i="1"/>
  <c r="H23" i="1"/>
  <c r="I23" i="1" s="1"/>
  <c r="J24" i="1"/>
  <c r="K24" i="1" s="1"/>
  <c r="D28" i="1"/>
  <c r="E28" i="1" s="1"/>
  <c r="F29" i="1"/>
  <c r="J32" i="1"/>
  <c r="K32" i="1" s="1"/>
  <c r="J33" i="1"/>
  <c r="K33" i="1" s="1"/>
  <c r="F37" i="1"/>
  <c r="G37" i="1" s="1"/>
  <c r="H15" i="39"/>
  <c r="I15" i="39" s="1"/>
  <c r="J15" i="39"/>
  <c r="K15" i="39" s="1"/>
  <c r="F16" i="39"/>
  <c r="J16" i="39"/>
  <c r="K16" i="39" s="1"/>
  <c r="F17" i="39"/>
  <c r="H17" i="39"/>
  <c r="I17" i="39" s="1"/>
  <c r="F18" i="39"/>
  <c r="H18" i="39"/>
  <c r="I18" i="39" s="1"/>
  <c r="J18" i="39"/>
  <c r="K18" i="39" s="1"/>
  <c r="H19" i="39"/>
  <c r="I19" i="39" s="1"/>
  <c r="J19" i="39"/>
  <c r="K19" i="39" s="1"/>
  <c r="F20" i="39"/>
  <c r="J20" i="39"/>
  <c r="K20" i="39" s="1"/>
  <c r="F21" i="39"/>
  <c r="H21" i="39"/>
  <c r="I21" i="39" s="1"/>
  <c r="F22" i="39"/>
  <c r="H22" i="39"/>
  <c r="I22" i="39" s="1"/>
  <c r="J22" i="39"/>
  <c r="K22" i="39" s="1"/>
  <c r="H23" i="39"/>
  <c r="I23" i="39" s="1"/>
  <c r="J23" i="39"/>
  <c r="K23" i="39" s="1"/>
  <c r="F24" i="39"/>
  <c r="J24" i="39"/>
  <c r="K24" i="39" s="1"/>
  <c r="F25" i="39"/>
  <c r="H25" i="39"/>
  <c r="I25" i="39" s="1"/>
  <c r="F26" i="39"/>
  <c r="H26" i="39"/>
  <c r="I26" i="39" s="1"/>
  <c r="J26" i="39"/>
  <c r="K26" i="39" s="1"/>
  <c r="H27" i="39"/>
  <c r="I27" i="39" s="1"/>
  <c r="J27" i="39"/>
  <c r="K27" i="39" s="1"/>
  <c r="F28" i="39"/>
  <c r="J28" i="39"/>
  <c r="K28" i="39" s="1"/>
  <c r="F29" i="39"/>
  <c r="H29" i="39"/>
  <c r="I29" i="39" s="1"/>
  <c r="F30" i="39"/>
  <c r="H30" i="39"/>
  <c r="I30" i="39" s="1"/>
  <c r="J30" i="39"/>
  <c r="K30" i="39" s="1"/>
  <c r="H31" i="39"/>
  <c r="I31" i="39" s="1"/>
  <c r="J31" i="39"/>
  <c r="K31" i="39" s="1"/>
  <c r="F32" i="39"/>
  <c r="J32" i="39"/>
  <c r="K32" i="39" s="1"/>
  <c r="F33" i="39"/>
  <c r="H33" i="39"/>
  <c r="I33" i="39" s="1"/>
  <c r="F34" i="39"/>
  <c r="H34" i="39"/>
  <c r="I34" i="39" s="1"/>
  <c r="J34" i="39"/>
  <c r="K34" i="39" s="1"/>
  <c r="H35" i="39"/>
  <c r="I35" i="39" s="1"/>
  <c r="J35" i="39"/>
  <c r="K35" i="39" s="1"/>
  <c r="F36" i="39"/>
  <c r="J36" i="39"/>
  <c r="K36" i="39" s="1"/>
  <c r="F37" i="39"/>
  <c r="H37" i="39"/>
  <c r="I37" i="39" s="1"/>
  <c r="F38" i="39"/>
  <c r="H38" i="39"/>
  <c r="I38" i="39" s="1"/>
  <c r="J38" i="39"/>
  <c r="K38" i="39" s="1"/>
  <c r="H39" i="39"/>
  <c r="I39" i="39" s="1"/>
  <c r="J39" i="39"/>
  <c r="K39" i="39" s="1"/>
  <c r="F40" i="39"/>
  <c r="J40" i="39"/>
  <c r="K40" i="39" s="1"/>
  <c r="F41" i="39"/>
  <c r="H41" i="39"/>
  <c r="I41" i="39" s="1"/>
  <c r="F42" i="39"/>
  <c r="H42" i="39"/>
  <c r="I42" i="39" s="1"/>
  <c r="J42" i="39"/>
  <c r="K42" i="39" s="1"/>
  <c r="D8" i="25"/>
  <c r="F8" i="25"/>
  <c r="H8" i="25"/>
  <c r="I8" i="25" s="1"/>
  <c r="J8" i="25"/>
  <c r="K8" i="25" s="1"/>
  <c r="D9" i="25"/>
  <c r="F9" i="25"/>
  <c r="H9" i="25"/>
  <c r="I9" i="25" s="1"/>
  <c r="J9" i="25"/>
  <c r="K9" i="25" s="1"/>
  <c r="D10" i="25"/>
  <c r="F10" i="25"/>
  <c r="H10" i="25"/>
  <c r="I10" i="25" s="1"/>
  <c r="J10" i="25"/>
  <c r="K10" i="25" s="1"/>
  <c r="D11" i="25"/>
  <c r="F11" i="25"/>
  <c r="H11" i="25"/>
  <c r="I11" i="25" s="1"/>
  <c r="J11" i="25"/>
  <c r="K11" i="25" s="1"/>
  <c r="D12" i="25"/>
  <c r="F12" i="25"/>
  <c r="H12" i="25"/>
  <c r="I12" i="25" s="1"/>
  <c r="J12" i="25"/>
  <c r="K12" i="25" s="1"/>
  <c r="D13" i="25"/>
  <c r="F13" i="25"/>
  <c r="H13" i="25"/>
  <c r="I13" i="25" s="1"/>
  <c r="J13" i="25"/>
  <c r="K13" i="25" s="1"/>
  <c r="D14" i="25"/>
  <c r="F14" i="25"/>
  <c r="H14" i="25"/>
  <c r="I14" i="25" s="1"/>
  <c r="J14" i="25"/>
  <c r="K14" i="25" s="1"/>
  <c r="D15" i="25"/>
  <c r="F15" i="25"/>
  <c r="H15" i="25"/>
  <c r="I15" i="25" s="1"/>
  <c r="J15" i="25"/>
  <c r="K15" i="25" s="1"/>
  <c r="D16" i="25"/>
  <c r="F16" i="25"/>
  <c r="H16" i="25"/>
  <c r="I16" i="25" s="1"/>
  <c r="J16" i="25"/>
  <c r="K16" i="25" s="1"/>
  <c r="D17" i="25"/>
  <c r="F17" i="25"/>
  <c r="H17" i="25"/>
  <c r="I17" i="25" s="1"/>
  <c r="J17" i="25"/>
  <c r="K17" i="25" s="1"/>
  <c r="D18" i="25"/>
  <c r="F18" i="25"/>
  <c r="H18" i="25"/>
  <c r="I18" i="25" s="1"/>
  <c r="J18" i="25"/>
  <c r="K18" i="25" s="1"/>
  <c r="D19" i="25"/>
  <c r="F19" i="25"/>
  <c r="H19" i="25"/>
  <c r="I19" i="25" s="1"/>
  <c r="J19" i="25"/>
  <c r="K19" i="25" s="1"/>
  <c r="D20" i="25"/>
  <c r="F20" i="25"/>
  <c r="H20" i="25"/>
  <c r="I20" i="25" s="1"/>
  <c r="J20" i="25"/>
  <c r="K20" i="25" s="1"/>
  <c r="D21" i="25"/>
  <c r="F21" i="25"/>
  <c r="H21" i="25"/>
  <c r="I21" i="25" s="1"/>
  <c r="J21" i="25"/>
  <c r="K21" i="25" s="1"/>
  <c r="D22" i="25"/>
  <c r="F22" i="25"/>
  <c r="H22" i="25"/>
  <c r="I22" i="25" s="1"/>
  <c r="J22" i="25"/>
  <c r="K22" i="25" s="1"/>
  <c r="D23" i="25"/>
  <c r="F23" i="25"/>
  <c r="H23" i="25"/>
  <c r="I23" i="25" s="1"/>
  <c r="J23" i="25"/>
  <c r="K23" i="25" s="1"/>
  <c r="D24" i="25"/>
  <c r="F24" i="25"/>
  <c r="H24" i="25"/>
  <c r="I24" i="25" s="1"/>
  <c r="J24" i="25"/>
  <c r="K24" i="25" s="1"/>
  <c r="D25" i="25"/>
  <c r="F25" i="25"/>
  <c r="H25" i="25"/>
  <c r="I25" i="25" s="1"/>
  <c r="J25" i="25"/>
  <c r="K25" i="25" s="1"/>
  <c r="D26" i="25"/>
  <c r="F26" i="25"/>
  <c r="H26" i="25"/>
  <c r="I26" i="25" s="1"/>
  <c r="J26" i="25"/>
  <c r="K26" i="25" s="1"/>
  <c r="D27" i="25"/>
  <c r="F27" i="25"/>
  <c r="H27" i="25"/>
  <c r="I27" i="25" s="1"/>
  <c r="J27" i="25"/>
  <c r="K27" i="25" s="1"/>
  <c r="D28" i="25"/>
  <c r="F28" i="25"/>
  <c r="H28" i="25"/>
  <c r="I28" i="25" s="1"/>
  <c r="J28" i="25"/>
  <c r="K28" i="25" s="1"/>
  <c r="D29" i="25"/>
  <c r="F29" i="25"/>
  <c r="H29" i="25"/>
  <c r="I29" i="25" s="1"/>
  <c r="J29" i="25"/>
  <c r="K29" i="25" s="1"/>
  <c r="D30" i="25"/>
  <c r="F30" i="25"/>
  <c r="H30" i="25"/>
  <c r="I30" i="25" s="1"/>
  <c r="J30" i="25"/>
  <c r="K30" i="25" s="1"/>
  <c r="D31" i="25"/>
  <c r="F31" i="25"/>
  <c r="H31" i="25"/>
  <c r="I31" i="25" s="1"/>
  <c r="J31" i="25"/>
  <c r="K31" i="25" s="1"/>
  <c r="D32" i="25"/>
  <c r="F32" i="25"/>
  <c r="H32" i="25"/>
  <c r="I32" i="25" s="1"/>
  <c r="J32" i="25"/>
  <c r="K32" i="25" s="1"/>
  <c r="D33" i="25"/>
  <c r="F33" i="25"/>
  <c r="H33" i="25"/>
  <c r="I33" i="25" s="1"/>
  <c r="J33" i="25"/>
  <c r="K33" i="25" s="1"/>
  <c r="D34" i="25"/>
  <c r="F34" i="25"/>
  <c r="H34" i="25"/>
  <c r="I34" i="25" s="1"/>
  <c r="J34" i="25"/>
  <c r="K34" i="25" s="1"/>
  <c r="D35" i="25"/>
  <c r="F35" i="25"/>
  <c r="H35" i="25"/>
  <c r="I35" i="25" s="1"/>
  <c r="J35" i="25"/>
  <c r="K35" i="25" s="1"/>
  <c r="D12" i="15"/>
  <c r="F12" i="15"/>
  <c r="H12" i="15"/>
  <c r="I12" i="15" s="1"/>
  <c r="J12" i="15"/>
  <c r="K12" i="15" s="1"/>
  <c r="D13" i="15"/>
  <c r="F13" i="15"/>
  <c r="H13" i="15"/>
  <c r="I13" i="15" s="1"/>
  <c r="J13" i="15"/>
  <c r="K13" i="15" s="1"/>
  <c r="D14" i="15"/>
  <c r="F14" i="15"/>
  <c r="H14" i="15"/>
  <c r="I14" i="15" s="1"/>
  <c r="J14" i="15"/>
  <c r="K14" i="15" s="1"/>
  <c r="D15" i="15"/>
  <c r="F15" i="15"/>
  <c r="H15" i="15"/>
  <c r="I15" i="15" s="1"/>
  <c r="J15" i="15"/>
  <c r="K15" i="15" s="1"/>
  <c r="D16" i="15"/>
  <c r="F16" i="15"/>
  <c r="H16" i="15"/>
  <c r="I16" i="15" s="1"/>
  <c r="J16" i="15"/>
  <c r="K16" i="15" s="1"/>
  <c r="D17" i="15"/>
  <c r="F17" i="15"/>
  <c r="H17" i="15"/>
  <c r="I17" i="15" s="1"/>
  <c r="J17" i="15"/>
  <c r="K17" i="15" s="1"/>
  <c r="D18" i="15"/>
  <c r="F18" i="15"/>
  <c r="H18" i="15"/>
  <c r="I18" i="15" s="1"/>
  <c r="J18" i="15"/>
  <c r="K18" i="15" s="1"/>
  <c r="D19" i="15"/>
  <c r="F19" i="15"/>
  <c r="H19" i="15"/>
  <c r="I19" i="15" s="1"/>
  <c r="J19" i="15"/>
  <c r="K19" i="15" s="1"/>
  <c r="D20" i="15"/>
  <c r="F20" i="15"/>
  <c r="H20" i="15"/>
  <c r="I20" i="15" s="1"/>
  <c r="J20" i="15"/>
  <c r="K20" i="15" s="1"/>
  <c r="D21" i="15"/>
  <c r="F21" i="15"/>
  <c r="H21" i="15"/>
  <c r="I21" i="15" s="1"/>
  <c r="J21" i="15"/>
  <c r="K21" i="15" s="1"/>
  <c r="D22" i="15"/>
  <c r="F22" i="15"/>
  <c r="H22" i="15"/>
  <c r="I22" i="15" s="1"/>
  <c r="J22" i="15"/>
  <c r="K22" i="15" s="1"/>
  <c r="D23" i="15"/>
  <c r="F23" i="15"/>
  <c r="H23" i="15"/>
  <c r="I23" i="15" s="1"/>
  <c r="J23" i="15"/>
  <c r="K23" i="15" s="1"/>
  <c r="D24" i="15"/>
  <c r="F24" i="15"/>
  <c r="H24" i="15"/>
  <c r="I24" i="15" s="1"/>
  <c r="J24" i="15"/>
  <c r="K24" i="15" s="1"/>
  <c r="D25" i="15"/>
  <c r="F25" i="15"/>
  <c r="H25" i="15"/>
  <c r="I25" i="15" s="1"/>
  <c r="J25" i="15"/>
  <c r="K25" i="15" s="1"/>
  <c r="D26" i="15"/>
  <c r="F26" i="15"/>
  <c r="H26" i="15"/>
  <c r="I26" i="15" s="1"/>
  <c r="J26" i="15"/>
  <c r="K26" i="15" s="1"/>
  <c r="D27" i="15"/>
  <c r="F27" i="15"/>
  <c r="H27" i="15"/>
  <c r="I27" i="15" s="1"/>
  <c r="J27" i="15"/>
  <c r="K27" i="15" s="1"/>
  <c r="D28" i="15"/>
  <c r="F28" i="15"/>
  <c r="H28" i="15"/>
  <c r="I28" i="15" s="1"/>
  <c r="J28" i="15"/>
  <c r="K28" i="15" s="1"/>
  <c r="D29" i="15"/>
  <c r="F29" i="15"/>
  <c r="H29" i="15"/>
  <c r="I29" i="15" s="1"/>
  <c r="J29" i="15"/>
  <c r="K29" i="15" s="1"/>
  <c r="D30" i="15"/>
  <c r="F30" i="15"/>
  <c r="H30" i="15"/>
  <c r="I30" i="15" s="1"/>
  <c r="J30" i="15"/>
  <c r="K30" i="15" s="1"/>
  <c r="D31" i="15"/>
  <c r="F31" i="15"/>
  <c r="H31" i="15"/>
  <c r="I31" i="15" s="1"/>
  <c r="J31" i="15"/>
  <c r="K31" i="15" s="1"/>
  <c r="D32" i="15"/>
  <c r="F32" i="15"/>
  <c r="H32" i="15"/>
  <c r="I32" i="15" s="1"/>
  <c r="J32" i="15"/>
  <c r="K32" i="15" s="1"/>
  <c r="D33" i="15"/>
  <c r="F33" i="15"/>
  <c r="H33" i="15"/>
  <c r="I33" i="15" s="1"/>
  <c r="J33" i="15"/>
  <c r="K33" i="15" s="1"/>
  <c r="D34" i="15"/>
  <c r="F34" i="15"/>
  <c r="H34" i="15"/>
  <c r="I34" i="15" s="1"/>
  <c r="J34" i="15"/>
  <c r="K34" i="15" s="1"/>
  <c r="D35" i="15"/>
  <c r="F35" i="15"/>
  <c r="H35" i="15"/>
  <c r="I35" i="15" s="1"/>
  <c r="J35" i="15"/>
  <c r="K35" i="15" s="1"/>
  <c r="D36" i="15"/>
  <c r="F36" i="15"/>
  <c r="H36" i="15"/>
  <c r="I36" i="15" s="1"/>
  <c r="J36" i="15"/>
  <c r="K36" i="15" s="1"/>
  <c r="D37" i="15"/>
  <c r="F37" i="15"/>
  <c r="H37" i="15"/>
  <c r="I37" i="15" s="1"/>
  <c r="J37" i="15"/>
  <c r="K37" i="15" s="1"/>
  <c r="D38" i="15"/>
  <c r="F38" i="15"/>
  <c r="H38" i="15"/>
  <c r="I38" i="15" s="1"/>
  <c r="J38" i="15"/>
  <c r="K38" i="15" s="1"/>
  <c r="D39" i="15"/>
  <c r="F39" i="15"/>
  <c r="H39" i="15"/>
  <c r="I39" i="15" s="1"/>
  <c r="J39" i="15"/>
  <c r="K39" i="15" s="1"/>
  <c r="D12" i="41"/>
  <c r="F12" i="41"/>
  <c r="H12" i="41"/>
  <c r="I12" i="41" s="1"/>
  <c r="J12" i="41"/>
  <c r="K12" i="41" s="1"/>
  <c r="D13" i="41"/>
  <c r="F13" i="41"/>
  <c r="H13" i="41"/>
  <c r="I13" i="41" s="1"/>
  <c r="J13" i="41"/>
  <c r="K13" i="41" s="1"/>
  <c r="D14" i="41"/>
  <c r="F14" i="41"/>
  <c r="H14" i="41"/>
  <c r="I14" i="41" s="1"/>
  <c r="J14" i="41"/>
  <c r="K14" i="41"/>
  <c r="D15" i="41"/>
  <c r="F15" i="41"/>
  <c r="H15" i="41"/>
  <c r="I15" i="41"/>
  <c r="J15" i="41"/>
  <c r="K15" i="41" s="1"/>
  <c r="D16" i="41"/>
  <c r="F16" i="41"/>
  <c r="H16" i="41"/>
  <c r="I16" i="41" s="1"/>
  <c r="J16" i="41"/>
  <c r="K16" i="41" s="1"/>
  <c r="D17" i="41"/>
  <c r="F17" i="41"/>
  <c r="H17" i="41"/>
  <c r="I17" i="41" s="1"/>
  <c r="J17" i="41"/>
  <c r="K17" i="41" s="1"/>
  <c r="D18" i="41"/>
  <c r="F18" i="41"/>
  <c r="H18" i="41"/>
  <c r="I18" i="41" s="1"/>
  <c r="J18" i="41"/>
  <c r="K18" i="41" s="1"/>
  <c r="D19" i="41"/>
  <c r="F19" i="41"/>
  <c r="H19" i="41"/>
  <c r="I19" i="41" s="1"/>
  <c r="J19" i="41"/>
  <c r="K19" i="41" s="1"/>
  <c r="D20" i="41"/>
  <c r="F20" i="41"/>
  <c r="H20" i="41"/>
  <c r="I20" i="41" s="1"/>
  <c r="J20" i="41"/>
  <c r="K20" i="41" s="1"/>
  <c r="D21" i="41"/>
  <c r="F21" i="41"/>
  <c r="H21" i="41"/>
  <c r="I21" i="41" s="1"/>
  <c r="J21" i="41"/>
  <c r="K21" i="41" s="1"/>
  <c r="D22" i="41"/>
  <c r="F22" i="41"/>
  <c r="H22" i="41"/>
  <c r="I22" i="41" s="1"/>
  <c r="J22" i="41"/>
  <c r="K22" i="41"/>
  <c r="D23" i="41"/>
  <c r="F23" i="41"/>
  <c r="H23" i="41"/>
  <c r="I23" i="41"/>
  <c r="J23" i="41"/>
  <c r="K23" i="41" s="1"/>
  <c r="D24" i="41"/>
  <c r="F24" i="41"/>
  <c r="H24" i="41"/>
  <c r="I24" i="41" s="1"/>
  <c r="J24" i="41"/>
  <c r="K24" i="41" s="1"/>
  <c r="D25" i="41"/>
  <c r="F25" i="41"/>
  <c r="H25" i="41"/>
  <c r="I25" i="41" s="1"/>
  <c r="J25" i="41"/>
  <c r="K25" i="41" s="1"/>
  <c r="D26" i="41"/>
  <c r="F26" i="41"/>
  <c r="H26" i="41"/>
  <c r="I26" i="41" s="1"/>
  <c r="J26" i="41"/>
  <c r="K26" i="41" s="1"/>
  <c r="D27" i="41"/>
  <c r="F27" i="41"/>
  <c r="H27" i="41"/>
  <c r="I27" i="41" s="1"/>
  <c r="J27" i="41"/>
  <c r="K27" i="41" s="1"/>
  <c r="D28" i="41"/>
  <c r="F28" i="41"/>
  <c r="H28" i="41"/>
  <c r="I28" i="41" s="1"/>
  <c r="J28" i="41"/>
  <c r="K28" i="41" s="1"/>
  <c r="D29" i="41"/>
  <c r="F29" i="41"/>
  <c r="H29" i="41"/>
  <c r="I29" i="41" s="1"/>
  <c r="J29" i="41"/>
  <c r="K29" i="41" s="1"/>
  <c r="D30" i="41"/>
  <c r="F30" i="41"/>
  <c r="H30" i="41"/>
  <c r="I30" i="41" s="1"/>
  <c r="J30" i="41"/>
  <c r="K30" i="41" s="1"/>
  <c r="D31" i="41"/>
  <c r="F31" i="41"/>
  <c r="H31" i="41"/>
  <c r="I31" i="41" s="1"/>
  <c r="J31" i="41"/>
  <c r="K31" i="41" s="1"/>
  <c r="D32" i="41"/>
  <c r="F32" i="41"/>
  <c r="H32" i="41"/>
  <c r="I32" i="41" s="1"/>
  <c r="J32" i="41"/>
  <c r="K32" i="41" s="1"/>
  <c r="D33" i="41"/>
  <c r="F33" i="41"/>
  <c r="H33" i="41"/>
  <c r="I33" i="41" s="1"/>
  <c r="J33" i="41"/>
  <c r="K33" i="41" s="1"/>
  <c r="D34" i="41"/>
  <c r="F34" i="41"/>
  <c r="H34" i="41"/>
  <c r="I34" i="41" s="1"/>
  <c r="J34" i="41"/>
  <c r="K34" i="41"/>
  <c r="D35" i="41"/>
  <c r="F35" i="41"/>
  <c r="H35" i="41"/>
  <c r="I35" i="41"/>
  <c r="J35" i="41"/>
  <c r="K35" i="41" s="1"/>
  <c r="D36" i="41"/>
  <c r="F36" i="41"/>
  <c r="H36" i="41"/>
  <c r="I36" i="41" s="1"/>
  <c r="J36" i="41"/>
  <c r="K36" i="41" s="1"/>
  <c r="D37" i="41"/>
  <c r="F37" i="41"/>
  <c r="H37" i="41"/>
  <c r="I37" i="41" s="1"/>
  <c r="J37" i="41"/>
  <c r="K37" i="41" s="1"/>
  <c r="D38" i="41"/>
  <c r="F38" i="41"/>
  <c r="H38" i="41"/>
  <c r="I38" i="41" s="1"/>
  <c r="J38" i="41"/>
  <c r="K38" i="41" s="1"/>
  <c r="D39" i="41"/>
  <c r="F39" i="41"/>
  <c r="H39" i="41"/>
  <c r="I39" i="41" s="1"/>
  <c r="J39" i="41"/>
  <c r="K39" i="41" s="1"/>
  <c r="D8" i="45"/>
  <c r="F8" i="45"/>
  <c r="H8" i="45"/>
  <c r="I8" i="45" s="1"/>
  <c r="J8" i="45"/>
  <c r="K8" i="45" s="1"/>
  <c r="D9" i="45"/>
  <c r="F9" i="45"/>
  <c r="H9" i="45"/>
  <c r="I9" i="45" s="1"/>
  <c r="J9" i="45"/>
  <c r="K9" i="45" s="1"/>
  <c r="D10" i="45"/>
  <c r="F10" i="45"/>
  <c r="H10" i="45"/>
  <c r="I10" i="45" s="1"/>
  <c r="J10" i="45"/>
  <c r="K10" i="45" s="1"/>
  <c r="D11" i="45"/>
  <c r="F11" i="45"/>
  <c r="H11" i="45"/>
  <c r="I11" i="45" s="1"/>
  <c r="J11" i="45"/>
  <c r="K11" i="45" s="1"/>
  <c r="D12" i="45"/>
  <c r="F12" i="45"/>
  <c r="H12" i="45"/>
  <c r="I12" i="45" s="1"/>
  <c r="J12" i="45"/>
  <c r="K12" i="45" s="1"/>
  <c r="D13" i="45"/>
  <c r="F13" i="45"/>
  <c r="H13" i="45"/>
  <c r="I13" i="45" s="1"/>
  <c r="J13" i="45"/>
  <c r="K13" i="45" s="1"/>
  <c r="D14" i="45"/>
  <c r="F14" i="45"/>
  <c r="H14" i="45"/>
  <c r="I14" i="45" s="1"/>
  <c r="J14" i="45"/>
  <c r="K14" i="45" s="1"/>
  <c r="D15" i="45"/>
  <c r="F15" i="45"/>
  <c r="H15" i="45"/>
  <c r="I15" i="45" s="1"/>
  <c r="J15" i="45"/>
  <c r="K15" i="45" s="1"/>
  <c r="D16" i="45"/>
  <c r="F16" i="45"/>
  <c r="H16" i="45"/>
  <c r="I16" i="45" s="1"/>
  <c r="J16" i="45"/>
  <c r="K16" i="45" s="1"/>
  <c r="D17" i="45"/>
  <c r="F17" i="45"/>
  <c r="H17" i="45"/>
  <c r="I17" i="45" s="1"/>
  <c r="J17" i="45"/>
  <c r="K17" i="45" s="1"/>
  <c r="D18" i="45"/>
  <c r="F18" i="45"/>
  <c r="H18" i="45"/>
  <c r="I18" i="45" s="1"/>
  <c r="J18" i="45"/>
  <c r="K18" i="45" s="1"/>
  <c r="D19" i="45"/>
  <c r="F19" i="45"/>
  <c r="H19" i="45"/>
  <c r="I19" i="45" s="1"/>
  <c r="J19" i="45"/>
  <c r="K19" i="45" s="1"/>
  <c r="D20" i="45"/>
  <c r="F20" i="45"/>
  <c r="H20" i="45"/>
  <c r="I20" i="45" s="1"/>
  <c r="J20" i="45"/>
  <c r="K20" i="45" s="1"/>
  <c r="D21" i="45"/>
  <c r="F21" i="45"/>
  <c r="H21" i="45"/>
  <c r="I21" i="45" s="1"/>
  <c r="J21" i="45"/>
  <c r="K21" i="45" s="1"/>
  <c r="D22" i="45"/>
  <c r="F22" i="45"/>
  <c r="H22" i="45"/>
  <c r="I22" i="45" s="1"/>
  <c r="J22" i="45"/>
  <c r="K22" i="45"/>
  <c r="D23" i="45"/>
  <c r="F23" i="45"/>
  <c r="H23" i="45"/>
  <c r="I23" i="45"/>
  <c r="J23" i="45"/>
  <c r="K23" i="45" s="1"/>
  <c r="D24" i="45"/>
  <c r="F24" i="45"/>
  <c r="H24" i="45"/>
  <c r="I24" i="45" s="1"/>
  <c r="J24" i="45"/>
  <c r="K24" i="45" s="1"/>
  <c r="D25" i="45"/>
  <c r="F25" i="45"/>
  <c r="H25" i="45"/>
  <c r="I25" i="45" s="1"/>
  <c r="J25" i="45"/>
  <c r="K25" i="45" s="1"/>
  <c r="D26" i="45"/>
  <c r="F26" i="45"/>
  <c r="H26" i="45"/>
  <c r="I26" i="45" s="1"/>
  <c r="J26" i="45"/>
  <c r="K26" i="45" s="1"/>
  <c r="D27" i="45"/>
  <c r="F27" i="45"/>
  <c r="H27" i="45"/>
  <c r="I27" i="45" s="1"/>
  <c r="J27" i="45"/>
  <c r="K27" i="45" s="1"/>
  <c r="D28" i="45"/>
  <c r="F28" i="45"/>
  <c r="H28" i="45"/>
  <c r="I28" i="45" s="1"/>
  <c r="J28" i="45"/>
  <c r="K28" i="45" s="1"/>
  <c r="D29" i="45"/>
  <c r="F29" i="45"/>
  <c r="H29" i="45"/>
  <c r="I29" i="45" s="1"/>
  <c r="J29" i="45"/>
  <c r="K29" i="45" s="1"/>
  <c r="D30" i="45"/>
  <c r="F30" i="45"/>
  <c r="H30" i="45"/>
  <c r="I30" i="45" s="1"/>
  <c r="J30" i="45"/>
  <c r="K30" i="45" s="1"/>
  <c r="D31" i="45"/>
  <c r="F31" i="45"/>
  <c r="H31" i="45"/>
  <c r="I31" i="45" s="1"/>
  <c r="J31" i="45"/>
  <c r="K31" i="45" s="1"/>
  <c r="D32" i="45"/>
  <c r="F32" i="45"/>
  <c r="H32" i="45"/>
  <c r="I32" i="45" s="1"/>
  <c r="J32" i="45"/>
  <c r="K32" i="45" s="1"/>
  <c r="D33" i="45"/>
  <c r="F33" i="45"/>
  <c r="H33" i="45"/>
  <c r="I33" i="45" s="1"/>
  <c r="J33" i="45"/>
  <c r="K33" i="45" s="1"/>
  <c r="D34" i="45"/>
  <c r="F34" i="45"/>
  <c r="H34" i="45"/>
  <c r="I34" i="45" s="1"/>
  <c r="J34" i="45"/>
  <c r="K34" i="45" s="1"/>
  <c r="D35" i="45"/>
  <c r="F35" i="45"/>
  <c r="H35" i="45"/>
  <c r="I35" i="45" s="1"/>
  <c r="J35" i="45"/>
  <c r="K35" i="45" s="1"/>
  <c r="D8" i="53"/>
  <c r="F8" i="53"/>
  <c r="H8" i="53"/>
  <c r="I8" i="53" s="1"/>
  <c r="J8" i="53"/>
  <c r="K8" i="53" s="1"/>
  <c r="D9" i="53"/>
  <c r="F9" i="53"/>
  <c r="H9" i="53"/>
  <c r="I9" i="53" s="1"/>
  <c r="J9" i="53"/>
  <c r="K9" i="53" s="1"/>
  <c r="D10" i="53"/>
  <c r="F10" i="53"/>
  <c r="H10" i="53"/>
  <c r="I10" i="53" s="1"/>
  <c r="J10" i="53"/>
  <c r="K10" i="53"/>
  <c r="D11" i="53"/>
  <c r="F11" i="53"/>
  <c r="H11" i="53"/>
  <c r="I11" i="53"/>
  <c r="J11" i="53"/>
  <c r="K11" i="53" s="1"/>
  <c r="D12" i="53"/>
  <c r="F12" i="53"/>
  <c r="H12" i="53"/>
  <c r="I12" i="53" s="1"/>
  <c r="J12" i="53"/>
  <c r="K12" i="53" s="1"/>
  <c r="D13" i="53"/>
  <c r="F13" i="53"/>
  <c r="H13" i="53"/>
  <c r="I13" i="53" s="1"/>
  <c r="J13" i="53"/>
  <c r="K13" i="53" s="1"/>
  <c r="D14" i="53"/>
  <c r="F14" i="53"/>
  <c r="H14" i="53"/>
  <c r="I14" i="53" s="1"/>
  <c r="J14" i="53"/>
  <c r="K14" i="53" s="1"/>
  <c r="D15" i="53"/>
  <c r="F15" i="53"/>
  <c r="H15" i="53"/>
  <c r="I15" i="53" s="1"/>
  <c r="J15" i="53"/>
  <c r="K15" i="53" s="1"/>
  <c r="D16" i="53"/>
  <c r="F16" i="53"/>
  <c r="H16" i="53"/>
  <c r="I16" i="53" s="1"/>
  <c r="J16" i="53"/>
  <c r="K16" i="53" s="1"/>
  <c r="D17" i="53"/>
  <c r="F17" i="53"/>
  <c r="H17" i="53"/>
  <c r="I17" i="53" s="1"/>
  <c r="J17" i="53"/>
  <c r="K17" i="53" s="1"/>
  <c r="D18" i="53"/>
  <c r="F18" i="53"/>
  <c r="H18" i="53"/>
  <c r="I18" i="53" s="1"/>
  <c r="J18" i="53"/>
  <c r="K18" i="53" s="1"/>
  <c r="D19" i="53"/>
  <c r="F19" i="53"/>
  <c r="H19" i="53"/>
  <c r="I19" i="53" s="1"/>
  <c r="J19" i="53"/>
  <c r="K19" i="53" s="1"/>
  <c r="D20" i="53"/>
  <c r="F20" i="53"/>
  <c r="H20" i="53"/>
  <c r="I20" i="53" s="1"/>
  <c r="J20" i="53"/>
  <c r="K20" i="53" s="1"/>
  <c r="D21" i="53"/>
  <c r="F21" i="53"/>
  <c r="H21" i="53"/>
  <c r="I21" i="53" s="1"/>
  <c r="J21" i="53"/>
  <c r="K21" i="53" s="1"/>
  <c r="D22" i="53"/>
  <c r="F22" i="53"/>
  <c r="H22" i="53"/>
  <c r="I22" i="53" s="1"/>
  <c r="J22" i="53"/>
  <c r="K22" i="53" s="1"/>
  <c r="D23" i="53"/>
  <c r="F23" i="53"/>
  <c r="H23" i="53"/>
  <c r="I23" i="53" s="1"/>
  <c r="J23" i="53"/>
  <c r="K23" i="53" s="1"/>
  <c r="D24" i="53"/>
  <c r="F24" i="53"/>
  <c r="H24" i="53"/>
  <c r="I24" i="53" s="1"/>
  <c r="J24" i="53"/>
  <c r="K24" i="53" s="1"/>
  <c r="D25" i="53"/>
  <c r="F25" i="53"/>
  <c r="H25" i="53"/>
  <c r="I25" i="53" s="1"/>
  <c r="J25" i="53"/>
  <c r="K25" i="53" s="1"/>
  <c r="D26" i="53"/>
  <c r="F26" i="53"/>
  <c r="H26" i="53"/>
  <c r="I26" i="53" s="1"/>
  <c r="J26" i="53"/>
  <c r="K26" i="53"/>
  <c r="D27" i="53"/>
  <c r="F27" i="53"/>
  <c r="H27" i="53"/>
  <c r="I27" i="53"/>
  <c r="J27" i="53"/>
  <c r="K27" i="53" s="1"/>
  <c r="D28" i="53"/>
  <c r="F28" i="53"/>
  <c r="H28" i="53"/>
  <c r="I28" i="53" s="1"/>
  <c r="J28" i="53"/>
  <c r="K28" i="53" s="1"/>
  <c r="D29" i="53"/>
  <c r="F29" i="53"/>
  <c r="H29" i="53"/>
  <c r="I29" i="53" s="1"/>
  <c r="J29" i="53"/>
  <c r="K29" i="53" s="1"/>
  <c r="D30" i="53"/>
  <c r="F30" i="53"/>
  <c r="H30" i="53"/>
  <c r="I30" i="53" s="1"/>
  <c r="J30" i="53"/>
  <c r="K30" i="53" s="1"/>
  <c r="D31" i="53"/>
  <c r="F31" i="53"/>
  <c r="H31" i="53"/>
  <c r="I31" i="53" s="1"/>
  <c r="J31" i="53"/>
  <c r="K31" i="53" s="1"/>
  <c r="D32" i="53"/>
  <c r="F32" i="53"/>
  <c r="H32" i="53"/>
  <c r="I32" i="53" s="1"/>
  <c r="J32" i="53"/>
  <c r="K32" i="53" s="1"/>
  <c r="D33" i="53"/>
  <c r="F33" i="53"/>
  <c r="H33" i="53"/>
  <c r="I33" i="53" s="1"/>
  <c r="J33" i="53"/>
  <c r="K33" i="53" s="1"/>
  <c r="D34" i="53"/>
  <c r="F34" i="53"/>
  <c r="H34" i="53"/>
  <c r="I34" i="53" s="1"/>
  <c r="J34" i="53"/>
  <c r="K34" i="53" s="1"/>
  <c r="D35" i="53"/>
  <c r="F35" i="53"/>
  <c r="H35" i="53"/>
  <c r="I35" i="53" s="1"/>
  <c r="J35" i="53"/>
  <c r="K35" i="53" s="1"/>
  <c r="D12" i="58"/>
  <c r="G12" i="58"/>
  <c r="M12" i="58"/>
  <c r="N12" i="58" s="1"/>
  <c r="D8" i="51"/>
  <c r="F8" i="51"/>
  <c r="H8" i="51"/>
  <c r="I8" i="51" s="1"/>
  <c r="J8" i="51"/>
  <c r="K8" i="51" s="1"/>
  <c r="D9" i="51"/>
  <c r="F9" i="51"/>
  <c r="H9" i="51"/>
  <c r="I9" i="51" s="1"/>
  <c r="J9" i="51"/>
  <c r="K9" i="51" s="1"/>
  <c r="D10" i="51"/>
  <c r="F10" i="51"/>
  <c r="H10" i="51"/>
  <c r="I10" i="51" s="1"/>
  <c r="J10" i="51"/>
  <c r="K10" i="51"/>
  <c r="D11" i="51"/>
  <c r="F11" i="51"/>
  <c r="H11" i="51"/>
  <c r="I11" i="51"/>
  <c r="J11" i="51"/>
  <c r="K11" i="51" s="1"/>
  <c r="D12" i="51"/>
  <c r="F12" i="51"/>
  <c r="H12" i="51"/>
  <c r="I12" i="51" s="1"/>
  <c r="J12" i="51"/>
  <c r="K12" i="51" s="1"/>
  <c r="D13" i="51"/>
  <c r="F13" i="51"/>
  <c r="H13" i="51"/>
  <c r="I13" i="51" s="1"/>
  <c r="J13" i="51"/>
  <c r="K13" i="51" s="1"/>
  <c r="D14" i="51"/>
  <c r="F14" i="51"/>
  <c r="H14" i="51"/>
  <c r="I14" i="51" s="1"/>
  <c r="J14" i="51"/>
  <c r="K14" i="51" s="1"/>
  <c r="D15" i="51"/>
  <c r="F15" i="51"/>
  <c r="H15" i="51"/>
  <c r="I15" i="51" s="1"/>
  <c r="J15" i="51"/>
  <c r="K15" i="51" s="1"/>
  <c r="D16" i="51"/>
  <c r="F16" i="51"/>
  <c r="H16" i="51"/>
  <c r="I16" i="51" s="1"/>
  <c r="J16" i="51"/>
  <c r="K16" i="51" s="1"/>
  <c r="D17" i="51"/>
  <c r="F17" i="51"/>
  <c r="H17" i="51"/>
  <c r="I17" i="51" s="1"/>
  <c r="J17" i="51"/>
  <c r="K17" i="51" s="1"/>
  <c r="D18" i="51"/>
  <c r="F18" i="51"/>
  <c r="H18" i="51"/>
  <c r="I18" i="51" s="1"/>
  <c r="J18" i="51"/>
  <c r="K18" i="51" s="1"/>
  <c r="D19" i="51"/>
  <c r="F19" i="51"/>
  <c r="H19" i="51"/>
  <c r="I19" i="51" s="1"/>
  <c r="J19" i="51"/>
  <c r="K19" i="51" s="1"/>
  <c r="D20" i="51"/>
  <c r="F20" i="51"/>
  <c r="H20" i="51"/>
  <c r="I20" i="51" s="1"/>
  <c r="J20" i="51"/>
  <c r="K20" i="51" s="1"/>
  <c r="D21" i="51"/>
  <c r="F21" i="51"/>
  <c r="H21" i="51"/>
  <c r="I21" i="51" s="1"/>
  <c r="J21" i="51"/>
  <c r="K21" i="51" s="1"/>
  <c r="D22" i="51"/>
  <c r="F22" i="51"/>
  <c r="H22" i="51"/>
  <c r="I22" i="51" s="1"/>
  <c r="J22" i="51"/>
  <c r="K22" i="51"/>
  <c r="D23" i="51"/>
  <c r="F23" i="51"/>
  <c r="H23" i="51"/>
  <c r="I23" i="51"/>
  <c r="J23" i="51"/>
  <c r="K23" i="51" s="1"/>
  <c r="D24" i="51"/>
  <c r="F24" i="51"/>
  <c r="H24" i="51"/>
  <c r="I24" i="51" s="1"/>
  <c r="J24" i="51"/>
  <c r="K24" i="51" s="1"/>
  <c r="D25" i="51"/>
  <c r="F25" i="51"/>
  <c r="H25" i="51"/>
  <c r="I25" i="51" s="1"/>
  <c r="J25" i="51"/>
  <c r="K25" i="51" s="1"/>
  <c r="D26" i="51"/>
  <c r="F26" i="51"/>
  <c r="H26" i="51"/>
  <c r="I26" i="51" s="1"/>
  <c r="J26" i="51"/>
  <c r="K26" i="51" s="1"/>
  <c r="D27" i="51"/>
  <c r="F27" i="51"/>
  <c r="H27" i="51"/>
  <c r="I27" i="51" s="1"/>
  <c r="J27" i="51"/>
  <c r="K27" i="51" s="1"/>
  <c r="D28" i="51"/>
  <c r="F28" i="51"/>
  <c r="H28" i="51"/>
  <c r="I28" i="51" s="1"/>
  <c r="J28" i="51"/>
  <c r="K28" i="51" s="1"/>
  <c r="D29" i="51"/>
  <c r="F29" i="51"/>
  <c r="H29" i="51"/>
  <c r="I29" i="51" s="1"/>
  <c r="J29" i="51"/>
  <c r="K29" i="51" s="1"/>
  <c r="D30" i="51"/>
  <c r="F30" i="51"/>
  <c r="H30" i="51"/>
  <c r="I30" i="51" s="1"/>
  <c r="J30" i="51"/>
  <c r="K30" i="51"/>
  <c r="D31" i="51"/>
  <c r="F31" i="51"/>
  <c r="H31" i="51"/>
  <c r="I31" i="51"/>
  <c r="J31" i="51"/>
  <c r="K31" i="51" s="1"/>
  <c r="D32" i="51"/>
  <c r="F32" i="51"/>
  <c r="H32" i="51"/>
  <c r="I32" i="51" s="1"/>
  <c r="J32" i="51"/>
  <c r="K32" i="51" s="1"/>
  <c r="D33" i="51"/>
  <c r="F33" i="51"/>
  <c r="H33" i="51"/>
  <c r="I33" i="51" s="1"/>
  <c r="J33" i="51"/>
  <c r="K33" i="51" s="1"/>
  <c r="D34" i="51"/>
  <c r="F34" i="51"/>
  <c r="H34" i="51"/>
  <c r="I34" i="51" s="1"/>
  <c r="J34" i="51"/>
  <c r="K34" i="51" s="1"/>
  <c r="D35" i="51"/>
  <c r="F35" i="51"/>
  <c r="H35" i="51"/>
  <c r="I35" i="51" s="1"/>
  <c r="J35" i="51"/>
  <c r="K35" i="51" s="1"/>
  <c r="D8" i="27"/>
  <c r="F8" i="27"/>
  <c r="H8" i="27"/>
  <c r="I8" i="27" s="1"/>
  <c r="J8" i="27"/>
  <c r="K8" i="27" s="1"/>
  <c r="D9" i="27"/>
  <c r="F9" i="27"/>
  <c r="H9" i="27"/>
  <c r="I9" i="27" s="1"/>
  <c r="J9" i="27"/>
  <c r="K9" i="27" s="1"/>
  <c r="D10" i="27"/>
  <c r="F10" i="27"/>
  <c r="H10" i="27"/>
  <c r="I10" i="27" s="1"/>
  <c r="J10" i="27"/>
  <c r="K10" i="27"/>
  <c r="D11" i="27"/>
  <c r="F11" i="27"/>
  <c r="H11" i="27"/>
  <c r="I11" i="27"/>
  <c r="J11" i="27"/>
  <c r="K11" i="27" s="1"/>
  <c r="D12" i="27"/>
  <c r="F12" i="27"/>
  <c r="H12" i="27"/>
  <c r="I12" i="27" s="1"/>
  <c r="J12" i="27"/>
  <c r="K12" i="27" s="1"/>
  <c r="D13" i="27"/>
  <c r="F13" i="27"/>
  <c r="H13" i="27"/>
  <c r="I13" i="27" s="1"/>
  <c r="J13" i="27"/>
  <c r="K13" i="27" s="1"/>
  <c r="D14" i="27"/>
  <c r="F14" i="27"/>
  <c r="H14" i="27"/>
  <c r="I14" i="27" s="1"/>
  <c r="J14" i="27"/>
  <c r="K14" i="27" s="1"/>
  <c r="D15" i="27"/>
  <c r="F15" i="27"/>
  <c r="H15" i="27"/>
  <c r="I15" i="27" s="1"/>
  <c r="J15" i="27"/>
  <c r="K15" i="27" s="1"/>
  <c r="D16" i="27"/>
  <c r="F16" i="27"/>
  <c r="H16" i="27"/>
  <c r="I16" i="27" s="1"/>
  <c r="J16" i="27"/>
  <c r="K16" i="27" s="1"/>
  <c r="D17" i="27"/>
  <c r="F17" i="27"/>
  <c r="H17" i="27"/>
  <c r="I17" i="27" s="1"/>
  <c r="J17" i="27"/>
  <c r="K17" i="27" s="1"/>
  <c r="D18" i="27"/>
  <c r="F18" i="27"/>
  <c r="H18" i="27"/>
  <c r="I18" i="27" s="1"/>
  <c r="J18" i="27"/>
  <c r="K18" i="27"/>
  <c r="D19" i="27"/>
  <c r="F19" i="27"/>
  <c r="H19" i="27"/>
  <c r="I19" i="27"/>
  <c r="J19" i="27"/>
  <c r="K19" i="27" s="1"/>
  <c r="D20" i="27"/>
  <c r="F20" i="27"/>
  <c r="H20" i="27"/>
  <c r="I20" i="27" s="1"/>
  <c r="J20" i="27"/>
  <c r="K20" i="27" s="1"/>
  <c r="D21" i="27"/>
  <c r="F21" i="27"/>
  <c r="H21" i="27"/>
  <c r="I21" i="27" s="1"/>
  <c r="J21" i="27"/>
  <c r="K21" i="27" s="1"/>
  <c r="D22" i="27"/>
  <c r="F22" i="27"/>
  <c r="H22" i="27"/>
  <c r="I22" i="27" s="1"/>
  <c r="J22" i="27"/>
  <c r="K22" i="27" s="1"/>
  <c r="D23" i="27"/>
  <c r="F23" i="27"/>
  <c r="H23" i="27"/>
  <c r="I23" i="27" s="1"/>
  <c r="J23" i="27"/>
  <c r="K23" i="27" s="1"/>
  <c r="D24" i="27"/>
  <c r="F24" i="27"/>
  <c r="H24" i="27"/>
  <c r="I24" i="27" s="1"/>
  <c r="J24" i="27"/>
  <c r="K24" i="27" s="1"/>
  <c r="D25" i="27"/>
  <c r="F25" i="27"/>
  <c r="H25" i="27"/>
  <c r="I25" i="27" s="1"/>
  <c r="J25" i="27"/>
  <c r="K25" i="27" s="1"/>
  <c r="D26" i="27"/>
  <c r="F26" i="27"/>
  <c r="H26" i="27"/>
  <c r="I26" i="27" s="1"/>
  <c r="J26" i="27"/>
  <c r="K26" i="27"/>
  <c r="D27" i="27"/>
  <c r="F27" i="27"/>
  <c r="H27" i="27"/>
  <c r="I27" i="27"/>
  <c r="J27" i="27"/>
  <c r="K27" i="27" s="1"/>
  <c r="D28" i="27"/>
  <c r="F28" i="27"/>
  <c r="H28" i="27"/>
  <c r="I28" i="27" s="1"/>
  <c r="J28" i="27"/>
  <c r="K28" i="27" s="1"/>
  <c r="D29" i="27"/>
  <c r="F29" i="27"/>
  <c r="H29" i="27"/>
  <c r="I29" i="27" s="1"/>
  <c r="J29" i="27"/>
  <c r="K29" i="27" s="1"/>
  <c r="D30" i="27"/>
  <c r="F30" i="27"/>
  <c r="H30" i="27"/>
  <c r="I30" i="27" s="1"/>
  <c r="J30" i="27"/>
  <c r="K30" i="27" s="1"/>
  <c r="D31" i="27"/>
  <c r="F31" i="27"/>
  <c r="H31" i="27"/>
  <c r="I31" i="27" s="1"/>
  <c r="J31" i="27"/>
  <c r="K31" i="27" s="1"/>
  <c r="D32" i="27"/>
  <c r="F32" i="27"/>
  <c r="H32" i="27"/>
  <c r="I32" i="27" s="1"/>
  <c r="J32" i="27"/>
  <c r="K32" i="27" s="1"/>
  <c r="D33" i="27"/>
  <c r="F33" i="27"/>
  <c r="H33" i="27"/>
  <c r="I33" i="27" s="1"/>
  <c r="J33" i="27"/>
  <c r="K33" i="27" s="1"/>
  <c r="D34" i="27"/>
  <c r="F34" i="27"/>
  <c r="H34" i="27"/>
  <c r="I34" i="27" s="1"/>
  <c r="J34" i="27"/>
  <c r="K34" i="27"/>
  <c r="D35" i="27"/>
  <c r="F35" i="27"/>
  <c r="H35" i="27"/>
  <c r="I35" i="27" s="1"/>
  <c r="J35" i="27"/>
  <c r="K35" i="27" s="1"/>
  <c r="D11" i="29"/>
  <c r="F11" i="29"/>
  <c r="H11" i="29"/>
  <c r="I11" i="29" s="1"/>
  <c r="J11" i="29"/>
  <c r="K11" i="29" s="1"/>
  <c r="D12" i="29"/>
  <c r="F12" i="29"/>
  <c r="H12" i="29"/>
  <c r="I12" i="29" s="1"/>
  <c r="J12" i="29"/>
  <c r="K12" i="29" s="1"/>
  <c r="D13" i="29"/>
  <c r="F13" i="29"/>
  <c r="H13" i="29"/>
  <c r="I13" i="29" s="1"/>
  <c r="J13" i="29"/>
  <c r="K13" i="29"/>
  <c r="D14" i="29"/>
  <c r="F14" i="29"/>
  <c r="H14" i="29"/>
  <c r="I14" i="29"/>
  <c r="J14" i="29"/>
  <c r="K14" i="29" s="1"/>
  <c r="D15" i="29"/>
  <c r="F15" i="29"/>
  <c r="H15" i="29"/>
  <c r="I15" i="29" s="1"/>
  <c r="J15" i="29"/>
  <c r="K15" i="29" s="1"/>
  <c r="D16" i="29"/>
  <c r="F16" i="29"/>
  <c r="H16" i="29"/>
  <c r="I16" i="29" s="1"/>
  <c r="J16" i="29"/>
  <c r="K16" i="29" s="1"/>
  <c r="D17" i="29"/>
  <c r="F17" i="29"/>
  <c r="H17" i="29"/>
  <c r="I17" i="29" s="1"/>
  <c r="J17" i="29"/>
  <c r="K17" i="29" s="1"/>
  <c r="D18" i="29"/>
  <c r="F18" i="29"/>
  <c r="H18" i="29"/>
  <c r="I18" i="29" s="1"/>
  <c r="J18" i="29"/>
  <c r="K18" i="29" s="1"/>
  <c r="D19" i="29"/>
  <c r="F19" i="29"/>
  <c r="H19" i="29"/>
  <c r="I19" i="29" s="1"/>
  <c r="J19" i="29"/>
  <c r="K19" i="29" s="1"/>
  <c r="D20" i="29"/>
  <c r="F20" i="29"/>
  <c r="H20" i="29"/>
  <c r="I20" i="29" s="1"/>
  <c r="J20" i="29"/>
  <c r="K20" i="29" s="1"/>
  <c r="D21" i="29"/>
  <c r="F21" i="29"/>
  <c r="H21" i="29"/>
  <c r="I21" i="29" s="1"/>
  <c r="J21" i="29"/>
  <c r="K21" i="29" s="1"/>
  <c r="D22" i="29"/>
  <c r="F22" i="29"/>
  <c r="H22" i="29"/>
  <c r="I22" i="29" s="1"/>
  <c r="J22" i="29"/>
  <c r="K22" i="29" s="1"/>
  <c r="D23" i="29"/>
  <c r="F23" i="29"/>
  <c r="H23" i="29"/>
  <c r="I23" i="29" s="1"/>
  <c r="J23" i="29"/>
  <c r="K23" i="29" s="1"/>
  <c r="D24" i="29"/>
  <c r="F24" i="29"/>
  <c r="H24" i="29"/>
  <c r="I24" i="29" s="1"/>
  <c r="J24" i="29"/>
  <c r="K24" i="29" s="1"/>
  <c r="D25" i="29"/>
  <c r="F25" i="29"/>
  <c r="H25" i="29"/>
  <c r="I25" i="29" s="1"/>
  <c r="J25" i="29"/>
  <c r="K25" i="29" s="1"/>
  <c r="D26" i="29"/>
  <c r="F26" i="29"/>
  <c r="H26" i="29"/>
  <c r="I26" i="29" s="1"/>
  <c r="J26" i="29"/>
  <c r="K26" i="29" s="1"/>
  <c r="D27" i="29"/>
  <c r="F27" i="29"/>
  <c r="H27" i="29"/>
  <c r="I27" i="29" s="1"/>
  <c r="J27" i="29"/>
  <c r="K27" i="29" s="1"/>
  <c r="D28" i="29"/>
  <c r="F28" i="29"/>
  <c r="H28" i="29"/>
  <c r="I28" i="29" s="1"/>
  <c r="J28" i="29"/>
  <c r="K28" i="29" s="1"/>
  <c r="D29" i="29"/>
  <c r="F29" i="29"/>
  <c r="H29" i="29"/>
  <c r="I29" i="29" s="1"/>
  <c r="J29" i="29"/>
  <c r="K29" i="29"/>
  <c r="D30" i="29"/>
  <c r="F30" i="29"/>
  <c r="H30" i="29"/>
  <c r="I30" i="29"/>
  <c r="J30" i="29"/>
  <c r="K30" i="29" s="1"/>
  <c r="D31" i="29"/>
  <c r="F31" i="29"/>
  <c r="H31" i="29"/>
  <c r="I31" i="29" s="1"/>
  <c r="J31" i="29"/>
  <c r="K31" i="29" s="1"/>
  <c r="D32" i="29"/>
  <c r="F32" i="29"/>
  <c r="H32" i="29"/>
  <c r="I32" i="29" s="1"/>
  <c r="J32" i="29"/>
  <c r="K32" i="29" s="1"/>
  <c r="D33" i="29"/>
  <c r="F33" i="29"/>
  <c r="H33" i="29"/>
  <c r="I33" i="29" s="1"/>
  <c r="J33" i="29"/>
  <c r="K33" i="29" s="1"/>
  <c r="D34" i="29"/>
  <c r="F34" i="29"/>
  <c r="H34" i="29"/>
  <c r="I34" i="29" s="1"/>
  <c r="J34" i="29"/>
  <c r="K34" i="29" s="1"/>
  <c r="D35" i="29"/>
  <c r="F35" i="29"/>
  <c r="H35" i="29"/>
  <c r="I35" i="29" s="1"/>
  <c r="J35" i="29"/>
  <c r="K35" i="29" s="1"/>
  <c r="D36" i="29"/>
  <c r="F36" i="29"/>
  <c r="H36" i="29"/>
  <c r="I36" i="29" s="1"/>
  <c r="J36" i="29"/>
  <c r="K36" i="29" s="1"/>
  <c r="D37" i="29"/>
  <c r="F37" i="29"/>
  <c r="H37" i="29"/>
  <c r="I37" i="29" s="1"/>
  <c r="J37" i="29"/>
  <c r="K37" i="29" s="1"/>
  <c r="D38" i="29"/>
  <c r="F38" i="29"/>
  <c r="H38" i="29"/>
  <c r="I38" i="29" s="1"/>
  <c r="J38" i="29"/>
  <c r="K38" i="29" s="1"/>
  <c r="D8" i="31"/>
  <c r="F8" i="31"/>
  <c r="H8" i="31"/>
  <c r="I8" i="31" s="1"/>
  <c r="J8" i="31"/>
  <c r="K8" i="31" s="1"/>
  <c r="D9" i="31"/>
  <c r="F9" i="31"/>
  <c r="H9" i="31"/>
  <c r="I9" i="31" s="1"/>
  <c r="J9" i="31"/>
  <c r="K9" i="31" s="1"/>
  <c r="D10" i="31"/>
  <c r="F10" i="31"/>
  <c r="H10" i="31"/>
  <c r="I10" i="31" s="1"/>
  <c r="J10" i="31"/>
  <c r="K10" i="31" s="1"/>
  <c r="D11" i="31"/>
  <c r="F11" i="31"/>
  <c r="H11" i="31"/>
  <c r="I11" i="31" s="1"/>
  <c r="J11" i="31"/>
  <c r="K11" i="31" s="1"/>
  <c r="D12" i="31"/>
  <c r="F12" i="31"/>
  <c r="H12" i="31"/>
  <c r="I12" i="31" s="1"/>
  <c r="J12" i="31"/>
  <c r="K12" i="31" s="1"/>
  <c r="D13" i="31"/>
  <c r="F13" i="31"/>
  <c r="H13" i="31"/>
  <c r="I13" i="31" s="1"/>
  <c r="J13" i="31"/>
  <c r="K13" i="31" s="1"/>
  <c r="D14" i="31"/>
  <c r="F14" i="31"/>
  <c r="H14" i="31"/>
  <c r="I14" i="31" s="1"/>
  <c r="J14" i="31"/>
  <c r="K14" i="31"/>
  <c r="D15" i="31"/>
  <c r="F15" i="31"/>
  <c r="H15" i="31"/>
  <c r="I15" i="31"/>
  <c r="J15" i="31"/>
  <c r="K15" i="31" s="1"/>
  <c r="D16" i="31"/>
  <c r="F16" i="31"/>
  <c r="H16" i="31"/>
  <c r="I16" i="31" s="1"/>
  <c r="J16" i="31"/>
  <c r="K16" i="31" s="1"/>
  <c r="D17" i="31"/>
  <c r="F17" i="31"/>
  <c r="H17" i="31"/>
  <c r="I17" i="31" s="1"/>
  <c r="J17" i="31"/>
  <c r="K17" i="31" s="1"/>
  <c r="D18" i="31"/>
  <c r="F18" i="31"/>
  <c r="H18" i="31"/>
  <c r="I18" i="31" s="1"/>
  <c r="J18" i="31"/>
  <c r="K18" i="31" s="1"/>
  <c r="D19" i="31"/>
  <c r="F19" i="31"/>
  <c r="H19" i="31"/>
  <c r="I19" i="31" s="1"/>
  <c r="J19" i="31"/>
  <c r="K19" i="31" s="1"/>
  <c r="D20" i="31"/>
  <c r="F20" i="31"/>
  <c r="H20" i="31"/>
  <c r="I20" i="31" s="1"/>
  <c r="J20" i="31"/>
  <c r="K20" i="31" s="1"/>
  <c r="D21" i="31"/>
  <c r="F21" i="31"/>
  <c r="H21" i="31"/>
  <c r="I21" i="31" s="1"/>
  <c r="J21" i="31"/>
  <c r="K21" i="31" s="1"/>
  <c r="D22" i="31"/>
  <c r="F22" i="31"/>
  <c r="H22" i="31"/>
  <c r="I22" i="31" s="1"/>
  <c r="J22" i="31"/>
  <c r="K22" i="31" s="1"/>
  <c r="D23" i="31"/>
  <c r="F23" i="31"/>
  <c r="H23" i="31"/>
  <c r="I23" i="31" s="1"/>
  <c r="J23" i="31"/>
  <c r="K23" i="31" s="1"/>
  <c r="D24" i="31"/>
  <c r="F24" i="31"/>
  <c r="H24" i="31"/>
  <c r="I24" i="31" s="1"/>
  <c r="J24" i="31"/>
  <c r="K24" i="31" s="1"/>
  <c r="D25" i="31"/>
  <c r="F25" i="31"/>
  <c r="H25" i="31"/>
  <c r="I25" i="31" s="1"/>
  <c r="J25" i="31"/>
  <c r="K25" i="31" s="1"/>
  <c r="D26" i="31"/>
  <c r="F26" i="31"/>
  <c r="H26" i="31"/>
  <c r="I26" i="31" s="1"/>
  <c r="J26" i="31"/>
  <c r="K26" i="31" s="1"/>
  <c r="D27" i="31"/>
  <c r="F27" i="31"/>
  <c r="H27" i="31"/>
  <c r="I27" i="31" s="1"/>
  <c r="J27" i="31"/>
  <c r="K27" i="31" s="1"/>
  <c r="D28" i="31"/>
  <c r="F28" i="31"/>
  <c r="H28" i="31"/>
  <c r="I28" i="31" s="1"/>
  <c r="J28" i="31"/>
  <c r="K28" i="31" s="1"/>
  <c r="D29" i="31"/>
  <c r="F29" i="31"/>
  <c r="H29" i="31"/>
  <c r="I29" i="31" s="1"/>
  <c r="J29" i="31"/>
  <c r="K29" i="31" s="1"/>
  <c r="D30" i="31"/>
  <c r="F30" i="31"/>
  <c r="H30" i="31"/>
  <c r="I30" i="31" s="1"/>
  <c r="J30" i="31"/>
  <c r="K30" i="31"/>
  <c r="D31" i="31"/>
  <c r="F31" i="31"/>
  <c r="H31" i="31"/>
  <c r="I31" i="31"/>
  <c r="J31" i="31"/>
  <c r="K31" i="31" s="1"/>
  <c r="D32" i="31"/>
  <c r="F32" i="31"/>
  <c r="H32" i="31"/>
  <c r="I32" i="31" s="1"/>
  <c r="J32" i="31"/>
  <c r="K32" i="31" s="1"/>
  <c r="D33" i="31"/>
  <c r="F33" i="31"/>
  <c r="H33" i="31"/>
  <c r="I33" i="31" s="1"/>
  <c r="J33" i="31"/>
  <c r="K33" i="31" s="1"/>
  <c r="D34" i="31"/>
  <c r="F34" i="31"/>
  <c r="H34" i="31"/>
  <c r="I34" i="31" s="1"/>
  <c r="J34" i="31"/>
  <c r="K34" i="31" s="1"/>
  <c r="D35" i="31"/>
  <c r="F35" i="31"/>
  <c r="H35" i="31"/>
  <c r="I35" i="31" s="1"/>
  <c r="J35" i="31"/>
  <c r="K35" i="31" s="1"/>
  <c r="D8" i="33"/>
  <c r="F8" i="33"/>
  <c r="H8" i="33"/>
  <c r="I8" i="33" s="1"/>
  <c r="J8" i="33"/>
  <c r="K8" i="33" s="1"/>
  <c r="D9" i="33"/>
  <c r="F9" i="33"/>
  <c r="H9" i="33"/>
  <c r="I9" i="33" s="1"/>
  <c r="J9" i="33"/>
  <c r="K9" i="33" s="1"/>
  <c r="D10" i="33"/>
  <c r="F10" i="33"/>
  <c r="H10" i="33"/>
  <c r="I10" i="33" s="1"/>
  <c r="J10" i="33"/>
  <c r="K10" i="33" s="1"/>
  <c r="D11" i="33"/>
  <c r="F11" i="33"/>
  <c r="H11" i="33"/>
  <c r="I11" i="33" s="1"/>
  <c r="J11" i="33"/>
  <c r="K11" i="33" s="1"/>
  <c r="D12" i="33"/>
  <c r="F12" i="33"/>
  <c r="H12" i="33"/>
  <c r="I12" i="33" s="1"/>
  <c r="J12" i="33"/>
  <c r="K12" i="33" s="1"/>
  <c r="D13" i="33"/>
  <c r="F13" i="33"/>
  <c r="H13" i="33"/>
  <c r="I13" i="33" s="1"/>
  <c r="J13" i="33"/>
  <c r="K13" i="33" s="1"/>
  <c r="D14" i="33"/>
  <c r="F14" i="33"/>
  <c r="H14" i="33"/>
  <c r="I14" i="33" s="1"/>
  <c r="J14" i="33"/>
  <c r="K14" i="33" s="1"/>
  <c r="D15" i="33"/>
  <c r="F15" i="33"/>
  <c r="H15" i="33"/>
  <c r="I15" i="33" s="1"/>
  <c r="J15" i="33"/>
  <c r="K15" i="33" s="1"/>
  <c r="D16" i="33"/>
  <c r="F16" i="33"/>
  <c r="H16" i="33"/>
  <c r="I16" i="33" s="1"/>
  <c r="J16" i="33"/>
  <c r="K16" i="33" s="1"/>
  <c r="D17" i="33"/>
  <c r="F17" i="33"/>
  <c r="H17" i="33"/>
  <c r="I17" i="33" s="1"/>
  <c r="J17" i="33"/>
  <c r="K17" i="33" s="1"/>
  <c r="D18" i="33"/>
  <c r="F18" i="33"/>
  <c r="H18" i="33"/>
  <c r="I18" i="33" s="1"/>
  <c r="J18" i="33"/>
  <c r="K18" i="33"/>
  <c r="D19" i="33"/>
  <c r="F19" i="33"/>
  <c r="H19" i="33"/>
  <c r="I19" i="33"/>
  <c r="J19" i="33"/>
  <c r="K19" i="33" s="1"/>
  <c r="D20" i="33"/>
  <c r="F20" i="33"/>
  <c r="H20" i="33"/>
  <c r="I20" i="33" s="1"/>
  <c r="J20" i="33"/>
  <c r="K20" i="33" s="1"/>
  <c r="D21" i="33"/>
  <c r="F21" i="33"/>
  <c r="H21" i="33"/>
  <c r="I21" i="33" s="1"/>
  <c r="J21" i="33"/>
  <c r="K21" i="33" s="1"/>
  <c r="D22" i="33"/>
  <c r="F22" i="33"/>
  <c r="H22" i="33"/>
  <c r="I22" i="33" s="1"/>
  <c r="J22" i="33"/>
  <c r="K22" i="33" s="1"/>
  <c r="D23" i="33"/>
  <c r="F23" i="33"/>
  <c r="H23" i="33"/>
  <c r="I23" i="33" s="1"/>
  <c r="J23" i="33"/>
  <c r="K23" i="33" s="1"/>
  <c r="D24" i="33"/>
  <c r="F24" i="33"/>
  <c r="H24" i="33"/>
  <c r="I24" i="33" s="1"/>
  <c r="J24" i="33"/>
  <c r="K24" i="33" s="1"/>
  <c r="D25" i="33"/>
  <c r="F25" i="33"/>
  <c r="H25" i="33"/>
  <c r="I25" i="33" s="1"/>
  <c r="J25" i="33"/>
  <c r="K25" i="33" s="1"/>
  <c r="D26" i="33"/>
  <c r="F26" i="33"/>
  <c r="H26" i="33"/>
  <c r="I26" i="33" s="1"/>
  <c r="J26" i="33"/>
  <c r="K26" i="33" s="1"/>
  <c r="D27" i="33"/>
  <c r="F27" i="33"/>
  <c r="H27" i="33"/>
  <c r="I27" i="33" s="1"/>
  <c r="J27" i="33"/>
  <c r="K27" i="33" s="1"/>
  <c r="D28" i="33"/>
  <c r="F28" i="33"/>
  <c r="H28" i="33"/>
  <c r="I28" i="33" s="1"/>
  <c r="J28" i="33"/>
  <c r="K28" i="33" s="1"/>
  <c r="D29" i="33"/>
  <c r="F29" i="33"/>
  <c r="H29" i="33"/>
  <c r="I29" i="33" s="1"/>
  <c r="J29" i="33"/>
  <c r="K29" i="33" s="1"/>
  <c r="D30" i="33"/>
  <c r="F30" i="33"/>
  <c r="H30" i="33"/>
  <c r="I30" i="33" s="1"/>
  <c r="J30" i="33"/>
  <c r="K30" i="33" s="1"/>
  <c r="D31" i="33"/>
  <c r="F31" i="33"/>
  <c r="H31" i="33"/>
  <c r="I31" i="33" s="1"/>
  <c r="J31" i="33"/>
  <c r="K31" i="33" s="1"/>
  <c r="D32" i="33"/>
  <c r="F32" i="33"/>
  <c r="H32" i="33"/>
  <c r="I32" i="33" s="1"/>
  <c r="J32" i="33"/>
  <c r="K32" i="33" s="1"/>
  <c r="D33" i="33"/>
  <c r="F33" i="33"/>
  <c r="H33" i="33"/>
  <c r="I33" i="33" s="1"/>
  <c r="J33" i="33"/>
  <c r="K33" i="33" s="1"/>
  <c r="D34" i="33"/>
  <c r="F34" i="33"/>
  <c r="H34" i="33"/>
  <c r="I34" i="33" s="1"/>
  <c r="J34" i="33"/>
  <c r="K34" i="33"/>
  <c r="D35" i="33"/>
  <c r="F35" i="33"/>
  <c r="H35" i="33"/>
  <c r="I35" i="33"/>
  <c r="J35" i="33"/>
  <c r="K35" i="33" s="1"/>
  <c r="D11" i="35"/>
  <c r="F11" i="35"/>
  <c r="H11" i="35"/>
  <c r="I11" i="35" s="1"/>
  <c r="J11" i="35"/>
  <c r="K11" i="35" s="1"/>
  <c r="D12" i="35"/>
  <c r="F12" i="35"/>
  <c r="H12" i="35"/>
  <c r="I12" i="35" s="1"/>
  <c r="J12" i="35"/>
  <c r="K12" i="35" s="1"/>
  <c r="D13" i="35"/>
  <c r="F13" i="35"/>
  <c r="H13" i="35"/>
  <c r="I13" i="35" s="1"/>
  <c r="J13" i="35"/>
  <c r="K13" i="35" s="1"/>
  <c r="D14" i="35"/>
  <c r="F14" i="35"/>
  <c r="H14" i="35"/>
  <c r="I14" i="35" s="1"/>
  <c r="J14" i="35"/>
  <c r="K14" i="35" s="1"/>
  <c r="D15" i="35"/>
  <c r="F15" i="35"/>
  <c r="H15" i="35"/>
  <c r="I15" i="35" s="1"/>
  <c r="J15" i="35"/>
  <c r="K15" i="35" s="1"/>
  <c r="D16" i="35"/>
  <c r="F16" i="35"/>
  <c r="H16" i="35"/>
  <c r="I16" i="35" s="1"/>
  <c r="J16" i="35"/>
  <c r="K16" i="35" s="1"/>
  <c r="D17" i="35"/>
  <c r="F17" i="35"/>
  <c r="H17" i="35"/>
  <c r="I17" i="35" s="1"/>
  <c r="J17" i="35"/>
  <c r="K17" i="35" s="1"/>
  <c r="D18" i="35"/>
  <c r="F18" i="35"/>
  <c r="H18" i="35"/>
  <c r="I18" i="35" s="1"/>
  <c r="J18" i="35"/>
  <c r="K18" i="35" s="1"/>
  <c r="D19" i="35"/>
  <c r="F19" i="35"/>
  <c r="H19" i="35"/>
  <c r="I19" i="35" s="1"/>
  <c r="J19" i="35"/>
  <c r="K19" i="35" s="1"/>
  <c r="D20" i="35"/>
  <c r="F20" i="35"/>
  <c r="H20" i="35"/>
  <c r="I20" i="35" s="1"/>
  <c r="J20" i="35"/>
  <c r="K20" i="35" s="1"/>
  <c r="D21" i="35"/>
  <c r="F21" i="35"/>
  <c r="H21" i="35"/>
  <c r="I21" i="35" s="1"/>
  <c r="J21" i="35"/>
  <c r="K21" i="35" s="1"/>
  <c r="D22" i="35"/>
  <c r="L22" i="35" s="1"/>
  <c r="F22" i="35"/>
  <c r="H22" i="35"/>
  <c r="I22" i="35" s="1"/>
  <c r="J22" i="35"/>
  <c r="K22" i="35" s="1"/>
  <c r="D23" i="35"/>
  <c r="E23" i="35" s="1"/>
  <c r="F23" i="35"/>
  <c r="H23" i="35"/>
  <c r="I23" i="35" s="1"/>
  <c r="J23" i="35"/>
  <c r="K23" i="35"/>
  <c r="D24" i="35"/>
  <c r="F24" i="35"/>
  <c r="H24" i="35"/>
  <c r="I24" i="35"/>
  <c r="J24" i="35"/>
  <c r="K24" i="35" s="1"/>
  <c r="D25" i="35"/>
  <c r="F25" i="35"/>
  <c r="H25" i="35"/>
  <c r="I25" i="35" s="1"/>
  <c r="J25" i="35"/>
  <c r="K25" i="35" s="1"/>
  <c r="D26" i="35"/>
  <c r="F26" i="35"/>
  <c r="H26" i="35"/>
  <c r="I26" i="35" s="1"/>
  <c r="J26" i="35"/>
  <c r="K26" i="35" s="1"/>
  <c r="D27" i="35"/>
  <c r="F27" i="35"/>
  <c r="H27" i="35"/>
  <c r="I27" i="35" s="1"/>
  <c r="J27" i="35"/>
  <c r="K27" i="35" s="1"/>
  <c r="D28" i="35"/>
  <c r="F28" i="35"/>
  <c r="H28" i="35"/>
  <c r="I28" i="35" s="1"/>
  <c r="J28" i="35"/>
  <c r="K28" i="35" s="1"/>
  <c r="D29" i="35"/>
  <c r="F29" i="35"/>
  <c r="H29" i="35"/>
  <c r="I29" i="35" s="1"/>
  <c r="J29" i="35"/>
  <c r="K29" i="35" s="1"/>
  <c r="D30" i="35"/>
  <c r="L30" i="35" s="1"/>
  <c r="F30" i="35"/>
  <c r="H30" i="35"/>
  <c r="I30" i="35" s="1"/>
  <c r="J30" i="35"/>
  <c r="K30" i="35" s="1"/>
  <c r="D31" i="35"/>
  <c r="E31" i="35" s="1"/>
  <c r="F31" i="35"/>
  <c r="H31" i="35"/>
  <c r="I31" i="35"/>
  <c r="J31" i="35"/>
  <c r="K31" i="35" s="1"/>
  <c r="D32" i="35"/>
  <c r="F32" i="35"/>
  <c r="H32" i="35"/>
  <c r="I32" i="35" s="1"/>
  <c r="J32" i="35"/>
  <c r="K32" i="35"/>
  <c r="D33" i="35"/>
  <c r="F33" i="35"/>
  <c r="H33" i="35"/>
  <c r="I33" i="35"/>
  <c r="J33" i="35"/>
  <c r="K33" i="35" s="1"/>
  <c r="D34" i="35"/>
  <c r="F34" i="35"/>
  <c r="H34" i="35"/>
  <c r="I34" i="35" s="1"/>
  <c r="J34" i="35"/>
  <c r="K34" i="35"/>
  <c r="D35" i="35"/>
  <c r="E35" i="35" s="1"/>
  <c r="F35" i="35"/>
  <c r="H35" i="35"/>
  <c r="I35" i="35"/>
  <c r="J35" i="35"/>
  <c r="K35" i="35" s="1"/>
  <c r="D36" i="35"/>
  <c r="F36" i="35"/>
  <c r="H36" i="35"/>
  <c r="I36" i="35" s="1"/>
  <c r="J36" i="35"/>
  <c r="K36" i="35"/>
  <c r="D37" i="35"/>
  <c r="F37" i="35"/>
  <c r="H37" i="35"/>
  <c r="I37" i="35"/>
  <c r="J37" i="35"/>
  <c r="K37" i="35" s="1"/>
  <c r="D38" i="35"/>
  <c r="F38" i="35"/>
  <c r="H38" i="35"/>
  <c r="I38" i="35" s="1"/>
  <c r="J38" i="35"/>
  <c r="K38" i="35"/>
  <c r="D10" i="23"/>
  <c r="T10" i="23" s="1"/>
  <c r="U10" i="23" s="1"/>
  <c r="F10" i="23"/>
  <c r="H10" i="23"/>
  <c r="I10" i="23" s="1"/>
  <c r="J10" i="23"/>
  <c r="K10" i="23" s="1"/>
  <c r="D11" i="23"/>
  <c r="E11" i="23" s="1"/>
  <c r="F11" i="23"/>
  <c r="H11" i="23"/>
  <c r="I11" i="23" s="1"/>
  <c r="J11" i="23"/>
  <c r="K11" i="23" s="1"/>
  <c r="D12" i="23"/>
  <c r="F12" i="23"/>
  <c r="G12" i="23" s="1"/>
  <c r="H12" i="23"/>
  <c r="I12" i="23" s="1"/>
  <c r="J12" i="23"/>
  <c r="K12" i="23" s="1"/>
  <c r="D13" i="23"/>
  <c r="T13" i="23" s="1"/>
  <c r="F13" i="23"/>
  <c r="H13" i="23"/>
  <c r="J13" i="23"/>
  <c r="K13" i="23" s="1"/>
  <c r="D14" i="23"/>
  <c r="F14" i="23"/>
  <c r="H14" i="23"/>
  <c r="I14" i="23" s="1"/>
  <c r="J14" i="23"/>
  <c r="K14" i="23" s="1"/>
  <c r="D15" i="23"/>
  <c r="T15" i="23" s="1"/>
  <c r="F15" i="23"/>
  <c r="H15" i="23"/>
  <c r="J15" i="23"/>
  <c r="K15" i="23" s="1"/>
  <c r="D16" i="23"/>
  <c r="F16" i="23"/>
  <c r="G16" i="23" s="1"/>
  <c r="H16" i="23"/>
  <c r="I16" i="23" s="1"/>
  <c r="J16" i="23"/>
  <c r="K16" i="23" s="1"/>
  <c r="D17" i="23"/>
  <c r="F17" i="23"/>
  <c r="H17" i="23"/>
  <c r="J17" i="23"/>
  <c r="K17" i="23" s="1"/>
  <c r="D18" i="23"/>
  <c r="F18" i="23"/>
  <c r="H18" i="23"/>
  <c r="I18" i="23" s="1"/>
  <c r="J18" i="23"/>
  <c r="K18" i="23" s="1"/>
  <c r="D19" i="23"/>
  <c r="T19" i="23" s="1"/>
  <c r="F19" i="23"/>
  <c r="H19" i="23"/>
  <c r="J19" i="23"/>
  <c r="K19" i="23" s="1"/>
  <c r="D20" i="23"/>
  <c r="F20" i="23"/>
  <c r="G20" i="23" s="1"/>
  <c r="H20" i="23"/>
  <c r="I20" i="23" s="1"/>
  <c r="J20" i="23"/>
  <c r="K20" i="23" s="1"/>
  <c r="D21" i="23"/>
  <c r="E21" i="23" s="1"/>
  <c r="F21" i="23"/>
  <c r="G21" i="23" s="1"/>
  <c r="H21" i="23"/>
  <c r="I21" i="23" s="1"/>
  <c r="J21" i="23"/>
  <c r="K21" i="23" s="1"/>
  <c r="D22" i="23"/>
  <c r="F22" i="23"/>
  <c r="G22" i="23" s="1"/>
  <c r="H22" i="23"/>
  <c r="I22" i="23" s="1"/>
  <c r="J22" i="23"/>
  <c r="K22" i="23" s="1"/>
  <c r="D23" i="23"/>
  <c r="E23" i="23" s="1"/>
  <c r="F23" i="23"/>
  <c r="H23" i="23"/>
  <c r="I23" i="23" s="1"/>
  <c r="J23" i="23"/>
  <c r="K23" i="23" s="1"/>
  <c r="D24" i="23"/>
  <c r="F24" i="23"/>
  <c r="G24" i="23" s="1"/>
  <c r="H24" i="23"/>
  <c r="I24" i="23" s="1"/>
  <c r="J24" i="23"/>
  <c r="K24" i="23" s="1"/>
  <c r="D25" i="23"/>
  <c r="L25" i="23" s="1"/>
  <c r="F25" i="23"/>
  <c r="G25" i="23" s="1"/>
  <c r="H25" i="23"/>
  <c r="I25" i="23" s="1"/>
  <c r="J25" i="23"/>
  <c r="K25" i="23" s="1"/>
  <c r="D26" i="23"/>
  <c r="F26" i="23"/>
  <c r="G26" i="23" s="1"/>
  <c r="H26" i="23"/>
  <c r="I26" i="23" s="1"/>
  <c r="J26" i="23"/>
  <c r="K26" i="23" s="1"/>
  <c r="D27" i="23"/>
  <c r="E27" i="23" s="1"/>
  <c r="F27" i="23"/>
  <c r="H27" i="23"/>
  <c r="I27" i="23" s="1"/>
  <c r="J27" i="23"/>
  <c r="K27" i="23" s="1"/>
  <c r="D28" i="23"/>
  <c r="F28" i="23"/>
  <c r="R28" i="23" s="1"/>
  <c r="S28" i="23" s="1"/>
  <c r="H28" i="23"/>
  <c r="I28" i="23" s="1"/>
  <c r="J28" i="23"/>
  <c r="K28" i="23" s="1"/>
  <c r="D29" i="23"/>
  <c r="T29" i="23" s="1"/>
  <c r="F29" i="23"/>
  <c r="H29" i="23"/>
  <c r="J29" i="23"/>
  <c r="K29" i="23" s="1"/>
  <c r="D30" i="23"/>
  <c r="F30" i="23"/>
  <c r="H30" i="23"/>
  <c r="I30" i="23" s="1"/>
  <c r="J30" i="23"/>
  <c r="K30" i="23" s="1"/>
  <c r="D31" i="23"/>
  <c r="T31" i="23" s="1"/>
  <c r="F31" i="23"/>
  <c r="H31" i="23"/>
  <c r="J31" i="23"/>
  <c r="K31" i="23" s="1"/>
  <c r="D32" i="23"/>
  <c r="F32" i="23"/>
  <c r="G32" i="23" s="1"/>
  <c r="H32" i="23"/>
  <c r="I32" i="23" s="1"/>
  <c r="J32" i="23"/>
  <c r="K32" i="23" s="1"/>
  <c r="D33" i="23"/>
  <c r="F33" i="23"/>
  <c r="H33" i="23"/>
  <c r="J33" i="23"/>
  <c r="K33" i="23" s="1"/>
  <c r="D34" i="23"/>
  <c r="F34" i="23"/>
  <c r="H34" i="23"/>
  <c r="I34" i="23" s="1"/>
  <c r="J34" i="23"/>
  <c r="K34" i="23" s="1"/>
  <c r="D35" i="23"/>
  <c r="T35" i="23" s="1"/>
  <c r="F35" i="23"/>
  <c r="H35" i="23"/>
  <c r="J35" i="23"/>
  <c r="K35" i="23" s="1"/>
  <c r="D36" i="23"/>
  <c r="F36" i="23"/>
  <c r="G36" i="23" s="1"/>
  <c r="H36" i="23"/>
  <c r="I36" i="23" s="1"/>
  <c r="J36" i="23"/>
  <c r="K36" i="23" s="1"/>
  <c r="D37" i="23"/>
  <c r="E37" i="23" s="1"/>
  <c r="F37" i="23"/>
  <c r="H37" i="23"/>
  <c r="I37" i="23" s="1"/>
  <c r="J37" i="23"/>
  <c r="K37" i="23" s="1"/>
  <c r="D12" i="19"/>
  <c r="F12" i="19"/>
  <c r="G12" i="19" s="1"/>
  <c r="H12" i="19"/>
  <c r="I12" i="19" s="1"/>
  <c r="J12" i="19"/>
  <c r="K12" i="19" s="1"/>
  <c r="D13" i="19"/>
  <c r="F13" i="19"/>
  <c r="G13" i="19" s="1"/>
  <c r="H13" i="19"/>
  <c r="I13" i="19" s="1"/>
  <c r="J13" i="19"/>
  <c r="K13" i="19" s="1"/>
  <c r="D14" i="19"/>
  <c r="F14" i="19"/>
  <c r="G14" i="19" s="1"/>
  <c r="H14" i="19"/>
  <c r="I14" i="19" s="1"/>
  <c r="J14" i="19"/>
  <c r="K14" i="19" s="1"/>
  <c r="D15" i="19"/>
  <c r="F15" i="19"/>
  <c r="R15" i="19" s="1"/>
  <c r="S15" i="19" s="1"/>
  <c r="H15" i="19"/>
  <c r="I15" i="19" s="1"/>
  <c r="J15" i="19"/>
  <c r="K15" i="19" s="1"/>
  <c r="D16" i="19"/>
  <c r="F16" i="19"/>
  <c r="G16" i="19" s="1"/>
  <c r="H16" i="19"/>
  <c r="I16" i="19" s="1"/>
  <c r="J16" i="19"/>
  <c r="K16" i="19" s="1"/>
  <c r="D17" i="19"/>
  <c r="F17" i="19"/>
  <c r="R17" i="19" s="1"/>
  <c r="H17" i="19"/>
  <c r="I17" i="19" s="1"/>
  <c r="J17" i="19"/>
  <c r="K17" i="19" s="1"/>
  <c r="D18" i="19"/>
  <c r="F18" i="19"/>
  <c r="R18" i="19" s="1"/>
  <c r="S18" i="19" s="1"/>
  <c r="H18" i="19"/>
  <c r="I18" i="19" s="1"/>
  <c r="J18" i="19"/>
  <c r="K18" i="19" s="1"/>
  <c r="D19" i="19"/>
  <c r="F19" i="19"/>
  <c r="G19" i="19" s="1"/>
  <c r="H19" i="19"/>
  <c r="I19" i="19" s="1"/>
  <c r="J19" i="19"/>
  <c r="K19" i="19" s="1"/>
  <c r="D20" i="19"/>
  <c r="F20" i="19"/>
  <c r="R20" i="19" s="1"/>
  <c r="S20" i="19" s="1"/>
  <c r="H20" i="19"/>
  <c r="I20" i="19" s="1"/>
  <c r="J20" i="19"/>
  <c r="K20" i="19" s="1"/>
  <c r="D21" i="19"/>
  <c r="F21" i="19"/>
  <c r="R21" i="19" s="1"/>
  <c r="S21" i="19" s="1"/>
  <c r="H21" i="19"/>
  <c r="I21" i="19" s="1"/>
  <c r="J21" i="19"/>
  <c r="K21" i="19" s="1"/>
  <c r="D22" i="19"/>
  <c r="F22" i="19"/>
  <c r="H22" i="19"/>
  <c r="I22" i="19" s="1"/>
  <c r="J22" i="19"/>
  <c r="K22" i="19" s="1"/>
  <c r="D23" i="19"/>
  <c r="F23" i="19"/>
  <c r="R23" i="19" s="1"/>
  <c r="H23" i="19"/>
  <c r="I23" i="19" s="1"/>
  <c r="J23" i="19"/>
  <c r="K23" i="19" s="1"/>
  <c r="D24" i="19"/>
  <c r="F24" i="19"/>
  <c r="R24" i="19" s="1"/>
  <c r="S24" i="19" s="1"/>
  <c r="H24" i="19"/>
  <c r="I24" i="19" s="1"/>
  <c r="J24" i="19"/>
  <c r="K24" i="19" s="1"/>
  <c r="D25" i="19"/>
  <c r="F25" i="19"/>
  <c r="H25" i="19"/>
  <c r="I25" i="19" s="1"/>
  <c r="J25" i="19"/>
  <c r="K25" i="19" s="1"/>
  <c r="D26" i="19"/>
  <c r="L26" i="19" s="1"/>
  <c r="F26" i="19"/>
  <c r="R26" i="19" s="1"/>
  <c r="H26" i="19"/>
  <c r="I26" i="19" s="1"/>
  <c r="J26" i="19"/>
  <c r="K26" i="19" s="1"/>
  <c r="D27" i="19"/>
  <c r="F27" i="19"/>
  <c r="G27" i="19" s="1"/>
  <c r="H27" i="19"/>
  <c r="I27" i="19" s="1"/>
  <c r="J27" i="19"/>
  <c r="K27" i="19" s="1"/>
  <c r="D28" i="19"/>
  <c r="F28" i="19"/>
  <c r="R28" i="19" s="1"/>
  <c r="S28" i="19" s="1"/>
  <c r="H28" i="19"/>
  <c r="I28" i="19" s="1"/>
  <c r="J28" i="19"/>
  <c r="K28" i="19" s="1"/>
  <c r="D29" i="19"/>
  <c r="F29" i="19"/>
  <c r="R29" i="19" s="1"/>
  <c r="H29" i="19"/>
  <c r="I29" i="19" s="1"/>
  <c r="J29" i="19"/>
  <c r="K29" i="19" s="1"/>
  <c r="D30" i="19"/>
  <c r="L30" i="19" s="1"/>
  <c r="F30" i="19"/>
  <c r="G30" i="19" s="1"/>
  <c r="H30" i="19"/>
  <c r="I30" i="19" s="1"/>
  <c r="J30" i="19"/>
  <c r="K30" i="19" s="1"/>
  <c r="D31" i="19"/>
  <c r="F31" i="19"/>
  <c r="R31" i="19" s="1"/>
  <c r="S31" i="19" s="1"/>
  <c r="H31" i="19"/>
  <c r="I31" i="19" s="1"/>
  <c r="J31" i="19"/>
  <c r="K31" i="19" s="1"/>
  <c r="D32" i="19"/>
  <c r="F32" i="19"/>
  <c r="G32" i="19" s="1"/>
  <c r="H32" i="19"/>
  <c r="I32" i="19" s="1"/>
  <c r="J32" i="19"/>
  <c r="K32" i="19" s="1"/>
  <c r="D33" i="19"/>
  <c r="F33" i="19"/>
  <c r="R33" i="19" s="1"/>
  <c r="H33" i="19"/>
  <c r="I33" i="19" s="1"/>
  <c r="J33" i="19"/>
  <c r="K33" i="19" s="1"/>
  <c r="D34" i="19"/>
  <c r="L34" i="19" s="1"/>
  <c r="F34" i="19"/>
  <c r="G34" i="19" s="1"/>
  <c r="H34" i="19"/>
  <c r="I34" i="19" s="1"/>
  <c r="J34" i="19"/>
  <c r="K34" i="19" s="1"/>
  <c r="D35" i="19"/>
  <c r="F35" i="19"/>
  <c r="R35" i="19" s="1"/>
  <c r="S35" i="19" s="1"/>
  <c r="H35" i="19"/>
  <c r="I35" i="19" s="1"/>
  <c r="J35" i="19"/>
  <c r="K35" i="19" s="1"/>
  <c r="D36" i="19"/>
  <c r="F36" i="19"/>
  <c r="G36" i="19" s="1"/>
  <c r="H36" i="19"/>
  <c r="I36" i="19" s="1"/>
  <c r="J36" i="19"/>
  <c r="K36" i="19" s="1"/>
  <c r="D37" i="19"/>
  <c r="F37" i="19"/>
  <c r="R37" i="19" s="1"/>
  <c r="S37" i="19" s="1"/>
  <c r="H37" i="19"/>
  <c r="I37" i="19" s="1"/>
  <c r="J37" i="19"/>
  <c r="K37" i="19" s="1"/>
  <c r="D38" i="19"/>
  <c r="L38" i="19" s="1"/>
  <c r="F38" i="19"/>
  <c r="G38" i="19" s="1"/>
  <c r="H38" i="19"/>
  <c r="I38" i="19" s="1"/>
  <c r="J38" i="19"/>
  <c r="K38" i="19" s="1"/>
  <c r="D39" i="19"/>
  <c r="T39" i="19" s="1"/>
  <c r="F39" i="19"/>
  <c r="R39" i="19" s="1"/>
  <c r="S39" i="19" s="1"/>
  <c r="H39" i="19"/>
  <c r="I39" i="19" s="1"/>
  <c r="J39" i="19"/>
  <c r="K39" i="19" s="1"/>
  <c r="D12" i="17"/>
  <c r="L12" i="17" s="1"/>
  <c r="F12" i="17"/>
  <c r="G12" i="17" s="1"/>
  <c r="H12" i="17"/>
  <c r="I12" i="17" s="1"/>
  <c r="J12" i="17"/>
  <c r="K12" i="17" s="1"/>
  <c r="D13" i="17"/>
  <c r="E13" i="17" s="1"/>
  <c r="F13" i="17"/>
  <c r="R13" i="17" s="1"/>
  <c r="H13" i="17"/>
  <c r="I13" i="17" s="1"/>
  <c r="J13" i="17"/>
  <c r="K13" i="17" s="1"/>
  <c r="D14" i="17"/>
  <c r="E14" i="17" s="1"/>
  <c r="F14" i="17"/>
  <c r="G14" i="17" s="1"/>
  <c r="H14" i="17"/>
  <c r="I14" i="17" s="1"/>
  <c r="J14" i="17"/>
  <c r="K14" i="17" s="1"/>
  <c r="D15" i="17"/>
  <c r="T15" i="17" s="1"/>
  <c r="F15" i="17"/>
  <c r="R15" i="17" s="1"/>
  <c r="S15" i="17" s="1"/>
  <c r="H15" i="17"/>
  <c r="I15" i="17" s="1"/>
  <c r="J15" i="17"/>
  <c r="K15" i="17" s="1"/>
  <c r="D16" i="17"/>
  <c r="L16" i="17" s="1"/>
  <c r="F16" i="17"/>
  <c r="G16" i="17" s="1"/>
  <c r="H16" i="17"/>
  <c r="J16" i="17"/>
  <c r="K16" i="17" s="1"/>
  <c r="D17" i="17"/>
  <c r="E17" i="17" s="1"/>
  <c r="F17" i="17"/>
  <c r="R17" i="17" s="1"/>
  <c r="H17" i="17"/>
  <c r="I17" i="17" s="1"/>
  <c r="J17" i="17"/>
  <c r="K17" i="17" s="1"/>
  <c r="D18" i="17"/>
  <c r="T18" i="17" s="1"/>
  <c r="U18" i="17" s="1"/>
  <c r="F18" i="17"/>
  <c r="R18" i="17" s="1"/>
  <c r="S18" i="17" s="1"/>
  <c r="H18" i="17"/>
  <c r="I18" i="17" s="1"/>
  <c r="J18" i="17"/>
  <c r="K18" i="17" s="1"/>
  <c r="D19" i="17"/>
  <c r="T19" i="17" s="1"/>
  <c r="F19" i="17"/>
  <c r="R19" i="17" s="1"/>
  <c r="S19" i="17" s="1"/>
  <c r="H19" i="17"/>
  <c r="I19" i="17" s="1"/>
  <c r="J19" i="17"/>
  <c r="K19" i="17" s="1"/>
  <c r="D20" i="17"/>
  <c r="L20" i="17" s="1"/>
  <c r="F20" i="17"/>
  <c r="G20" i="17" s="1"/>
  <c r="H20" i="17"/>
  <c r="I20" i="17" s="1"/>
  <c r="J20" i="17"/>
  <c r="K20" i="17" s="1"/>
  <c r="D21" i="17"/>
  <c r="E21" i="17" s="1"/>
  <c r="F21" i="17"/>
  <c r="R21" i="17" s="1"/>
  <c r="H21" i="17"/>
  <c r="I21" i="17" s="1"/>
  <c r="J21" i="17"/>
  <c r="K21" i="17" s="1"/>
  <c r="D22" i="17"/>
  <c r="E22" i="17" s="1"/>
  <c r="F22" i="17"/>
  <c r="G22" i="17" s="1"/>
  <c r="H22" i="17"/>
  <c r="I22" i="17" s="1"/>
  <c r="J22" i="17"/>
  <c r="K22" i="17" s="1"/>
  <c r="D23" i="17"/>
  <c r="T23" i="17" s="1"/>
  <c r="F23" i="17"/>
  <c r="H23" i="17"/>
  <c r="I23" i="17" s="1"/>
  <c r="J23" i="17"/>
  <c r="K23" i="17" s="1"/>
  <c r="D24" i="17"/>
  <c r="L24" i="17" s="1"/>
  <c r="F24" i="17"/>
  <c r="H24" i="17"/>
  <c r="J24" i="17"/>
  <c r="K24" i="17" s="1"/>
  <c r="D25" i="17"/>
  <c r="E25" i="17" s="1"/>
  <c r="F25" i="17"/>
  <c r="G25" i="17" s="1"/>
  <c r="H25" i="17"/>
  <c r="I25" i="17" s="1"/>
  <c r="J25" i="17"/>
  <c r="K25" i="17" s="1"/>
  <c r="D26" i="17"/>
  <c r="T26" i="17" s="1"/>
  <c r="U26" i="17" s="1"/>
  <c r="F26" i="17"/>
  <c r="G26" i="17" s="1"/>
  <c r="H26" i="17"/>
  <c r="I26" i="17" s="1"/>
  <c r="J26" i="17"/>
  <c r="K26" i="17" s="1"/>
  <c r="D27" i="17"/>
  <c r="T27" i="17" s="1"/>
  <c r="F27" i="17"/>
  <c r="H27" i="17"/>
  <c r="I27" i="17" s="1"/>
  <c r="J27" i="17"/>
  <c r="K27" i="17" s="1"/>
  <c r="D28" i="17"/>
  <c r="F28" i="17"/>
  <c r="H28" i="17"/>
  <c r="I28" i="17" s="1"/>
  <c r="J28" i="17"/>
  <c r="K28" i="17" s="1"/>
  <c r="D29" i="17"/>
  <c r="E29" i="17" s="1"/>
  <c r="F29" i="17"/>
  <c r="H29" i="17"/>
  <c r="I29" i="17" s="1"/>
  <c r="J29" i="17"/>
  <c r="K29" i="17" s="1"/>
  <c r="D30" i="17"/>
  <c r="E30" i="17" s="1"/>
  <c r="F30" i="17"/>
  <c r="G30" i="17" s="1"/>
  <c r="H30" i="17"/>
  <c r="I30" i="17" s="1"/>
  <c r="J30" i="17"/>
  <c r="K30" i="17" s="1"/>
  <c r="D31" i="17"/>
  <c r="T31" i="17" s="1"/>
  <c r="F31" i="17"/>
  <c r="H31" i="17"/>
  <c r="I31" i="17" s="1"/>
  <c r="J31" i="17"/>
  <c r="K31" i="17" s="1"/>
  <c r="D32" i="17"/>
  <c r="L32" i="17" s="1"/>
  <c r="F32" i="17"/>
  <c r="H32" i="17"/>
  <c r="J32" i="17"/>
  <c r="K32" i="17" s="1"/>
  <c r="D33" i="17"/>
  <c r="E33" i="17" s="1"/>
  <c r="F33" i="17"/>
  <c r="G33" i="17" s="1"/>
  <c r="H33" i="17"/>
  <c r="I33" i="17" s="1"/>
  <c r="J33" i="17"/>
  <c r="K33" i="17" s="1"/>
  <c r="D34" i="17"/>
  <c r="T34" i="17" s="1"/>
  <c r="U34" i="17" s="1"/>
  <c r="F34" i="17"/>
  <c r="G34" i="17" s="1"/>
  <c r="H34" i="17"/>
  <c r="I34" i="17" s="1"/>
  <c r="J34" i="17"/>
  <c r="K34" i="17" s="1"/>
  <c r="D35" i="17"/>
  <c r="T35" i="17" s="1"/>
  <c r="F35" i="17"/>
  <c r="H35" i="17"/>
  <c r="I35" i="17" s="1"/>
  <c r="J35" i="17"/>
  <c r="K35" i="17" s="1"/>
  <c r="D36" i="17"/>
  <c r="F36" i="17"/>
  <c r="G36" i="17" s="1"/>
  <c r="H36" i="17"/>
  <c r="I36" i="17" s="1"/>
  <c r="J36" i="17"/>
  <c r="K36" i="17" s="1"/>
  <c r="D37" i="17"/>
  <c r="E37" i="17" s="1"/>
  <c r="F37" i="17"/>
  <c r="H37" i="17"/>
  <c r="I37" i="17" s="1"/>
  <c r="J37" i="17"/>
  <c r="K37" i="17" s="1"/>
  <c r="D38" i="17"/>
  <c r="E38" i="17" s="1"/>
  <c r="F38" i="17"/>
  <c r="H38" i="17"/>
  <c r="I38" i="17" s="1"/>
  <c r="J38" i="17"/>
  <c r="K38" i="17" s="1"/>
  <c r="D39" i="17"/>
  <c r="T39" i="17" s="1"/>
  <c r="F39" i="17"/>
  <c r="G39" i="17" s="1"/>
  <c r="H39" i="17"/>
  <c r="I39" i="17" s="1"/>
  <c r="J39" i="17"/>
  <c r="K39" i="17" s="1"/>
  <c r="E39" i="17"/>
  <c r="U39" i="17"/>
  <c r="G38" i="17"/>
  <c r="L38" i="17"/>
  <c r="T38" i="17"/>
  <c r="U38" i="17" s="1"/>
  <c r="G37" i="17"/>
  <c r="L37" i="17"/>
  <c r="T37" i="17"/>
  <c r="U37" i="17" s="1"/>
  <c r="T36" i="17"/>
  <c r="U36" i="17" s="1"/>
  <c r="E35" i="17"/>
  <c r="L35" i="17"/>
  <c r="U35" i="17"/>
  <c r="E34" i="17"/>
  <c r="L34" i="17"/>
  <c r="L33" i="17"/>
  <c r="T33" i="17"/>
  <c r="U33" i="17" s="1"/>
  <c r="G32" i="17"/>
  <c r="E32" i="17"/>
  <c r="T32" i="17"/>
  <c r="U32" i="17" s="1"/>
  <c r="E31" i="17"/>
  <c r="U31" i="17"/>
  <c r="L30" i="17"/>
  <c r="T30" i="17"/>
  <c r="U30" i="17" s="1"/>
  <c r="L29" i="17"/>
  <c r="T29" i="17"/>
  <c r="U29" i="17" s="1"/>
  <c r="T28" i="17"/>
  <c r="U28" i="17" s="1"/>
  <c r="E27" i="17"/>
  <c r="L27" i="17"/>
  <c r="U27" i="17"/>
  <c r="E26" i="17"/>
  <c r="L26" i="17"/>
  <c r="L25" i="17"/>
  <c r="T25" i="17"/>
  <c r="U25" i="17" s="1"/>
  <c r="G24" i="17"/>
  <c r="E24" i="17"/>
  <c r="T24" i="17"/>
  <c r="U24" i="17" s="1"/>
  <c r="E23" i="17"/>
  <c r="L23" i="17"/>
  <c r="U23" i="17"/>
  <c r="R22" i="17"/>
  <c r="S22" i="17" s="1"/>
  <c r="L22" i="17"/>
  <c r="T22" i="17"/>
  <c r="U22" i="17" s="1"/>
  <c r="S21" i="17"/>
  <c r="L21" i="17"/>
  <c r="T21" i="17"/>
  <c r="U21" i="17" s="1"/>
  <c r="R20" i="17"/>
  <c r="S20" i="17" s="1"/>
  <c r="T20" i="17"/>
  <c r="U20" i="17" s="1"/>
  <c r="G19" i="17"/>
  <c r="E19" i="17"/>
  <c r="L19" i="17"/>
  <c r="U19" i="17"/>
  <c r="G18" i="17"/>
  <c r="E18" i="17"/>
  <c r="L18" i="17"/>
  <c r="G17" i="17"/>
  <c r="S17" i="17"/>
  <c r="L17" i="17"/>
  <c r="T17" i="17"/>
  <c r="U17" i="17" s="1"/>
  <c r="E16" i="17"/>
  <c r="T16" i="17"/>
  <c r="U16" i="17" s="1"/>
  <c r="G15" i="17"/>
  <c r="E15" i="17"/>
  <c r="L15" i="17"/>
  <c r="U15" i="17"/>
  <c r="R14" i="17"/>
  <c r="S14" i="17" s="1"/>
  <c r="L14" i="17"/>
  <c r="T14" i="17"/>
  <c r="U14" i="17" s="1"/>
  <c r="S13" i="17"/>
  <c r="L13" i="17"/>
  <c r="T13" i="17"/>
  <c r="U13" i="17" s="1"/>
  <c r="R12" i="17"/>
  <c r="S12" i="17" s="1"/>
  <c r="T12" i="17"/>
  <c r="U12" i="17"/>
  <c r="E39" i="19"/>
  <c r="L39" i="19"/>
  <c r="U39" i="19"/>
  <c r="R38" i="19"/>
  <c r="S38" i="19" s="1"/>
  <c r="E38" i="19"/>
  <c r="T38" i="19"/>
  <c r="U38" i="19" s="1"/>
  <c r="E37" i="19"/>
  <c r="L37" i="19"/>
  <c r="T37" i="19"/>
  <c r="U37" i="19" s="1"/>
  <c r="R36" i="19"/>
  <c r="S36" i="19" s="1"/>
  <c r="E36" i="19"/>
  <c r="L36" i="19"/>
  <c r="T36" i="19"/>
  <c r="U36" i="19" s="1"/>
  <c r="G35" i="19"/>
  <c r="E35" i="19"/>
  <c r="L35" i="19"/>
  <c r="T35" i="19"/>
  <c r="U35" i="19" s="1"/>
  <c r="R34" i="19"/>
  <c r="S34" i="19"/>
  <c r="E34" i="19"/>
  <c r="T34" i="19"/>
  <c r="U34" i="19" s="1"/>
  <c r="G33" i="19"/>
  <c r="S33" i="19"/>
  <c r="E33" i="19"/>
  <c r="L33" i="19"/>
  <c r="T33" i="19"/>
  <c r="U33" i="19"/>
  <c r="R32" i="19"/>
  <c r="S32" i="19" s="1"/>
  <c r="E32" i="19"/>
  <c r="L32" i="19"/>
  <c r="T32" i="19"/>
  <c r="U32" i="19" s="1"/>
  <c r="G31" i="19"/>
  <c r="E31" i="19"/>
  <c r="L31" i="19"/>
  <c r="T31" i="19"/>
  <c r="U31" i="19"/>
  <c r="E30" i="19"/>
  <c r="T30" i="19"/>
  <c r="U30" i="19" s="1"/>
  <c r="S29" i="19"/>
  <c r="E29" i="19"/>
  <c r="L29" i="19"/>
  <c r="T29" i="19"/>
  <c r="U29" i="19"/>
  <c r="E28" i="19"/>
  <c r="L28" i="19"/>
  <c r="T28" i="19"/>
  <c r="U28" i="19" s="1"/>
  <c r="E27" i="19"/>
  <c r="L27" i="19"/>
  <c r="T27" i="19"/>
  <c r="U27" i="19" s="1"/>
  <c r="G26" i="19"/>
  <c r="S26" i="19"/>
  <c r="E26" i="19"/>
  <c r="T26" i="19"/>
  <c r="U26" i="19" s="1"/>
  <c r="E25" i="19"/>
  <c r="L25" i="19"/>
  <c r="T25" i="19"/>
  <c r="U25" i="19" s="1"/>
  <c r="G24" i="19"/>
  <c r="E24" i="19"/>
  <c r="L24" i="19"/>
  <c r="T24" i="19"/>
  <c r="U24" i="19" s="1"/>
  <c r="S23" i="19"/>
  <c r="E23" i="19"/>
  <c r="L23" i="19"/>
  <c r="T23" i="19"/>
  <c r="U23" i="19"/>
  <c r="G22" i="19"/>
  <c r="R22" i="19"/>
  <c r="S22" i="19" s="1"/>
  <c r="E22" i="19"/>
  <c r="L22" i="19"/>
  <c r="T22" i="19"/>
  <c r="U22" i="19" s="1"/>
  <c r="G21" i="19"/>
  <c r="E21" i="19"/>
  <c r="L21" i="19"/>
  <c r="T21" i="19"/>
  <c r="U21" i="19" s="1"/>
  <c r="G20" i="19"/>
  <c r="E20" i="19"/>
  <c r="L20" i="19"/>
  <c r="T20" i="19"/>
  <c r="U20" i="19" s="1"/>
  <c r="R19" i="19"/>
  <c r="S19" i="19" s="1"/>
  <c r="E19" i="19"/>
  <c r="L19" i="19"/>
  <c r="T19" i="19"/>
  <c r="U19" i="19" s="1"/>
  <c r="G18" i="19"/>
  <c r="E18" i="19"/>
  <c r="L18" i="19"/>
  <c r="T18" i="19"/>
  <c r="U18" i="19"/>
  <c r="G17" i="19"/>
  <c r="S17" i="19"/>
  <c r="E17" i="19"/>
  <c r="L17" i="19"/>
  <c r="T17" i="19"/>
  <c r="U17" i="19" s="1"/>
  <c r="E16" i="19"/>
  <c r="L16" i="19"/>
  <c r="T16" i="19"/>
  <c r="U16" i="19" s="1"/>
  <c r="E15" i="19"/>
  <c r="L15" i="19"/>
  <c r="T15" i="19"/>
  <c r="U15" i="19" s="1"/>
  <c r="E14" i="19"/>
  <c r="L14" i="19"/>
  <c r="T14" i="19"/>
  <c r="U14" i="19" s="1"/>
  <c r="R13" i="19"/>
  <c r="S13" i="19" s="1"/>
  <c r="E13" i="19"/>
  <c r="L13" i="19"/>
  <c r="T13" i="19"/>
  <c r="U13" i="19" s="1"/>
  <c r="E12" i="19"/>
  <c r="L12" i="19"/>
  <c r="T12" i="19"/>
  <c r="U12" i="19" s="1"/>
  <c r="G37" i="23"/>
  <c r="R37" i="23"/>
  <c r="S37" i="23" s="1"/>
  <c r="L37" i="23"/>
  <c r="T37" i="23"/>
  <c r="U37" i="23" s="1"/>
  <c r="E36" i="23"/>
  <c r="L36" i="23"/>
  <c r="T36" i="23"/>
  <c r="U36" i="23"/>
  <c r="G35" i="23"/>
  <c r="E35" i="23"/>
  <c r="L35" i="23"/>
  <c r="U35" i="23"/>
  <c r="G34" i="23"/>
  <c r="R34" i="23"/>
  <c r="S34" i="23" s="1"/>
  <c r="E34" i="23"/>
  <c r="L34" i="23"/>
  <c r="T34" i="23"/>
  <c r="U34" i="23" s="1"/>
  <c r="G33" i="23"/>
  <c r="E33" i="23"/>
  <c r="L33" i="23"/>
  <c r="T33" i="23"/>
  <c r="U33" i="23" s="1"/>
  <c r="R32" i="23"/>
  <c r="S32" i="23" s="1"/>
  <c r="E32" i="23"/>
  <c r="L32" i="23"/>
  <c r="T32" i="23"/>
  <c r="U32" i="23" s="1"/>
  <c r="G31" i="23"/>
  <c r="E31" i="23"/>
  <c r="L31" i="23"/>
  <c r="U31" i="23"/>
  <c r="G30" i="23"/>
  <c r="R30" i="23"/>
  <c r="S30" i="23" s="1"/>
  <c r="E30" i="23"/>
  <c r="L30" i="23"/>
  <c r="T30" i="23"/>
  <c r="U30" i="23" s="1"/>
  <c r="G29" i="23"/>
  <c r="E29" i="23"/>
  <c r="L29" i="23"/>
  <c r="U29" i="23"/>
  <c r="G28" i="23"/>
  <c r="E28" i="23"/>
  <c r="L28" i="23"/>
  <c r="T28" i="23"/>
  <c r="U28" i="23" s="1"/>
  <c r="G27" i="23"/>
  <c r="R27" i="23"/>
  <c r="S27" i="23" s="1"/>
  <c r="L27" i="23"/>
  <c r="T27" i="23"/>
  <c r="U27" i="23"/>
  <c r="E26" i="23"/>
  <c r="L26" i="23"/>
  <c r="T26" i="23"/>
  <c r="U26" i="23" s="1"/>
  <c r="R25" i="23"/>
  <c r="S25" i="23" s="1"/>
  <c r="E25" i="23"/>
  <c r="T25" i="23"/>
  <c r="U25" i="23" s="1"/>
  <c r="R24" i="23"/>
  <c r="S24" i="23" s="1"/>
  <c r="E24" i="23"/>
  <c r="L24" i="23"/>
  <c r="T24" i="23"/>
  <c r="U24" i="23" s="1"/>
  <c r="G23" i="23"/>
  <c r="L23" i="23"/>
  <c r="T23" i="23"/>
  <c r="U23" i="23" s="1"/>
  <c r="E22" i="23"/>
  <c r="L22" i="23"/>
  <c r="T22" i="23"/>
  <c r="U22" i="23" s="1"/>
  <c r="R21" i="23"/>
  <c r="S21" i="23"/>
  <c r="L21" i="23"/>
  <c r="T21" i="23"/>
  <c r="U21" i="23"/>
  <c r="R20" i="23"/>
  <c r="S20" i="23" s="1"/>
  <c r="E20" i="23"/>
  <c r="L20" i="23"/>
  <c r="T20" i="23"/>
  <c r="U20" i="23" s="1"/>
  <c r="G19" i="23"/>
  <c r="E19" i="23"/>
  <c r="L19" i="23"/>
  <c r="U19" i="23"/>
  <c r="G18" i="23"/>
  <c r="R18" i="23"/>
  <c r="S18" i="23" s="1"/>
  <c r="E18" i="23"/>
  <c r="L18" i="23"/>
  <c r="T18" i="23"/>
  <c r="U18" i="23" s="1"/>
  <c r="G17" i="23"/>
  <c r="E17" i="23"/>
  <c r="L17" i="23"/>
  <c r="T17" i="23"/>
  <c r="U17" i="23" s="1"/>
  <c r="R16" i="23"/>
  <c r="S16" i="23" s="1"/>
  <c r="E16" i="23"/>
  <c r="L16" i="23"/>
  <c r="T16" i="23"/>
  <c r="U16" i="23" s="1"/>
  <c r="G15" i="23"/>
  <c r="E15" i="23"/>
  <c r="L15" i="23"/>
  <c r="U15" i="23"/>
  <c r="G14" i="23"/>
  <c r="R14" i="23"/>
  <c r="S14" i="23" s="1"/>
  <c r="E14" i="23"/>
  <c r="L14" i="23"/>
  <c r="T14" i="23"/>
  <c r="U14" i="23" s="1"/>
  <c r="G13" i="23"/>
  <c r="E13" i="23"/>
  <c r="L13" i="23"/>
  <c r="U13" i="23"/>
  <c r="R12" i="23"/>
  <c r="S12" i="23" s="1"/>
  <c r="E12" i="23"/>
  <c r="L12" i="23"/>
  <c r="T12" i="23"/>
  <c r="U12" i="23" s="1"/>
  <c r="G11" i="23"/>
  <c r="R11" i="23"/>
  <c r="S11" i="23"/>
  <c r="L11" i="23"/>
  <c r="T11" i="23"/>
  <c r="U11" i="23"/>
  <c r="G10" i="23"/>
  <c r="R10" i="23"/>
  <c r="S10" i="23" s="1"/>
  <c r="E10" i="23"/>
  <c r="L10" i="23"/>
  <c r="G38" i="35"/>
  <c r="E38" i="35"/>
  <c r="L38" i="35"/>
  <c r="T38" i="35"/>
  <c r="U38" i="35" s="1"/>
  <c r="G37" i="35"/>
  <c r="R37" i="35"/>
  <c r="S37" i="35" s="1"/>
  <c r="E37" i="35"/>
  <c r="L37" i="35"/>
  <c r="T37" i="35"/>
  <c r="U37" i="35" s="1"/>
  <c r="G36" i="35"/>
  <c r="R36" i="35"/>
  <c r="S36" i="35" s="1"/>
  <c r="E36" i="35"/>
  <c r="L36" i="35"/>
  <c r="P36" i="35" s="1"/>
  <c r="Q36" i="35" s="1"/>
  <c r="T36" i="35"/>
  <c r="U36" i="35" s="1"/>
  <c r="G35" i="35"/>
  <c r="R35" i="35"/>
  <c r="S35" i="35" s="1"/>
  <c r="L35" i="35"/>
  <c r="P35" i="35" s="1"/>
  <c r="Q35" i="35" s="1"/>
  <c r="T35" i="35"/>
  <c r="U35" i="35" s="1"/>
  <c r="G34" i="35"/>
  <c r="E34" i="35"/>
  <c r="L34" i="35"/>
  <c r="P34" i="35" s="1"/>
  <c r="Q34" i="35" s="1"/>
  <c r="T34" i="35"/>
  <c r="U34" i="35" s="1"/>
  <c r="G33" i="35"/>
  <c r="R33" i="35"/>
  <c r="S33" i="35" s="1"/>
  <c r="E33" i="35"/>
  <c r="L33" i="35"/>
  <c r="T33" i="35"/>
  <c r="U33" i="35" s="1"/>
  <c r="G32" i="35"/>
  <c r="R32" i="35"/>
  <c r="S32" i="35" s="1"/>
  <c r="E32" i="35"/>
  <c r="L32" i="35"/>
  <c r="T32" i="35"/>
  <c r="U32" i="35" s="1"/>
  <c r="G31" i="35"/>
  <c r="R31" i="35"/>
  <c r="S31" i="35"/>
  <c r="L31" i="35"/>
  <c r="T31" i="35"/>
  <c r="U31" i="35"/>
  <c r="G30" i="35"/>
  <c r="R30" i="35"/>
  <c r="S30" i="35" s="1"/>
  <c r="E30" i="35"/>
  <c r="T30" i="35"/>
  <c r="U30" i="35"/>
  <c r="G29" i="35"/>
  <c r="R29" i="35"/>
  <c r="S29" i="35" s="1"/>
  <c r="E29" i="35"/>
  <c r="L29" i="35"/>
  <c r="T29" i="35"/>
  <c r="U29" i="35" s="1"/>
  <c r="G28" i="35"/>
  <c r="R28" i="35"/>
  <c r="S28" i="35" s="1"/>
  <c r="E28" i="35"/>
  <c r="L28" i="35"/>
  <c r="T28" i="35"/>
  <c r="U28" i="35" s="1"/>
  <c r="G27" i="35"/>
  <c r="R27" i="35"/>
  <c r="S27" i="35" s="1"/>
  <c r="E27" i="35"/>
  <c r="L27" i="35"/>
  <c r="P27" i="35" s="1"/>
  <c r="Q27" i="35" s="1"/>
  <c r="T27" i="35"/>
  <c r="U27" i="35" s="1"/>
  <c r="G26" i="35"/>
  <c r="R26" i="35"/>
  <c r="S26" i="35"/>
  <c r="E26" i="35"/>
  <c r="L26" i="35"/>
  <c r="T26" i="35"/>
  <c r="U26" i="35"/>
  <c r="G25" i="35"/>
  <c r="E25" i="35"/>
  <c r="L25" i="35"/>
  <c r="T25" i="35"/>
  <c r="U25" i="35" s="1"/>
  <c r="G24" i="35"/>
  <c r="R24" i="35"/>
  <c r="S24" i="35" s="1"/>
  <c r="E24" i="35"/>
  <c r="L24" i="35"/>
  <c r="P24" i="35" s="1"/>
  <c r="Q24" i="35" s="1"/>
  <c r="T24" i="35"/>
  <c r="U24" i="35" s="1"/>
  <c r="G23" i="35"/>
  <c r="R23" i="35"/>
  <c r="S23" i="35"/>
  <c r="L23" i="35"/>
  <c r="T23" i="35"/>
  <c r="U23" i="35"/>
  <c r="G22" i="35"/>
  <c r="R22" i="35"/>
  <c r="S22" i="35"/>
  <c r="E22" i="35"/>
  <c r="T22" i="35"/>
  <c r="U22" i="35" s="1"/>
  <c r="G21" i="35"/>
  <c r="R21" i="35"/>
  <c r="S21" i="35" s="1"/>
  <c r="E21" i="35"/>
  <c r="L21" i="35"/>
  <c r="T21" i="35"/>
  <c r="U21" i="35" s="1"/>
  <c r="G20" i="35"/>
  <c r="R20" i="35"/>
  <c r="S20" i="35" s="1"/>
  <c r="E20" i="35"/>
  <c r="L20" i="35"/>
  <c r="T20" i="35"/>
  <c r="U20" i="35" s="1"/>
  <c r="G19" i="35"/>
  <c r="R19" i="35"/>
  <c r="S19" i="35"/>
  <c r="E19" i="35"/>
  <c r="L19" i="35"/>
  <c r="T19" i="35"/>
  <c r="U19" i="35"/>
  <c r="G18" i="35"/>
  <c r="R18" i="35"/>
  <c r="S18" i="35" s="1"/>
  <c r="E18" i="35"/>
  <c r="L18" i="35"/>
  <c r="T18" i="35"/>
  <c r="U18" i="35" s="1"/>
  <c r="G17" i="35"/>
  <c r="R17" i="35"/>
  <c r="S17" i="35" s="1"/>
  <c r="E17" i="35"/>
  <c r="L17" i="35"/>
  <c r="T17" i="35"/>
  <c r="U17" i="35" s="1"/>
  <c r="G16" i="35"/>
  <c r="R16" i="35"/>
  <c r="S16" i="35" s="1"/>
  <c r="E16" i="35"/>
  <c r="L16" i="35"/>
  <c r="T16" i="35"/>
  <c r="U16" i="35" s="1"/>
  <c r="G15" i="35"/>
  <c r="R15" i="35"/>
  <c r="S15" i="35"/>
  <c r="E15" i="35"/>
  <c r="L15" i="35"/>
  <c r="T15" i="35"/>
  <c r="U15" i="35"/>
  <c r="G14" i="35"/>
  <c r="R14" i="35"/>
  <c r="S14" i="35" s="1"/>
  <c r="E14" i="35"/>
  <c r="L14" i="35"/>
  <c r="T14" i="35"/>
  <c r="U14" i="35" s="1"/>
  <c r="G13" i="35"/>
  <c r="R13" i="35"/>
  <c r="S13" i="35" s="1"/>
  <c r="E13" i="35"/>
  <c r="L13" i="35"/>
  <c r="T13" i="35"/>
  <c r="U13" i="35" s="1"/>
  <c r="G12" i="35"/>
  <c r="R12" i="35"/>
  <c r="S12" i="35" s="1"/>
  <c r="E12" i="35"/>
  <c r="L12" i="35"/>
  <c r="T12" i="35"/>
  <c r="U12" i="35" s="1"/>
  <c r="G11" i="35"/>
  <c r="R11" i="35"/>
  <c r="S11" i="35"/>
  <c r="E11" i="35"/>
  <c r="L11" i="35"/>
  <c r="T11" i="35"/>
  <c r="U11" i="35"/>
  <c r="G35" i="33"/>
  <c r="R35" i="33"/>
  <c r="S35" i="33" s="1"/>
  <c r="E35" i="33"/>
  <c r="L35" i="33"/>
  <c r="T35" i="33"/>
  <c r="U35" i="33" s="1"/>
  <c r="G34" i="33"/>
  <c r="R34" i="33"/>
  <c r="S34" i="33" s="1"/>
  <c r="E34" i="33"/>
  <c r="L34" i="33"/>
  <c r="T34" i="33"/>
  <c r="U34" i="33" s="1"/>
  <c r="G33" i="33"/>
  <c r="R33" i="33"/>
  <c r="S33" i="33" s="1"/>
  <c r="E33" i="33"/>
  <c r="L33" i="33"/>
  <c r="T33" i="33"/>
  <c r="U33" i="33" s="1"/>
  <c r="G32" i="33"/>
  <c r="R32" i="33"/>
  <c r="S32" i="33"/>
  <c r="E32" i="33"/>
  <c r="L32" i="33"/>
  <c r="T32" i="33"/>
  <c r="U32" i="33"/>
  <c r="G31" i="33"/>
  <c r="R31" i="33"/>
  <c r="S31" i="33" s="1"/>
  <c r="E31" i="33"/>
  <c r="L31" i="33"/>
  <c r="T31" i="33"/>
  <c r="U31" i="33" s="1"/>
  <c r="G30" i="33"/>
  <c r="R30" i="33"/>
  <c r="S30" i="33" s="1"/>
  <c r="E30" i="33"/>
  <c r="L30" i="33"/>
  <c r="T30" i="33"/>
  <c r="U30" i="33" s="1"/>
  <c r="G29" i="33"/>
  <c r="R29" i="33"/>
  <c r="S29" i="33" s="1"/>
  <c r="E29" i="33"/>
  <c r="L29" i="33"/>
  <c r="T29" i="33"/>
  <c r="U29" i="33" s="1"/>
  <c r="G28" i="33"/>
  <c r="R28" i="33"/>
  <c r="S28" i="33"/>
  <c r="E28" i="33"/>
  <c r="L28" i="33"/>
  <c r="T28" i="33"/>
  <c r="U28" i="33"/>
  <c r="G27" i="33"/>
  <c r="R27" i="33"/>
  <c r="S27" i="33" s="1"/>
  <c r="E27" i="33"/>
  <c r="L27" i="33"/>
  <c r="T27" i="33"/>
  <c r="U27" i="33" s="1"/>
  <c r="G26" i="33"/>
  <c r="R26" i="33"/>
  <c r="S26" i="33" s="1"/>
  <c r="E26" i="33"/>
  <c r="L26" i="33"/>
  <c r="T26" i="33"/>
  <c r="U26" i="33" s="1"/>
  <c r="G25" i="33"/>
  <c r="R25" i="33"/>
  <c r="S25" i="33" s="1"/>
  <c r="E25" i="33"/>
  <c r="L25" i="33"/>
  <c r="T25" i="33"/>
  <c r="U25" i="33" s="1"/>
  <c r="G24" i="33"/>
  <c r="R24" i="33"/>
  <c r="S24" i="33"/>
  <c r="E24" i="33"/>
  <c r="L24" i="33"/>
  <c r="T24" i="33"/>
  <c r="U24" i="33"/>
  <c r="G23" i="33"/>
  <c r="R23" i="33"/>
  <c r="S23" i="33" s="1"/>
  <c r="E23" i="33"/>
  <c r="L23" i="33"/>
  <c r="T23" i="33"/>
  <c r="U23" i="33" s="1"/>
  <c r="G22" i="33"/>
  <c r="R22" i="33"/>
  <c r="S22" i="33" s="1"/>
  <c r="E22" i="33"/>
  <c r="L22" i="33"/>
  <c r="T22" i="33"/>
  <c r="U22" i="33" s="1"/>
  <c r="G21" i="33"/>
  <c r="R21" i="33"/>
  <c r="S21" i="33" s="1"/>
  <c r="E21" i="33"/>
  <c r="L21" i="33"/>
  <c r="T21" i="33"/>
  <c r="U21" i="33" s="1"/>
  <c r="G20" i="33"/>
  <c r="R20" i="33"/>
  <c r="S20" i="33"/>
  <c r="E20" i="33"/>
  <c r="L20" i="33"/>
  <c r="T20" i="33"/>
  <c r="U20" i="33"/>
  <c r="G19" i="33"/>
  <c r="R19" i="33"/>
  <c r="S19" i="33" s="1"/>
  <c r="E19" i="33"/>
  <c r="L19" i="33"/>
  <c r="T19" i="33"/>
  <c r="U19" i="33" s="1"/>
  <c r="G18" i="33"/>
  <c r="R18" i="33"/>
  <c r="S18" i="33" s="1"/>
  <c r="E18" i="33"/>
  <c r="L18" i="33"/>
  <c r="T18" i="33"/>
  <c r="U18" i="33" s="1"/>
  <c r="G17" i="33"/>
  <c r="R17" i="33"/>
  <c r="S17" i="33" s="1"/>
  <c r="E17" i="33"/>
  <c r="L17" i="33"/>
  <c r="T17" i="33"/>
  <c r="U17" i="33" s="1"/>
  <c r="G16" i="33"/>
  <c r="R16" i="33"/>
  <c r="S16" i="33"/>
  <c r="E16" i="33"/>
  <c r="L16" i="33"/>
  <c r="T16" i="33"/>
  <c r="U16" i="33"/>
  <c r="G15" i="33"/>
  <c r="R15" i="33"/>
  <c r="S15" i="33" s="1"/>
  <c r="E15" i="33"/>
  <c r="L15" i="33"/>
  <c r="T15" i="33"/>
  <c r="U15" i="33" s="1"/>
  <c r="G14" i="33"/>
  <c r="R14" i="33"/>
  <c r="S14" i="33" s="1"/>
  <c r="E14" i="33"/>
  <c r="L14" i="33"/>
  <c r="T14" i="33"/>
  <c r="U14" i="33" s="1"/>
  <c r="G13" i="33"/>
  <c r="R13" i="33"/>
  <c r="S13" i="33" s="1"/>
  <c r="E13" i="33"/>
  <c r="L13" i="33"/>
  <c r="T13" i="33"/>
  <c r="U13" i="33" s="1"/>
  <c r="G12" i="33"/>
  <c r="R12" i="33"/>
  <c r="S12" i="33"/>
  <c r="E12" i="33"/>
  <c r="L12" i="33"/>
  <c r="T12" i="33"/>
  <c r="U12" i="33"/>
  <c r="G11" i="33"/>
  <c r="R11" i="33"/>
  <c r="S11" i="33" s="1"/>
  <c r="E11" i="33"/>
  <c r="L11" i="33"/>
  <c r="T11" i="33"/>
  <c r="U11" i="33" s="1"/>
  <c r="G10" i="33"/>
  <c r="R10" i="33"/>
  <c r="S10" i="33" s="1"/>
  <c r="E10" i="33"/>
  <c r="L10" i="33"/>
  <c r="T10" i="33"/>
  <c r="U10" i="33" s="1"/>
  <c r="G9" i="33"/>
  <c r="R9" i="33"/>
  <c r="S9" i="33" s="1"/>
  <c r="E9" i="33"/>
  <c r="L9" i="33"/>
  <c r="T9" i="33"/>
  <c r="U9" i="33" s="1"/>
  <c r="G8" i="33"/>
  <c r="R8" i="33"/>
  <c r="S8" i="33"/>
  <c r="E8" i="33"/>
  <c r="L8" i="33"/>
  <c r="T8" i="33"/>
  <c r="U8" i="33"/>
  <c r="G35" i="31"/>
  <c r="R35" i="31"/>
  <c r="S35" i="31" s="1"/>
  <c r="E35" i="31"/>
  <c r="L35" i="31"/>
  <c r="T35" i="31"/>
  <c r="U35" i="31" s="1"/>
  <c r="G34" i="31"/>
  <c r="R34" i="31"/>
  <c r="S34" i="31" s="1"/>
  <c r="E34" i="31"/>
  <c r="L34" i="31"/>
  <c r="T34" i="31"/>
  <c r="U34" i="31" s="1"/>
  <c r="G33" i="31"/>
  <c r="R33" i="31"/>
  <c r="S33" i="31" s="1"/>
  <c r="E33" i="31"/>
  <c r="L33" i="31"/>
  <c r="T33" i="31"/>
  <c r="U33" i="31" s="1"/>
  <c r="G32" i="31"/>
  <c r="R32" i="31"/>
  <c r="S32" i="31"/>
  <c r="E32" i="31"/>
  <c r="L32" i="31"/>
  <c r="T32" i="31"/>
  <c r="U32" i="31"/>
  <c r="G31" i="31"/>
  <c r="R31" i="31"/>
  <c r="S31" i="31" s="1"/>
  <c r="E31" i="31"/>
  <c r="L31" i="31"/>
  <c r="T31" i="31"/>
  <c r="U31" i="31" s="1"/>
  <c r="G30" i="31"/>
  <c r="R30" i="31"/>
  <c r="S30" i="31" s="1"/>
  <c r="E30" i="31"/>
  <c r="L30" i="31"/>
  <c r="T30" i="31"/>
  <c r="U30" i="31" s="1"/>
  <c r="G29" i="31"/>
  <c r="R29" i="31"/>
  <c r="S29" i="31" s="1"/>
  <c r="E29" i="31"/>
  <c r="L29" i="31"/>
  <c r="T29" i="31"/>
  <c r="U29" i="31" s="1"/>
  <c r="G28" i="31"/>
  <c r="R28" i="31"/>
  <c r="S28" i="31"/>
  <c r="E28" i="31"/>
  <c r="L28" i="31"/>
  <c r="T28" i="31"/>
  <c r="U28" i="31"/>
  <c r="G27" i="31"/>
  <c r="R27" i="31"/>
  <c r="S27" i="31" s="1"/>
  <c r="E27" i="31"/>
  <c r="L27" i="31"/>
  <c r="T27" i="31"/>
  <c r="U27" i="31" s="1"/>
  <c r="G26" i="31"/>
  <c r="R26" i="31"/>
  <c r="S26" i="31" s="1"/>
  <c r="E26" i="31"/>
  <c r="L26" i="31"/>
  <c r="T26" i="31"/>
  <c r="U26" i="31" s="1"/>
  <c r="G25" i="31"/>
  <c r="R25" i="31"/>
  <c r="S25" i="31" s="1"/>
  <c r="E25" i="31"/>
  <c r="L25" i="31"/>
  <c r="T25" i="31"/>
  <c r="U25" i="31" s="1"/>
  <c r="G24" i="31"/>
  <c r="R24" i="31"/>
  <c r="S24" i="31"/>
  <c r="E24" i="31"/>
  <c r="L24" i="31"/>
  <c r="T24" i="31"/>
  <c r="U24" i="31"/>
  <c r="G23" i="31"/>
  <c r="R23" i="31"/>
  <c r="S23" i="31" s="1"/>
  <c r="E23" i="31"/>
  <c r="L23" i="31"/>
  <c r="T23" i="31"/>
  <c r="U23" i="31" s="1"/>
  <c r="G22" i="31"/>
  <c r="R22" i="31"/>
  <c r="S22" i="31" s="1"/>
  <c r="E22" i="31"/>
  <c r="L22" i="31"/>
  <c r="T22" i="31"/>
  <c r="U22" i="31" s="1"/>
  <c r="G21" i="31"/>
  <c r="R21" i="31"/>
  <c r="S21" i="31" s="1"/>
  <c r="E21" i="31"/>
  <c r="L21" i="31"/>
  <c r="T21" i="31"/>
  <c r="U21" i="31" s="1"/>
  <c r="G20" i="31"/>
  <c r="R20" i="31"/>
  <c r="S20" i="31"/>
  <c r="E20" i="31"/>
  <c r="L20" i="31"/>
  <c r="T20" i="31"/>
  <c r="U20" i="31"/>
  <c r="G19" i="31"/>
  <c r="R19" i="31"/>
  <c r="S19" i="31" s="1"/>
  <c r="E19" i="31"/>
  <c r="L19" i="31"/>
  <c r="T19" i="31"/>
  <c r="U19" i="31" s="1"/>
  <c r="G18" i="31"/>
  <c r="R18" i="31"/>
  <c r="S18" i="31" s="1"/>
  <c r="E18" i="31"/>
  <c r="L18" i="31"/>
  <c r="T18" i="31"/>
  <c r="U18" i="31" s="1"/>
  <c r="G17" i="31"/>
  <c r="R17" i="31"/>
  <c r="S17" i="31" s="1"/>
  <c r="E17" i="31"/>
  <c r="L17" i="31"/>
  <c r="T17" i="31"/>
  <c r="U17" i="31" s="1"/>
  <c r="G16" i="31"/>
  <c r="R16" i="31"/>
  <c r="S16" i="31"/>
  <c r="E16" i="31"/>
  <c r="L16" i="31"/>
  <c r="T16" i="31"/>
  <c r="U16" i="31"/>
  <c r="G15" i="31"/>
  <c r="R15" i="31"/>
  <c r="S15" i="31" s="1"/>
  <c r="E15" i="31"/>
  <c r="L15" i="31"/>
  <c r="T15" i="31"/>
  <c r="U15" i="31" s="1"/>
  <c r="G14" i="31"/>
  <c r="R14" i="31"/>
  <c r="S14" i="31" s="1"/>
  <c r="E14" i="31"/>
  <c r="L14" i="31"/>
  <c r="T14" i="31"/>
  <c r="U14" i="31" s="1"/>
  <c r="G13" i="31"/>
  <c r="R13" i="31"/>
  <c r="S13" i="31" s="1"/>
  <c r="E13" i="31"/>
  <c r="L13" i="31"/>
  <c r="T13" i="31"/>
  <c r="U13" i="31" s="1"/>
  <c r="G12" i="31"/>
  <c r="R12" i="31"/>
  <c r="S12" i="31"/>
  <c r="E12" i="31"/>
  <c r="L12" i="31"/>
  <c r="T12" i="31"/>
  <c r="U12" i="31"/>
  <c r="G11" i="31"/>
  <c r="R11" i="31"/>
  <c r="S11" i="31" s="1"/>
  <c r="E11" i="31"/>
  <c r="L11" i="31"/>
  <c r="T11" i="31"/>
  <c r="U11" i="31" s="1"/>
  <c r="G10" i="31"/>
  <c r="R10" i="31"/>
  <c r="S10" i="31" s="1"/>
  <c r="E10" i="31"/>
  <c r="L10" i="31"/>
  <c r="T10" i="31"/>
  <c r="U10" i="31" s="1"/>
  <c r="G9" i="31"/>
  <c r="R9" i="31"/>
  <c r="S9" i="31" s="1"/>
  <c r="E9" i="31"/>
  <c r="L9" i="31"/>
  <c r="T9" i="31"/>
  <c r="U9" i="31" s="1"/>
  <c r="G8" i="31"/>
  <c r="R8" i="31"/>
  <c r="S8" i="31"/>
  <c r="E8" i="31"/>
  <c r="L8" i="31"/>
  <c r="T8" i="31"/>
  <c r="U8" i="31"/>
  <c r="G38" i="29"/>
  <c r="R38" i="29"/>
  <c r="S38" i="29" s="1"/>
  <c r="E38" i="29"/>
  <c r="L38" i="29"/>
  <c r="T38" i="29"/>
  <c r="U38" i="29" s="1"/>
  <c r="G37" i="29"/>
  <c r="R37" i="29"/>
  <c r="S37" i="29" s="1"/>
  <c r="E37" i="29"/>
  <c r="L37" i="29"/>
  <c r="T37" i="29"/>
  <c r="U37" i="29" s="1"/>
  <c r="G36" i="29"/>
  <c r="R36" i="29"/>
  <c r="S36" i="29" s="1"/>
  <c r="E36" i="29"/>
  <c r="L36" i="29"/>
  <c r="T36" i="29"/>
  <c r="U36" i="29" s="1"/>
  <c r="G35" i="29"/>
  <c r="R35" i="29"/>
  <c r="S35" i="29"/>
  <c r="E35" i="29"/>
  <c r="L35" i="29"/>
  <c r="T35" i="29"/>
  <c r="U35" i="29"/>
  <c r="G34" i="29"/>
  <c r="R34" i="29"/>
  <c r="S34" i="29" s="1"/>
  <c r="E34" i="29"/>
  <c r="L34" i="29"/>
  <c r="T34" i="29"/>
  <c r="U34" i="29" s="1"/>
  <c r="G33" i="29"/>
  <c r="R33" i="29"/>
  <c r="S33" i="29" s="1"/>
  <c r="E33" i="29"/>
  <c r="L33" i="29"/>
  <c r="T33" i="29"/>
  <c r="U33" i="29" s="1"/>
  <c r="G32" i="29"/>
  <c r="R32" i="29"/>
  <c r="S32" i="29" s="1"/>
  <c r="E32" i="29"/>
  <c r="L32" i="29"/>
  <c r="T32" i="29"/>
  <c r="U32" i="29" s="1"/>
  <c r="G31" i="29"/>
  <c r="R31" i="29"/>
  <c r="S31" i="29"/>
  <c r="E31" i="29"/>
  <c r="L31" i="29"/>
  <c r="T31" i="29"/>
  <c r="U31" i="29"/>
  <c r="G30" i="29"/>
  <c r="R30" i="29"/>
  <c r="S30" i="29" s="1"/>
  <c r="E30" i="29"/>
  <c r="L30" i="29"/>
  <c r="T30" i="29"/>
  <c r="U30" i="29" s="1"/>
  <c r="G29" i="29"/>
  <c r="R29" i="29"/>
  <c r="S29" i="29" s="1"/>
  <c r="E29" i="29"/>
  <c r="L29" i="29"/>
  <c r="T29" i="29"/>
  <c r="U29" i="29" s="1"/>
  <c r="G28" i="29"/>
  <c r="R28" i="29"/>
  <c r="S28" i="29" s="1"/>
  <c r="E28" i="29"/>
  <c r="L28" i="29"/>
  <c r="T28" i="29"/>
  <c r="U28" i="29" s="1"/>
  <c r="G27" i="29"/>
  <c r="R27" i="29"/>
  <c r="S27" i="29"/>
  <c r="E27" i="29"/>
  <c r="L27" i="29"/>
  <c r="T27" i="29"/>
  <c r="U27" i="29"/>
  <c r="G26" i="29"/>
  <c r="R26" i="29"/>
  <c r="S26" i="29"/>
  <c r="E26" i="29"/>
  <c r="L26" i="29"/>
  <c r="M26" i="29" s="1"/>
  <c r="T26" i="29"/>
  <c r="U26" i="29"/>
  <c r="G25" i="29"/>
  <c r="R25" i="29"/>
  <c r="S25" i="29" s="1"/>
  <c r="E25" i="29"/>
  <c r="L25" i="29"/>
  <c r="T25" i="29"/>
  <c r="U25" i="29" s="1"/>
  <c r="G24" i="29"/>
  <c r="R24" i="29"/>
  <c r="S24" i="29" s="1"/>
  <c r="E24" i="29"/>
  <c r="L24" i="29"/>
  <c r="T24" i="29"/>
  <c r="U24" i="29" s="1"/>
  <c r="G23" i="29"/>
  <c r="R23" i="29"/>
  <c r="S23" i="29"/>
  <c r="E23" i="29"/>
  <c r="L23" i="29"/>
  <c r="T23" i="29"/>
  <c r="U23" i="29"/>
  <c r="G22" i="29"/>
  <c r="R22" i="29"/>
  <c r="S22" i="29"/>
  <c r="E22" i="29"/>
  <c r="L22" i="29"/>
  <c r="M22" i="29" s="1"/>
  <c r="T22" i="29"/>
  <c r="U22" i="29"/>
  <c r="G21" i="29"/>
  <c r="R21" i="29"/>
  <c r="S21" i="29" s="1"/>
  <c r="E21" i="29"/>
  <c r="L21" i="29"/>
  <c r="T21" i="29"/>
  <c r="U21" i="29" s="1"/>
  <c r="G20" i="29"/>
  <c r="R20" i="29"/>
  <c r="S20" i="29" s="1"/>
  <c r="E20" i="29"/>
  <c r="L20" i="29"/>
  <c r="T20" i="29"/>
  <c r="U20" i="29" s="1"/>
  <c r="G19" i="29"/>
  <c r="R19" i="29"/>
  <c r="S19" i="29"/>
  <c r="E19" i="29"/>
  <c r="L19" i="29"/>
  <c r="T19" i="29"/>
  <c r="U19" i="29"/>
  <c r="G18" i="29"/>
  <c r="R18" i="29"/>
  <c r="S18" i="29"/>
  <c r="E18" i="29"/>
  <c r="L18" i="29"/>
  <c r="P18" i="29" s="1"/>
  <c r="Q18" i="29" s="1"/>
  <c r="T18" i="29"/>
  <c r="U18" i="29"/>
  <c r="G17" i="29"/>
  <c r="R17" i="29"/>
  <c r="S17" i="29" s="1"/>
  <c r="E17" i="29"/>
  <c r="L17" i="29"/>
  <c r="T17" i="29"/>
  <c r="U17" i="29" s="1"/>
  <c r="G16" i="29"/>
  <c r="R16" i="29"/>
  <c r="S16" i="29" s="1"/>
  <c r="E16" i="29"/>
  <c r="L16" i="29"/>
  <c r="T16" i="29"/>
  <c r="U16" i="29" s="1"/>
  <c r="G15" i="29"/>
  <c r="R15" i="29"/>
  <c r="S15" i="29"/>
  <c r="E15" i="29"/>
  <c r="L15" i="29"/>
  <c r="T15" i="29"/>
  <c r="U15" i="29"/>
  <c r="G14" i="29"/>
  <c r="R14" i="29"/>
  <c r="S14" i="29"/>
  <c r="E14" i="29"/>
  <c r="L14" i="29"/>
  <c r="P14" i="29" s="1"/>
  <c r="Q14" i="29" s="1"/>
  <c r="T14" i="29"/>
  <c r="U14" i="29"/>
  <c r="G13" i="29"/>
  <c r="R13" i="29"/>
  <c r="S13" i="29" s="1"/>
  <c r="E13" i="29"/>
  <c r="L13" i="29"/>
  <c r="T13" i="29"/>
  <c r="U13" i="29" s="1"/>
  <c r="G12" i="29"/>
  <c r="R12" i="29"/>
  <c r="S12" i="29" s="1"/>
  <c r="E12" i="29"/>
  <c r="L12" i="29"/>
  <c r="T12" i="29"/>
  <c r="U12" i="29" s="1"/>
  <c r="G11" i="29"/>
  <c r="R11" i="29"/>
  <c r="S11" i="29"/>
  <c r="E11" i="29"/>
  <c r="L11" i="29"/>
  <c r="T11" i="29"/>
  <c r="U11" i="29"/>
  <c r="G35" i="27"/>
  <c r="R35" i="27"/>
  <c r="S35" i="27"/>
  <c r="E35" i="27"/>
  <c r="L35" i="27"/>
  <c r="P35" i="27" s="1"/>
  <c r="Q35" i="27" s="1"/>
  <c r="T35" i="27"/>
  <c r="U35" i="27"/>
  <c r="G34" i="27"/>
  <c r="R34" i="27"/>
  <c r="S34" i="27" s="1"/>
  <c r="E34" i="27"/>
  <c r="L34" i="27"/>
  <c r="T34" i="27"/>
  <c r="U34" i="27" s="1"/>
  <c r="G33" i="27"/>
  <c r="R33" i="27"/>
  <c r="S33" i="27" s="1"/>
  <c r="E33" i="27"/>
  <c r="L33" i="27"/>
  <c r="T33" i="27"/>
  <c r="U33" i="27" s="1"/>
  <c r="G32" i="27"/>
  <c r="R32" i="27"/>
  <c r="S32" i="27"/>
  <c r="E32" i="27"/>
  <c r="L32" i="27"/>
  <c r="T32" i="27"/>
  <c r="U32" i="27"/>
  <c r="G31" i="27"/>
  <c r="R31" i="27"/>
  <c r="S31" i="27"/>
  <c r="E31" i="27"/>
  <c r="L31" i="27"/>
  <c r="P31" i="27" s="1"/>
  <c r="Q31" i="27" s="1"/>
  <c r="T31" i="27"/>
  <c r="U31" i="27"/>
  <c r="G30" i="27"/>
  <c r="R30" i="27"/>
  <c r="S30" i="27" s="1"/>
  <c r="E30" i="27"/>
  <c r="L30" i="27"/>
  <c r="T30" i="27"/>
  <c r="U30" i="27" s="1"/>
  <c r="G29" i="27"/>
  <c r="R29" i="27"/>
  <c r="S29" i="27" s="1"/>
  <c r="E29" i="27"/>
  <c r="L29" i="27"/>
  <c r="T29" i="27"/>
  <c r="U29" i="27" s="1"/>
  <c r="G28" i="27"/>
  <c r="R28" i="27"/>
  <c r="S28" i="27"/>
  <c r="E28" i="27"/>
  <c r="L28" i="27"/>
  <c r="T28" i="27"/>
  <c r="U28" i="27"/>
  <c r="G27" i="27"/>
  <c r="R27" i="27"/>
  <c r="S27" i="27"/>
  <c r="E27" i="27"/>
  <c r="L27" i="27"/>
  <c r="P27" i="27" s="1"/>
  <c r="Q27" i="27" s="1"/>
  <c r="T27" i="27"/>
  <c r="U27" i="27"/>
  <c r="G26" i="27"/>
  <c r="R26" i="27"/>
  <c r="S26" i="27" s="1"/>
  <c r="E26" i="27"/>
  <c r="L26" i="27"/>
  <c r="T26" i="27"/>
  <c r="U26" i="27" s="1"/>
  <c r="G25" i="27"/>
  <c r="R25" i="27"/>
  <c r="S25" i="27" s="1"/>
  <c r="E25" i="27"/>
  <c r="L25" i="27"/>
  <c r="T25" i="27"/>
  <c r="U25" i="27" s="1"/>
  <c r="G24" i="27"/>
  <c r="R24" i="27"/>
  <c r="S24" i="27"/>
  <c r="E24" i="27"/>
  <c r="L24" i="27"/>
  <c r="T24" i="27"/>
  <c r="U24" i="27"/>
  <c r="G23" i="27"/>
  <c r="R23" i="27"/>
  <c r="S23" i="27"/>
  <c r="E23" i="27"/>
  <c r="L23" i="27"/>
  <c r="P23" i="27" s="1"/>
  <c r="Q23" i="27" s="1"/>
  <c r="T23" i="27"/>
  <c r="U23" i="27"/>
  <c r="G22" i="27"/>
  <c r="R22" i="27"/>
  <c r="S22" i="27" s="1"/>
  <c r="E22" i="27"/>
  <c r="L22" i="27"/>
  <c r="T22" i="27"/>
  <c r="U22" i="27" s="1"/>
  <c r="G21" i="27"/>
  <c r="R21" i="27"/>
  <c r="S21" i="27" s="1"/>
  <c r="E21" i="27"/>
  <c r="L21" i="27"/>
  <c r="T21" i="27"/>
  <c r="U21" i="27" s="1"/>
  <c r="G20" i="27"/>
  <c r="R20" i="27"/>
  <c r="S20" i="27"/>
  <c r="E20" i="27"/>
  <c r="L20" i="27"/>
  <c r="T20" i="27"/>
  <c r="U20" i="27"/>
  <c r="G19" i="27"/>
  <c r="R19" i="27"/>
  <c r="S19" i="27"/>
  <c r="E19" i="27"/>
  <c r="L19" i="27"/>
  <c r="P19" i="27" s="1"/>
  <c r="Q19" i="27" s="1"/>
  <c r="T19" i="27"/>
  <c r="U19" i="27"/>
  <c r="G18" i="27"/>
  <c r="R18" i="27"/>
  <c r="S18" i="27" s="1"/>
  <c r="E18" i="27"/>
  <c r="L18" i="27"/>
  <c r="T18" i="27"/>
  <c r="U18" i="27" s="1"/>
  <c r="G17" i="27"/>
  <c r="R17" i="27"/>
  <c r="S17" i="27" s="1"/>
  <c r="E17" i="27"/>
  <c r="L17" i="27"/>
  <c r="T17" i="27"/>
  <c r="U17" i="27" s="1"/>
  <c r="G16" i="27"/>
  <c r="R16" i="27"/>
  <c r="S16" i="27"/>
  <c r="E16" i="27"/>
  <c r="L16" i="27"/>
  <c r="T16" i="27"/>
  <c r="U16" i="27"/>
  <c r="G15" i="27"/>
  <c r="R15" i="27"/>
  <c r="S15" i="27"/>
  <c r="E15" i="27"/>
  <c r="L15" i="27"/>
  <c r="P15" i="27" s="1"/>
  <c r="Q15" i="27" s="1"/>
  <c r="T15" i="27"/>
  <c r="U15" i="27"/>
  <c r="G14" i="27"/>
  <c r="R14" i="27"/>
  <c r="S14" i="27" s="1"/>
  <c r="E14" i="27"/>
  <c r="L14" i="27"/>
  <c r="T14" i="27"/>
  <c r="U14" i="27" s="1"/>
  <c r="G13" i="27"/>
  <c r="R13" i="27"/>
  <c r="S13" i="27" s="1"/>
  <c r="E13" i="27"/>
  <c r="L13" i="27"/>
  <c r="T13" i="27"/>
  <c r="U13" i="27" s="1"/>
  <c r="G12" i="27"/>
  <c r="R12" i="27"/>
  <c r="S12" i="27"/>
  <c r="E12" i="27"/>
  <c r="L12" i="27"/>
  <c r="T12" i="27"/>
  <c r="U12" i="27"/>
  <c r="G11" i="27"/>
  <c r="R11" i="27"/>
  <c r="S11" i="27"/>
  <c r="E11" i="27"/>
  <c r="L11" i="27"/>
  <c r="P11" i="27" s="1"/>
  <c r="Q11" i="27" s="1"/>
  <c r="T11" i="27"/>
  <c r="U11" i="27"/>
  <c r="G10" i="27"/>
  <c r="R10" i="27"/>
  <c r="S10" i="27" s="1"/>
  <c r="E10" i="27"/>
  <c r="L10" i="27"/>
  <c r="T10" i="27"/>
  <c r="U10" i="27" s="1"/>
  <c r="G9" i="27"/>
  <c r="R9" i="27"/>
  <c r="S9" i="27" s="1"/>
  <c r="E9" i="27"/>
  <c r="L9" i="27"/>
  <c r="P9" i="27" s="1"/>
  <c r="T9" i="27"/>
  <c r="U9" i="27" s="1"/>
  <c r="G8" i="27"/>
  <c r="R8" i="27"/>
  <c r="S8" i="27"/>
  <c r="E8" i="27"/>
  <c r="L8" i="27"/>
  <c r="T8" i="27"/>
  <c r="U8" i="27"/>
  <c r="G35" i="51"/>
  <c r="R35" i="51"/>
  <c r="S35" i="51"/>
  <c r="E35" i="51"/>
  <c r="L35" i="51"/>
  <c r="T35" i="51"/>
  <c r="U35" i="51"/>
  <c r="G34" i="51"/>
  <c r="R34" i="51"/>
  <c r="S34" i="51" s="1"/>
  <c r="E34" i="51"/>
  <c r="L34" i="51"/>
  <c r="T34" i="51"/>
  <c r="U34" i="51" s="1"/>
  <c r="G33" i="51"/>
  <c r="R33" i="51"/>
  <c r="S33" i="51" s="1"/>
  <c r="E33" i="51"/>
  <c r="L33" i="51"/>
  <c r="T33" i="51"/>
  <c r="U33" i="51" s="1"/>
  <c r="G32" i="51"/>
  <c r="R32" i="51"/>
  <c r="S32" i="51"/>
  <c r="E32" i="51"/>
  <c r="L32" i="51"/>
  <c r="T32" i="51"/>
  <c r="U32" i="51"/>
  <c r="G31" i="51"/>
  <c r="R31" i="51"/>
  <c r="S31" i="51"/>
  <c r="E31" i="51"/>
  <c r="L31" i="51"/>
  <c r="N31" i="51" s="1"/>
  <c r="O31" i="51" s="1"/>
  <c r="T31" i="51"/>
  <c r="U31" i="51"/>
  <c r="G30" i="51"/>
  <c r="R30" i="51"/>
  <c r="S30" i="51" s="1"/>
  <c r="E30" i="51"/>
  <c r="L30" i="51"/>
  <c r="T30" i="51"/>
  <c r="U30" i="51" s="1"/>
  <c r="G29" i="51"/>
  <c r="R29" i="51"/>
  <c r="S29" i="51" s="1"/>
  <c r="E29" i="51"/>
  <c r="L29" i="51"/>
  <c r="P29" i="51" s="1"/>
  <c r="T29" i="51"/>
  <c r="U29" i="51" s="1"/>
  <c r="G28" i="51"/>
  <c r="R28" i="51"/>
  <c r="S28" i="51"/>
  <c r="E28" i="51"/>
  <c r="L28" i="51"/>
  <c r="T28" i="51"/>
  <c r="U28" i="51"/>
  <c r="G27" i="51"/>
  <c r="R27" i="51"/>
  <c r="S27" i="51"/>
  <c r="E27" i="51"/>
  <c r="L27" i="51"/>
  <c r="P27" i="51" s="1"/>
  <c r="Q27" i="51" s="1"/>
  <c r="T27" i="51"/>
  <c r="U27" i="51"/>
  <c r="G26" i="51"/>
  <c r="R26" i="51"/>
  <c r="S26" i="51" s="1"/>
  <c r="E26" i="51"/>
  <c r="L26" i="51"/>
  <c r="T26" i="51"/>
  <c r="U26" i="51" s="1"/>
  <c r="G25" i="51"/>
  <c r="R25" i="51"/>
  <c r="S25" i="51" s="1"/>
  <c r="E25" i="51"/>
  <c r="L25" i="51"/>
  <c r="T25" i="51"/>
  <c r="U25" i="51" s="1"/>
  <c r="G24" i="51"/>
  <c r="R24" i="51"/>
  <c r="S24" i="51"/>
  <c r="E24" i="51"/>
  <c r="L24" i="51"/>
  <c r="T24" i="51"/>
  <c r="U24" i="51"/>
  <c r="G23" i="51"/>
  <c r="R23" i="51"/>
  <c r="S23" i="51"/>
  <c r="E23" i="51"/>
  <c r="L23" i="51"/>
  <c r="M23" i="51" s="1"/>
  <c r="T23" i="51"/>
  <c r="U23" i="51"/>
  <c r="G22" i="51"/>
  <c r="R22" i="51"/>
  <c r="S22" i="51" s="1"/>
  <c r="E22" i="51"/>
  <c r="L22" i="51"/>
  <c r="T22" i="51"/>
  <c r="U22" i="51" s="1"/>
  <c r="G21" i="51"/>
  <c r="R21" i="51"/>
  <c r="S21" i="51" s="1"/>
  <c r="E21" i="51"/>
  <c r="L21" i="51"/>
  <c r="P21" i="51" s="1"/>
  <c r="T21" i="51"/>
  <c r="U21" i="51" s="1"/>
  <c r="G20" i="51"/>
  <c r="R20" i="51"/>
  <c r="S20" i="51"/>
  <c r="E20" i="51"/>
  <c r="L20" i="51"/>
  <c r="T20" i="51"/>
  <c r="U20" i="51"/>
  <c r="G19" i="51"/>
  <c r="R19" i="51"/>
  <c r="S19" i="51"/>
  <c r="E19" i="51"/>
  <c r="L19" i="51"/>
  <c r="P19" i="51" s="1"/>
  <c r="Q19" i="51" s="1"/>
  <c r="T19" i="51"/>
  <c r="U19" i="51"/>
  <c r="G18" i="51"/>
  <c r="R18" i="51"/>
  <c r="S18" i="51" s="1"/>
  <c r="E18" i="51"/>
  <c r="L18" i="51"/>
  <c r="T18" i="51"/>
  <c r="U18" i="51" s="1"/>
  <c r="G17" i="51"/>
  <c r="R17" i="51"/>
  <c r="S17" i="51" s="1"/>
  <c r="E17" i="51"/>
  <c r="L17" i="51"/>
  <c r="T17" i="51"/>
  <c r="U17" i="51" s="1"/>
  <c r="G16" i="51"/>
  <c r="R16" i="51"/>
  <c r="S16" i="51"/>
  <c r="E16" i="51"/>
  <c r="L16" i="51"/>
  <c r="T16" i="51"/>
  <c r="U16" i="51"/>
  <c r="G15" i="51"/>
  <c r="R15" i="51"/>
  <c r="S15" i="51"/>
  <c r="E15" i="51"/>
  <c r="L15" i="51"/>
  <c r="P15" i="51" s="1"/>
  <c r="Q15" i="51" s="1"/>
  <c r="T15" i="51"/>
  <c r="U15" i="51"/>
  <c r="G14" i="51"/>
  <c r="R14" i="51"/>
  <c r="S14" i="51" s="1"/>
  <c r="E14" i="51"/>
  <c r="L14" i="51"/>
  <c r="T14" i="51"/>
  <c r="U14" i="51" s="1"/>
  <c r="G13" i="51"/>
  <c r="R13" i="51"/>
  <c r="S13" i="51" s="1"/>
  <c r="E13" i="51"/>
  <c r="L13" i="51"/>
  <c r="P13" i="51" s="1"/>
  <c r="T13" i="51"/>
  <c r="U13" i="51" s="1"/>
  <c r="G12" i="51"/>
  <c r="R12" i="51"/>
  <c r="S12" i="51"/>
  <c r="E12" i="51"/>
  <c r="L12" i="51"/>
  <c r="T12" i="51"/>
  <c r="U12" i="51"/>
  <c r="G11" i="51"/>
  <c r="R11" i="51"/>
  <c r="S11" i="51"/>
  <c r="E11" i="51"/>
  <c r="L11" i="51"/>
  <c r="T11" i="51"/>
  <c r="U11" i="51"/>
  <c r="G10" i="51"/>
  <c r="R10" i="51"/>
  <c r="S10" i="51" s="1"/>
  <c r="E10" i="51"/>
  <c r="L10" i="51"/>
  <c r="T10" i="51"/>
  <c r="U10" i="51" s="1"/>
  <c r="G9" i="51"/>
  <c r="R9" i="51"/>
  <c r="S9" i="51" s="1"/>
  <c r="E9" i="51"/>
  <c r="L9" i="51"/>
  <c r="T9" i="51"/>
  <c r="U9" i="51" s="1"/>
  <c r="G8" i="51"/>
  <c r="R8" i="51"/>
  <c r="S8" i="51"/>
  <c r="E8" i="51"/>
  <c r="L8" i="51"/>
  <c r="T8" i="51"/>
  <c r="U8" i="51"/>
  <c r="H12" i="58"/>
  <c r="I12" i="58"/>
  <c r="J12" i="58"/>
  <c r="K12" i="58"/>
  <c r="L12" i="58" s="1"/>
  <c r="G35" i="53"/>
  <c r="R35" i="53"/>
  <c r="S35" i="53"/>
  <c r="E35" i="53"/>
  <c r="L35" i="53"/>
  <c r="P35" i="53" s="1"/>
  <c r="Q35" i="53" s="1"/>
  <c r="T35" i="53"/>
  <c r="U35" i="53"/>
  <c r="G34" i="53"/>
  <c r="R34" i="53"/>
  <c r="S34" i="53" s="1"/>
  <c r="E34" i="53"/>
  <c r="L34" i="53"/>
  <c r="T34" i="53"/>
  <c r="U34" i="53" s="1"/>
  <c r="G33" i="53"/>
  <c r="R33" i="53"/>
  <c r="S33" i="53" s="1"/>
  <c r="E33" i="53"/>
  <c r="L33" i="53"/>
  <c r="T33" i="53"/>
  <c r="U33" i="53" s="1"/>
  <c r="G32" i="53"/>
  <c r="R32" i="53"/>
  <c r="S32" i="53" s="1"/>
  <c r="E32" i="53"/>
  <c r="L32" i="53"/>
  <c r="T32" i="53"/>
  <c r="U32" i="53" s="1"/>
  <c r="G31" i="53"/>
  <c r="R31" i="53"/>
  <c r="S31" i="53"/>
  <c r="E31" i="53"/>
  <c r="L31" i="53"/>
  <c r="P31" i="53" s="1"/>
  <c r="Q31" i="53" s="1"/>
  <c r="T31" i="53"/>
  <c r="U31" i="53"/>
  <c r="G30" i="53"/>
  <c r="R30" i="53"/>
  <c r="S30" i="53" s="1"/>
  <c r="E30" i="53"/>
  <c r="L30" i="53"/>
  <c r="N30" i="53" s="1"/>
  <c r="O30" i="53" s="1"/>
  <c r="T30" i="53"/>
  <c r="U30" i="53" s="1"/>
  <c r="G29" i="53"/>
  <c r="R29" i="53"/>
  <c r="S29" i="53" s="1"/>
  <c r="E29" i="53"/>
  <c r="L29" i="53"/>
  <c r="T29" i="53"/>
  <c r="U29" i="53" s="1"/>
  <c r="G28" i="53"/>
  <c r="R28" i="53"/>
  <c r="S28" i="53" s="1"/>
  <c r="E28" i="53"/>
  <c r="L28" i="53"/>
  <c r="T28" i="53"/>
  <c r="U28" i="53" s="1"/>
  <c r="G27" i="53"/>
  <c r="R27" i="53"/>
  <c r="S27" i="53"/>
  <c r="E27" i="53"/>
  <c r="L27" i="53"/>
  <c r="T27" i="53"/>
  <c r="U27" i="53"/>
  <c r="G26" i="53"/>
  <c r="R26" i="53"/>
  <c r="S26" i="53" s="1"/>
  <c r="E26" i="53"/>
  <c r="L26" i="53"/>
  <c r="T26" i="53"/>
  <c r="U26" i="53" s="1"/>
  <c r="G25" i="53"/>
  <c r="R25" i="53"/>
  <c r="S25" i="53" s="1"/>
  <c r="E25" i="53"/>
  <c r="L25" i="53"/>
  <c r="T25" i="53"/>
  <c r="U25" i="53" s="1"/>
  <c r="G24" i="53"/>
  <c r="R24" i="53"/>
  <c r="S24" i="53" s="1"/>
  <c r="E24" i="53"/>
  <c r="L24" i="53"/>
  <c r="T24" i="53"/>
  <c r="U24" i="53" s="1"/>
  <c r="G23" i="53"/>
  <c r="R23" i="53"/>
  <c r="S23" i="53"/>
  <c r="E23" i="53"/>
  <c r="L23" i="53"/>
  <c r="T23" i="53"/>
  <c r="U23" i="53"/>
  <c r="G22" i="53"/>
  <c r="R22" i="53"/>
  <c r="S22" i="53" s="1"/>
  <c r="E22" i="53"/>
  <c r="L22" i="53"/>
  <c r="T22" i="53"/>
  <c r="U22" i="53" s="1"/>
  <c r="G21" i="53"/>
  <c r="R21" i="53"/>
  <c r="S21" i="53" s="1"/>
  <c r="E21" i="53"/>
  <c r="L21" i="53"/>
  <c r="T21" i="53"/>
  <c r="U21" i="53" s="1"/>
  <c r="G20" i="53"/>
  <c r="R20" i="53"/>
  <c r="S20" i="53" s="1"/>
  <c r="E20" i="53"/>
  <c r="L20" i="53"/>
  <c r="T20" i="53"/>
  <c r="U20" i="53" s="1"/>
  <c r="G19" i="53"/>
  <c r="R19" i="53"/>
  <c r="S19" i="53"/>
  <c r="E19" i="53"/>
  <c r="L19" i="53"/>
  <c r="N19" i="53" s="1"/>
  <c r="O19" i="53" s="1"/>
  <c r="T19" i="53"/>
  <c r="U19" i="53"/>
  <c r="G18" i="53"/>
  <c r="R18" i="53"/>
  <c r="S18" i="53" s="1"/>
  <c r="E18" i="53"/>
  <c r="L18" i="53"/>
  <c r="N18" i="53" s="1"/>
  <c r="T18" i="53"/>
  <c r="U18" i="53" s="1"/>
  <c r="G17" i="53"/>
  <c r="R17" i="53"/>
  <c r="S17" i="53" s="1"/>
  <c r="E17" i="53"/>
  <c r="L17" i="53"/>
  <c r="T17" i="53"/>
  <c r="U17" i="53" s="1"/>
  <c r="G16" i="53"/>
  <c r="R16" i="53"/>
  <c r="S16" i="53" s="1"/>
  <c r="E16" i="53"/>
  <c r="L16" i="53"/>
  <c r="T16" i="53"/>
  <c r="U16" i="53" s="1"/>
  <c r="G15" i="53"/>
  <c r="R15" i="53"/>
  <c r="S15" i="53"/>
  <c r="E15" i="53"/>
  <c r="L15" i="53"/>
  <c r="M15" i="53" s="1"/>
  <c r="T15" i="53"/>
  <c r="U15" i="53"/>
  <c r="G14" i="53"/>
  <c r="R14" i="53"/>
  <c r="S14" i="53" s="1"/>
  <c r="E14" i="53"/>
  <c r="L14" i="53"/>
  <c r="M14" i="53" s="1"/>
  <c r="T14" i="53"/>
  <c r="U14" i="53" s="1"/>
  <c r="G13" i="53"/>
  <c r="R13" i="53"/>
  <c r="S13" i="53" s="1"/>
  <c r="E13" i="53"/>
  <c r="L13" i="53"/>
  <c r="T13" i="53"/>
  <c r="U13" i="53" s="1"/>
  <c r="G12" i="53"/>
  <c r="R12" i="53"/>
  <c r="S12" i="53" s="1"/>
  <c r="E12" i="53"/>
  <c r="L12" i="53"/>
  <c r="T12" i="53"/>
  <c r="U12" i="53" s="1"/>
  <c r="G11" i="53"/>
  <c r="R11" i="53"/>
  <c r="S11" i="53"/>
  <c r="E11" i="53"/>
  <c r="L11" i="53"/>
  <c r="P11" i="53" s="1"/>
  <c r="Q11" i="53" s="1"/>
  <c r="T11" i="53"/>
  <c r="U11" i="53"/>
  <c r="G10" i="53"/>
  <c r="R10" i="53"/>
  <c r="S10" i="53" s="1"/>
  <c r="E10" i="53"/>
  <c r="L10" i="53"/>
  <c r="P10" i="53" s="1"/>
  <c r="Q10" i="53" s="1"/>
  <c r="T10" i="53"/>
  <c r="U10" i="53" s="1"/>
  <c r="G9" i="53"/>
  <c r="R9" i="53"/>
  <c r="S9" i="53" s="1"/>
  <c r="E9" i="53"/>
  <c r="L9" i="53"/>
  <c r="T9" i="53"/>
  <c r="U9" i="53" s="1"/>
  <c r="G8" i="53"/>
  <c r="R8" i="53"/>
  <c r="S8" i="53" s="1"/>
  <c r="E8" i="53"/>
  <c r="L8" i="53"/>
  <c r="T8" i="53"/>
  <c r="U8" i="53" s="1"/>
  <c r="G35" i="45"/>
  <c r="R35" i="45"/>
  <c r="S35" i="45"/>
  <c r="E35" i="45"/>
  <c r="L35" i="45"/>
  <c r="T35" i="45"/>
  <c r="U35" i="45"/>
  <c r="G34" i="45"/>
  <c r="R34" i="45"/>
  <c r="S34" i="45" s="1"/>
  <c r="E34" i="45"/>
  <c r="L34" i="45"/>
  <c r="T34" i="45"/>
  <c r="U34" i="45" s="1"/>
  <c r="G33" i="45"/>
  <c r="R33" i="45"/>
  <c r="S33" i="45" s="1"/>
  <c r="E33" i="45"/>
  <c r="L33" i="45"/>
  <c r="T33" i="45"/>
  <c r="U33" i="45" s="1"/>
  <c r="G32" i="45"/>
  <c r="R32" i="45"/>
  <c r="S32" i="45" s="1"/>
  <c r="E32" i="45"/>
  <c r="L32" i="45"/>
  <c r="T32" i="45"/>
  <c r="U32" i="45" s="1"/>
  <c r="G31" i="45"/>
  <c r="R31" i="45"/>
  <c r="S31" i="45"/>
  <c r="E31" i="45"/>
  <c r="L31" i="45"/>
  <c r="M31" i="45" s="1"/>
  <c r="T31" i="45"/>
  <c r="U31" i="45"/>
  <c r="G30" i="45"/>
  <c r="R30" i="45"/>
  <c r="S30" i="45" s="1"/>
  <c r="E30" i="45"/>
  <c r="L30" i="45"/>
  <c r="N30" i="45" s="1"/>
  <c r="O30" i="45" s="1"/>
  <c r="T30" i="45"/>
  <c r="U30" i="45" s="1"/>
  <c r="G29" i="45"/>
  <c r="R29" i="45"/>
  <c r="S29" i="45" s="1"/>
  <c r="E29" i="45"/>
  <c r="L29" i="45"/>
  <c r="T29" i="45"/>
  <c r="U29" i="45" s="1"/>
  <c r="G28" i="45"/>
  <c r="R28" i="45"/>
  <c r="S28" i="45" s="1"/>
  <c r="E28" i="45"/>
  <c r="L28" i="45"/>
  <c r="T28" i="45"/>
  <c r="U28" i="45" s="1"/>
  <c r="G27" i="45"/>
  <c r="R27" i="45"/>
  <c r="S27" i="45"/>
  <c r="E27" i="45"/>
  <c r="L27" i="45"/>
  <c r="T27" i="45"/>
  <c r="U27" i="45"/>
  <c r="G26" i="45"/>
  <c r="R26" i="45"/>
  <c r="S26" i="45" s="1"/>
  <c r="E26" i="45"/>
  <c r="L26" i="45"/>
  <c r="T26" i="45"/>
  <c r="U26" i="45" s="1"/>
  <c r="G25" i="45"/>
  <c r="R25" i="45"/>
  <c r="S25" i="45" s="1"/>
  <c r="E25" i="45"/>
  <c r="L25" i="45"/>
  <c r="T25" i="45"/>
  <c r="U25" i="45" s="1"/>
  <c r="G24" i="45"/>
  <c r="R24" i="45"/>
  <c r="S24" i="45" s="1"/>
  <c r="E24" i="45"/>
  <c r="L24" i="45"/>
  <c r="T24" i="45"/>
  <c r="U24" i="45" s="1"/>
  <c r="G23" i="45"/>
  <c r="R23" i="45"/>
  <c r="S23" i="45"/>
  <c r="E23" i="45"/>
  <c r="L23" i="45"/>
  <c r="T23" i="45"/>
  <c r="U23" i="45"/>
  <c r="G22" i="45"/>
  <c r="R22" i="45"/>
  <c r="S22" i="45" s="1"/>
  <c r="E22" i="45"/>
  <c r="L22" i="45"/>
  <c r="P22" i="45" s="1"/>
  <c r="Q22" i="45" s="1"/>
  <c r="T22" i="45"/>
  <c r="U22" i="45" s="1"/>
  <c r="G21" i="45"/>
  <c r="R21" i="45"/>
  <c r="S21" i="45" s="1"/>
  <c r="E21" i="45"/>
  <c r="L21" i="45"/>
  <c r="T21" i="45"/>
  <c r="U21" i="45" s="1"/>
  <c r="G20" i="45"/>
  <c r="R20" i="45"/>
  <c r="S20" i="45" s="1"/>
  <c r="E20" i="45"/>
  <c r="L20" i="45"/>
  <c r="T20" i="45"/>
  <c r="U20" i="45" s="1"/>
  <c r="G19" i="45"/>
  <c r="R19" i="45"/>
  <c r="S19" i="45"/>
  <c r="E19" i="45"/>
  <c r="L19" i="45"/>
  <c r="T19" i="45"/>
  <c r="U19" i="45"/>
  <c r="G18" i="45"/>
  <c r="R18" i="45"/>
  <c r="S18" i="45" s="1"/>
  <c r="E18" i="45"/>
  <c r="L18" i="45"/>
  <c r="P18" i="45" s="1"/>
  <c r="Q18" i="45" s="1"/>
  <c r="T18" i="45"/>
  <c r="U18" i="45" s="1"/>
  <c r="G17" i="45"/>
  <c r="R17" i="45"/>
  <c r="S17" i="45" s="1"/>
  <c r="E17" i="45"/>
  <c r="L17" i="45"/>
  <c r="T17" i="45"/>
  <c r="U17" i="45" s="1"/>
  <c r="G16" i="45"/>
  <c r="R16" i="45"/>
  <c r="S16" i="45" s="1"/>
  <c r="E16" i="45"/>
  <c r="L16" i="45"/>
  <c r="T16" i="45"/>
  <c r="U16" i="45" s="1"/>
  <c r="G15" i="45"/>
  <c r="R15" i="45"/>
  <c r="S15" i="45"/>
  <c r="E15" i="45"/>
  <c r="L15" i="45"/>
  <c r="M15" i="45" s="1"/>
  <c r="T15" i="45"/>
  <c r="U15" i="45"/>
  <c r="G14" i="45"/>
  <c r="R14" i="45"/>
  <c r="S14" i="45" s="1"/>
  <c r="E14" i="45"/>
  <c r="L14" i="45"/>
  <c r="P14" i="45" s="1"/>
  <c r="Q14" i="45" s="1"/>
  <c r="T14" i="45"/>
  <c r="U14" i="45" s="1"/>
  <c r="G13" i="45"/>
  <c r="R13" i="45"/>
  <c r="S13" i="45" s="1"/>
  <c r="E13" i="45"/>
  <c r="L13" i="45"/>
  <c r="T13" i="45"/>
  <c r="U13" i="45" s="1"/>
  <c r="G12" i="45"/>
  <c r="R12" i="45"/>
  <c r="S12" i="45" s="1"/>
  <c r="E12" i="45"/>
  <c r="L12" i="45"/>
  <c r="T12" i="45"/>
  <c r="U12" i="45" s="1"/>
  <c r="G11" i="45"/>
  <c r="R11" i="45"/>
  <c r="S11" i="45"/>
  <c r="E11" i="45"/>
  <c r="L11" i="45"/>
  <c r="T11" i="45"/>
  <c r="U11" i="45"/>
  <c r="G10" i="45"/>
  <c r="R10" i="45"/>
  <c r="S10" i="45" s="1"/>
  <c r="E10" i="45"/>
  <c r="L10" i="45"/>
  <c r="T10" i="45"/>
  <c r="U10" i="45" s="1"/>
  <c r="G9" i="45"/>
  <c r="R9" i="45"/>
  <c r="S9" i="45" s="1"/>
  <c r="E9" i="45"/>
  <c r="L9" i="45"/>
  <c r="T9" i="45"/>
  <c r="U9" i="45" s="1"/>
  <c r="G8" i="45"/>
  <c r="R8" i="45"/>
  <c r="S8" i="45" s="1"/>
  <c r="E8" i="45"/>
  <c r="L8" i="45"/>
  <c r="T8" i="45"/>
  <c r="U8" i="45" s="1"/>
  <c r="G39" i="41"/>
  <c r="R39" i="41"/>
  <c r="S39" i="41"/>
  <c r="E39" i="41"/>
  <c r="L39" i="41"/>
  <c r="T39" i="41"/>
  <c r="U39" i="41"/>
  <c r="G38" i="41"/>
  <c r="R38" i="41"/>
  <c r="S38" i="41" s="1"/>
  <c r="E38" i="41"/>
  <c r="L38" i="41"/>
  <c r="T38" i="41"/>
  <c r="U38" i="41" s="1"/>
  <c r="G37" i="41"/>
  <c r="R37" i="41"/>
  <c r="S37" i="41" s="1"/>
  <c r="E37" i="41"/>
  <c r="L37" i="41"/>
  <c r="T37" i="41"/>
  <c r="U37" i="41" s="1"/>
  <c r="G36" i="41"/>
  <c r="R36" i="41"/>
  <c r="S36" i="41" s="1"/>
  <c r="E36" i="41"/>
  <c r="L36" i="41"/>
  <c r="T36" i="41"/>
  <c r="U36" i="41" s="1"/>
  <c r="G35" i="41"/>
  <c r="R35" i="41"/>
  <c r="S35" i="41"/>
  <c r="E35" i="41"/>
  <c r="L35" i="41"/>
  <c r="M35" i="41" s="1"/>
  <c r="T35" i="41"/>
  <c r="U35" i="41"/>
  <c r="G34" i="41"/>
  <c r="R34" i="41"/>
  <c r="S34" i="41" s="1"/>
  <c r="E34" i="41"/>
  <c r="L34" i="41"/>
  <c r="M34" i="41" s="1"/>
  <c r="T34" i="41"/>
  <c r="U34" i="41" s="1"/>
  <c r="G33" i="41"/>
  <c r="R33" i="41"/>
  <c r="S33" i="41" s="1"/>
  <c r="E33" i="41"/>
  <c r="L33" i="41"/>
  <c r="T33" i="41"/>
  <c r="U33" i="41" s="1"/>
  <c r="G32" i="41"/>
  <c r="R32" i="41"/>
  <c r="S32" i="41" s="1"/>
  <c r="E32" i="41"/>
  <c r="L32" i="41"/>
  <c r="T32" i="41"/>
  <c r="U32" i="41" s="1"/>
  <c r="G31" i="41"/>
  <c r="R31" i="41"/>
  <c r="S31" i="41"/>
  <c r="E31" i="41"/>
  <c r="L31" i="41"/>
  <c r="P31" i="41" s="1"/>
  <c r="Q31" i="41" s="1"/>
  <c r="T31" i="41"/>
  <c r="U31" i="41"/>
  <c r="G30" i="41"/>
  <c r="R30" i="41"/>
  <c r="S30" i="41" s="1"/>
  <c r="E30" i="41"/>
  <c r="L30" i="41"/>
  <c r="P30" i="41" s="1"/>
  <c r="Q30" i="41" s="1"/>
  <c r="T30" i="41"/>
  <c r="U30" i="41" s="1"/>
  <c r="G29" i="41"/>
  <c r="R29" i="41"/>
  <c r="S29" i="41" s="1"/>
  <c r="E29" i="41"/>
  <c r="L29" i="41"/>
  <c r="T29" i="41"/>
  <c r="U29" i="41" s="1"/>
  <c r="G28" i="41"/>
  <c r="R28" i="41"/>
  <c r="S28" i="41" s="1"/>
  <c r="E28" i="41"/>
  <c r="L28" i="41"/>
  <c r="T28" i="41"/>
  <c r="U28" i="41" s="1"/>
  <c r="G27" i="41"/>
  <c r="R27" i="41"/>
  <c r="S27" i="41"/>
  <c r="E27" i="41"/>
  <c r="L27" i="41"/>
  <c r="T27" i="41"/>
  <c r="U27" i="41"/>
  <c r="G26" i="41"/>
  <c r="R26" i="41"/>
  <c r="S26" i="41" s="1"/>
  <c r="E26" i="41"/>
  <c r="L26" i="41"/>
  <c r="T26" i="41"/>
  <c r="U26" i="41" s="1"/>
  <c r="G25" i="41"/>
  <c r="R25" i="41"/>
  <c r="S25" i="41" s="1"/>
  <c r="E25" i="41"/>
  <c r="L25" i="41"/>
  <c r="T25" i="41"/>
  <c r="U25" i="41" s="1"/>
  <c r="G24" i="41"/>
  <c r="R24" i="41"/>
  <c r="S24" i="41" s="1"/>
  <c r="E24" i="41"/>
  <c r="L24" i="41"/>
  <c r="T24" i="41"/>
  <c r="U24" i="41" s="1"/>
  <c r="G23" i="41"/>
  <c r="R23" i="41"/>
  <c r="S23" i="41"/>
  <c r="E23" i="41"/>
  <c r="L23" i="41"/>
  <c r="T23" i="41"/>
  <c r="U23" i="41"/>
  <c r="G22" i="41"/>
  <c r="R22" i="41"/>
  <c r="S22" i="41" s="1"/>
  <c r="E22" i="41"/>
  <c r="L22" i="41"/>
  <c r="T22" i="41"/>
  <c r="U22" i="41" s="1"/>
  <c r="G21" i="41"/>
  <c r="R21" i="41"/>
  <c r="S21" i="41" s="1"/>
  <c r="E21" i="41"/>
  <c r="L21" i="41"/>
  <c r="T21" i="41"/>
  <c r="U21" i="41" s="1"/>
  <c r="G20" i="41"/>
  <c r="R20" i="41"/>
  <c r="S20" i="41" s="1"/>
  <c r="E20" i="41"/>
  <c r="L20" i="41"/>
  <c r="T20" i="41"/>
  <c r="U20" i="41" s="1"/>
  <c r="G19" i="41"/>
  <c r="R19" i="41"/>
  <c r="S19" i="41"/>
  <c r="E19" i="41"/>
  <c r="L19" i="41"/>
  <c r="M19" i="41" s="1"/>
  <c r="T19" i="41"/>
  <c r="U19" i="41"/>
  <c r="G18" i="41"/>
  <c r="R18" i="41"/>
  <c r="S18" i="41" s="1"/>
  <c r="E18" i="41"/>
  <c r="L18" i="41"/>
  <c r="M18" i="41" s="1"/>
  <c r="T18" i="41"/>
  <c r="U18" i="41" s="1"/>
  <c r="G17" i="41"/>
  <c r="R17" i="41"/>
  <c r="S17" i="41" s="1"/>
  <c r="E17" i="41"/>
  <c r="L17" i="41"/>
  <c r="T17" i="41"/>
  <c r="U17" i="41" s="1"/>
  <c r="G16" i="41"/>
  <c r="R16" i="41"/>
  <c r="S16" i="41" s="1"/>
  <c r="E16" i="41"/>
  <c r="L16" i="41"/>
  <c r="T16" i="41"/>
  <c r="U16" i="41" s="1"/>
  <c r="G15" i="41"/>
  <c r="R15" i="41"/>
  <c r="S15" i="41"/>
  <c r="E15" i="41"/>
  <c r="L15" i="41"/>
  <c r="P15" i="41" s="1"/>
  <c r="Q15" i="41" s="1"/>
  <c r="T15" i="41"/>
  <c r="U15" i="41"/>
  <c r="G14" i="41"/>
  <c r="R14" i="41"/>
  <c r="S14" i="41" s="1"/>
  <c r="E14" i="41"/>
  <c r="L14" i="41"/>
  <c r="P14" i="41" s="1"/>
  <c r="Q14" i="41" s="1"/>
  <c r="T14" i="41"/>
  <c r="U14" i="41" s="1"/>
  <c r="G13" i="41"/>
  <c r="R13" i="41"/>
  <c r="S13" i="41" s="1"/>
  <c r="E13" i="41"/>
  <c r="L13" i="41"/>
  <c r="T13" i="41"/>
  <c r="U13" i="41" s="1"/>
  <c r="G12" i="41"/>
  <c r="R12" i="41"/>
  <c r="S12" i="41" s="1"/>
  <c r="E12" i="41"/>
  <c r="L12" i="41"/>
  <c r="T12" i="41"/>
  <c r="U12" i="41" s="1"/>
  <c r="G39" i="15"/>
  <c r="R39" i="15"/>
  <c r="S39" i="15"/>
  <c r="E39" i="15"/>
  <c r="L39" i="15"/>
  <c r="P39" i="15" s="1"/>
  <c r="Q39" i="15" s="1"/>
  <c r="T39" i="15"/>
  <c r="U39" i="15"/>
  <c r="G38" i="15"/>
  <c r="R38" i="15"/>
  <c r="S38" i="15" s="1"/>
  <c r="E38" i="15"/>
  <c r="L38" i="15"/>
  <c r="M38" i="15" s="1"/>
  <c r="T38" i="15"/>
  <c r="U38" i="15" s="1"/>
  <c r="G37" i="15"/>
  <c r="R37" i="15"/>
  <c r="S37" i="15" s="1"/>
  <c r="E37" i="15"/>
  <c r="L37" i="15"/>
  <c r="T37" i="15"/>
  <c r="U37" i="15" s="1"/>
  <c r="G36" i="15"/>
  <c r="R36" i="15"/>
  <c r="S36" i="15" s="1"/>
  <c r="E36" i="15"/>
  <c r="L36" i="15"/>
  <c r="T36" i="15"/>
  <c r="U36" i="15" s="1"/>
  <c r="G35" i="15"/>
  <c r="R35" i="15"/>
  <c r="S35" i="15"/>
  <c r="E35" i="15"/>
  <c r="L35" i="15"/>
  <c r="T35" i="15"/>
  <c r="U35" i="15"/>
  <c r="G34" i="15"/>
  <c r="R34" i="15"/>
  <c r="S34" i="15" s="1"/>
  <c r="E34" i="15"/>
  <c r="L34" i="15"/>
  <c r="T34" i="15"/>
  <c r="U34" i="15" s="1"/>
  <c r="G33" i="15"/>
  <c r="R33" i="15"/>
  <c r="S33" i="15" s="1"/>
  <c r="E33" i="15"/>
  <c r="L33" i="15"/>
  <c r="T33" i="15"/>
  <c r="U33" i="15" s="1"/>
  <c r="G32" i="15"/>
  <c r="R32" i="15"/>
  <c r="S32" i="15" s="1"/>
  <c r="E32" i="15"/>
  <c r="L32" i="15"/>
  <c r="T32" i="15"/>
  <c r="U32" i="15" s="1"/>
  <c r="G31" i="15"/>
  <c r="R31" i="15"/>
  <c r="S31" i="15"/>
  <c r="E31" i="15"/>
  <c r="L31" i="15"/>
  <c r="P31" i="15" s="1"/>
  <c r="Q31" i="15" s="1"/>
  <c r="T31" i="15"/>
  <c r="U31" i="15"/>
  <c r="G30" i="15"/>
  <c r="R30" i="15"/>
  <c r="S30" i="15" s="1"/>
  <c r="E30" i="15"/>
  <c r="L30" i="15"/>
  <c r="T30" i="15"/>
  <c r="U30" i="15" s="1"/>
  <c r="G29" i="15"/>
  <c r="R29" i="15"/>
  <c r="S29" i="15" s="1"/>
  <c r="E29" i="15"/>
  <c r="L29" i="15"/>
  <c r="T29" i="15"/>
  <c r="U29" i="15" s="1"/>
  <c r="G28" i="15"/>
  <c r="R28" i="15"/>
  <c r="S28" i="15" s="1"/>
  <c r="E28" i="15"/>
  <c r="L28" i="15"/>
  <c r="T28" i="15"/>
  <c r="U28" i="15" s="1"/>
  <c r="G27" i="15"/>
  <c r="R27" i="15"/>
  <c r="S27" i="15"/>
  <c r="E27" i="15"/>
  <c r="L27" i="15"/>
  <c r="T27" i="15"/>
  <c r="U27" i="15"/>
  <c r="G26" i="15"/>
  <c r="R26" i="15"/>
  <c r="S26" i="15" s="1"/>
  <c r="E26" i="15"/>
  <c r="L26" i="15"/>
  <c r="T26" i="15"/>
  <c r="U26" i="15" s="1"/>
  <c r="G25" i="15"/>
  <c r="R25" i="15"/>
  <c r="S25" i="15" s="1"/>
  <c r="E25" i="15"/>
  <c r="L25" i="15"/>
  <c r="T25" i="15"/>
  <c r="U25" i="15" s="1"/>
  <c r="G24" i="15"/>
  <c r="R24" i="15"/>
  <c r="S24" i="15" s="1"/>
  <c r="E24" i="15"/>
  <c r="L24" i="15"/>
  <c r="T24" i="15"/>
  <c r="U24" i="15" s="1"/>
  <c r="G23" i="15"/>
  <c r="R23" i="15"/>
  <c r="S23" i="15"/>
  <c r="E23" i="15"/>
  <c r="L23" i="15"/>
  <c r="N23" i="15" s="1"/>
  <c r="O23" i="15" s="1"/>
  <c r="T23" i="15"/>
  <c r="U23" i="15"/>
  <c r="G22" i="15"/>
  <c r="R22" i="15"/>
  <c r="S22" i="15" s="1"/>
  <c r="E22" i="15"/>
  <c r="L22" i="15"/>
  <c r="T22" i="15"/>
  <c r="U22" i="15" s="1"/>
  <c r="G21" i="15"/>
  <c r="R21" i="15"/>
  <c r="S21" i="15" s="1"/>
  <c r="E21" i="15"/>
  <c r="L21" i="15"/>
  <c r="T21" i="15"/>
  <c r="U21" i="15" s="1"/>
  <c r="G20" i="15"/>
  <c r="R20" i="15"/>
  <c r="S20" i="15" s="1"/>
  <c r="E20" i="15"/>
  <c r="L20" i="15"/>
  <c r="T20" i="15"/>
  <c r="U20" i="15" s="1"/>
  <c r="G19" i="15"/>
  <c r="R19" i="15"/>
  <c r="S19" i="15"/>
  <c r="E19" i="15"/>
  <c r="L19" i="15"/>
  <c r="T19" i="15"/>
  <c r="U19" i="15"/>
  <c r="G18" i="15"/>
  <c r="R18" i="15"/>
  <c r="S18" i="15" s="1"/>
  <c r="E18" i="15"/>
  <c r="L18" i="15"/>
  <c r="N18" i="15" s="1"/>
  <c r="O18" i="15" s="1"/>
  <c r="T18" i="15"/>
  <c r="U18" i="15" s="1"/>
  <c r="G17" i="15"/>
  <c r="R17" i="15"/>
  <c r="S17" i="15" s="1"/>
  <c r="E17" i="15"/>
  <c r="L17" i="15"/>
  <c r="T17" i="15"/>
  <c r="U17" i="15" s="1"/>
  <c r="G16" i="15"/>
  <c r="R16" i="15"/>
  <c r="S16" i="15" s="1"/>
  <c r="E16" i="15"/>
  <c r="L16" i="15"/>
  <c r="T16" i="15"/>
  <c r="U16" i="15" s="1"/>
  <c r="G15" i="15"/>
  <c r="R15" i="15"/>
  <c r="S15" i="15"/>
  <c r="E15" i="15"/>
  <c r="L15" i="15"/>
  <c r="P15" i="15" s="1"/>
  <c r="Q15" i="15" s="1"/>
  <c r="T15" i="15"/>
  <c r="U15" i="15"/>
  <c r="G14" i="15"/>
  <c r="R14" i="15"/>
  <c r="S14" i="15" s="1"/>
  <c r="E14" i="15"/>
  <c r="L14" i="15"/>
  <c r="M14" i="15" s="1"/>
  <c r="T14" i="15"/>
  <c r="U14" i="15" s="1"/>
  <c r="G13" i="15"/>
  <c r="R13" i="15"/>
  <c r="S13" i="15" s="1"/>
  <c r="E13" i="15"/>
  <c r="L13" i="15"/>
  <c r="T13" i="15"/>
  <c r="U13" i="15" s="1"/>
  <c r="G12" i="15"/>
  <c r="R12" i="15"/>
  <c r="S12" i="15" s="1"/>
  <c r="E12" i="15"/>
  <c r="L12" i="15"/>
  <c r="T12" i="15"/>
  <c r="U12" i="15" s="1"/>
  <c r="G35" i="25"/>
  <c r="R35" i="25"/>
  <c r="S35" i="25" s="1"/>
  <c r="E35" i="25"/>
  <c r="L35" i="25"/>
  <c r="T35" i="25"/>
  <c r="U35" i="25" s="1"/>
  <c r="G34" i="25"/>
  <c r="R34" i="25"/>
  <c r="S34" i="25" s="1"/>
  <c r="E34" i="25"/>
  <c r="L34" i="25"/>
  <c r="T34" i="25"/>
  <c r="U34" i="25" s="1"/>
  <c r="G33" i="25"/>
  <c r="R33" i="25"/>
  <c r="S33" i="25" s="1"/>
  <c r="E33" i="25"/>
  <c r="L33" i="25"/>
  <c r="T33" i="25"/>
  <c r="U33" i="25" s="1"/>
  <c r="G32" i="25"/>
  <c r="R32" i="25"/>
  <c r="S32" i="25" s="1"/>
  <c r="E32" i="25"/>
  <c r="L32" i="25"/>
  <c r="T32" i="25"/>
  <c r="U32" i="25" s="1"/>
  <c r="G31" i="25"/>
  <c r="R31" i="25"/>
  <c r="S31" i="25" s="1"/>
  <c r="E31" i="25"/>
  <c r="L31" i="25"/>
  <c r="P31" i="25" s="1"/>
  <c r="Q31" i="25" s="1"/>
  <c r="T31" i="25"/>
  <c r="U31" i="25" s="1"/>
  <c r="G30" i="25"/>
  <c r="R30" i="25"/>
  <c r="S30" i="25"/>
  <c r="E30" i="25"/>
  <c r="L30" i="25"/>
  <c r="T30" i="25"/>
  <c r="U30" i="25"/>
  <c r="G29" i="25"/>
  <c r="R29" i="25"/>
  <c r="S29" i="25" s="1"/>
  <c r="E29" i="25"/>
  <c r="L29" i="25"/>
  <c r="P29" i="25" s="1"/>
  <c r="Q29" i="25" s="1"/>
  <c r="T29" i="25"/>
  <c r="U29" i="25" s="1"/>
  <c r="G28" i="25"/>
  <c r="R28" i="25"/>
  <c r="S28" i="25" s="1"/>
  <c r="E28" i="25"/>
  <c r="L28" i="25"/>
  <c r="P28" i="25" s="1"/>
  <c r="Q28" i="25" s="1"/>
  <c r="T28" i="25"/>
  <c r="U28" i="25" s="1"/>
  <c r="G27" i="25"/>
  <c r="R27" i="25"/>
  <c r="S27" i="25" s="1"/>
  <c r="E27" i="25"/>
  <c r="L27" i="25"/>
  <c r="T27" i="25"/>
  <c r="U27" i="25" s="1"/>
  <c r="G26" i="25"/>
  <c r="R26" i="25"/>
  <c r="S26" i="25" s="1"/>
  <c r="E26" i="25"/>
  <c r="L26" i="25"/>
  <c r="P26" i="25" s="1"/>
  <c r="Q26" i="25" s="1"/>
  <c r="T26" i="25"/>
  <c r="U26" i="25" s="1"/>
  <c r="G25" i="25"/>
  <c r="R25" i="25"/>
  <c r="S25" i="25" s="1"/>
  <c r="E25" i="25"/>
  <c r="L25" i="25"/>
  <c r="T25" i="25"/>
  <c r="U25" i="25" s="1"/>
  <c r="G24" i="25"/>
  <c r="R24" i="25"/>
  <c r="S24" i="25" s="1"/>
  <c r="E24" i="25"/>
  <c r="L24" i="25"/>
  <c r="T24" i="25"/>
  <c r="U24" i="25" s="1"/>
  <c r="G23" i="25"/>
  <c r="R23" i="25"/>
  <c r="S23" i="25" s="1"/>
  <c r="E23" i="25"/>
  <c r="L23" i="25"/>
  <c r="T23" i="25"/>
  <c r="U23" i="25" s="1"/>
  <c r="G22" i="25"/>
  <c r="R22" i="25"/>
  <c r="S22" i="25"/>
  <c r="E22" i="25"/>
  <c r="L22" i="25"/>
  <c r="T22" i="25"/>
  <c r="U22" i="25"/>
  <c r="G21" i="25"/>
  <c r="R21" i="25"/>
  <c r="S21" i="25" s="1"/>
  <c r="E21" i="25"/>
  <c r="L21" i="25"/>
  <c r="T21" i="25"/>
  <c r="U21" i="25" s="1"/>
  <c r="G20" i="25"/>
  <c r="R20" i="25"/>
  <c r="S20" i="25" s="1"/>
  <c r="E20" i="25"/>
  <c r="L20" i="25"/>
  <c r="T20" i="25"/>
  <c r="U20" i="25" s="1"/>
  <c r="G19" i="25"/>
  <c r="R19" i="25"/>
  <c r="S19" i="25" s="1"/>
  <c r="E19" i="25"/>
  <c r="L19" i="25"/>
  <c r="T19" i="25"/>
  <c r="U19" i="25" s="1"/>
  <c r="G18" i="25"/>
  <c r="R18" i="25"/>
  <c r="S18" i="25" s="1"/>
  <c r="E18" i="25"/>
  <c r="L18" i="25"/>
  <c r="T18" i="25"/>
  <c r="U18" i="25" s="1"/>
  <c r="G17" i="25"/>
  <c r="R17" i="25"/>
  <c r="S17" i="25" s="1"/>
  <c r="E17" i="25"/>
  <c r="L17" i="25"/>
  <c r="T17" i="25"/>
  <c r="U17" i="25" s="1"/>
  <c r="G16" i="25"/>
  <c r="R16" i="25"/>
  <c r="S16" i="25" s="1"/>
  <c r="E16" i="25"/>
  <c r="L16" i="25"/>
  <c r="T16" i="25"/>
  <c r="U16" i="25" s="1"/>
  <c r="G15" i="25"/>
  <c r="R15" i="25"/>
  <c r="S15" i="25" s="1"/>
  <c r="E15" i="25"/>
  <c r="L15" i="25"/>
  <c r="P15" i="25" s="1"/>
  <c r="Q15" i="25" s="1"/>
  <c r="T15" i="25"/>
  <c r="U15" i="25" s="1"/>
  <c r="G14" i="25"/>
  <c r="R14" i="25"/>
  <c r="S14" i="25"/>
  <c r="E14" i="25"/>
  <c r="L14" i="25"/>
  <c r="T14" i="25"/>
  <c r="U14" i="25"/>
  <c r="G13" i="25"/>
  <c r="R13" i="25"/>
  <c r="S13" i="25" s="1"/>
  <c r="E13" i="25"/>
  <c r="L13" i="25"/>
  <c r="T13" i="25"/>
  <c r="U13" i="25" s="1"/>
  <c r="G12" i="25"/>
  <c r="R12" i="25"/>
  <c r="S12" i="25" s="1"/>
  <c r="E12" i="25"/>
  <c r="L12" i="25"/>
  <c r="T12" i="25"/>
  <c r="U12" i="25" s="1"/>
  <c r="G11" i="25"/>
  <c r="R11" i="25"/>
  <c r="S11" i="25" s="1"/>
  <c r="E11" i="25"/>
  <c r="L11" i="25"/>
  <c r="T11" i="25"/>
  <c r="U11" i="25" s="1"/>
  <c r="G10" i="25"/>
  <c r="R10" i="25"/>
  <c r="S10" i="25" s="1"/>
  <c r="E10" i="25"/>
  <c r="L10" i="25"/>
  <c r="T10" i="25"/>
  <c r="U10" i="25" s="1"/>
  <c r="G9" i="25"/>
  <c r="R9" i="25"/>
  <c r="S9" i="25" s="1"/>
  <c r="E9" i="25"/>
  <c r="L9" i="25"/>
  <c r="P9" i="25" s="1"/>
  <c r="T9" i="25"/>
  <c r="U9" i="25" s="1"/>
  <c r="G8" i="25"/>
  <c r="R8" i="25"/>
  <c r="S8" i="25" s="1"/>
  <c r="E8" i="25"/>
  <c r="L8" i="25"/>
  <c r="P8" i="25" s="1"/>
  <c r="Q8" i="25" s="1"/>
  <c r="T8" i="25"/>
  <c r="U8" i="25" s="1"/>
  <c r="G42" i="39"/>
  <c r="R42" i="39"/>
  <c r="S42" i="39" s="1"/>
  <c r="G41" i="39"/>
  <c r="R41" i="39"/>
  <c r="S41" i="39"/>
  <c r="G40" i="39"/>
  <c r="G38" i="39"/>
  <c r="R38" i="39"/>
  <c r="S38" i="39" s="1"/>
  <c r="G37" i="39"/>
  <c r="R37" i="39"/>
  <c r="S37" i="39"/>
  <c r="G36" i="39"/>
  <c r="G34" i="39"/>
  <c r="R34" i="39"/>
  <c r="S34" i="39" s="1"/>
  <c r="G33" i="39"/>
  <c r="R33" i="39"/>
  <c r="S33" i="39"/>
  <c r="G32" i="39"/>
  <c r="G30" i="39"/>
  <c r="R30" i="39"/>
  <c r="S30" i="39" s="1"/>
  <c r="G29" i="39"/>
  <c r="R29" i="39"/>
  <c r="S29" i="39"/>
  <c r="G28" i="39"/>
  <c r="G26" i="39"/>
  <c r="R26" i="39"/>
  <c r="S26" i="39" s="1"/>
  <c r="G25" i="39"/>
  <c r="R25" i="39"/>
  <c r="S25" i="39"/>
  <c r="G24" i="39"/>
  <c r="G22" i="39"/>
  <c r="R22" i="39"/>
  <c r="S22" i="39" s="1"/>
  <c r="G21" i="39"/>
  <c r="R21" i="39"/>
  <c r="S21" i="39"/>
  <c r="G20" i="39"/>
  <c r="G18" i="39"/>
  <c r="R18" i="39"/>
  <c r="S18" i="39" s="1"/>
  <c r="G17" i="39"/>
  <c r="R17" i="39"/>
  <c r="S17" i="39"/>
  <c r="G16" i="39"/>
  <c r="G15" i="39"/>
  <c r="R15" i="39"/>
  <c r="S15" i="39" s="1"/>
  <c r="G29" i="1"/>
  <c r="E20" i="1"/>
  <c r="L20" i="1"/>
  <c r="T20" i="1"/>
  <c r="U20" i="1"/>
  <c r="E19" i="1"/>
  <c r="L12" i="1"/>
  <c r="P12" i="1" s="1"/>
  <c r="Q12" i="1" s="1"/>
  <c r="E11" i="1"/>
  <c r="L11" i="1"/>
  <c r="P11" i="1" s="1"/>
  <c r="Q11" i="1" s="1"/>
  <c r="T11" i="1"/>
  <c r="U11" i="1" s="1"/>
  <c r="N12" i="1"/>
  <c r="O12" i="1" s="1"/>
  <c r="M20" i="1"/>
  <c r="M8" i="25"/>
  <c r="M9" i="25"/>
  <c r="N9" i="25"/>
  <c r="O9" i="25" s="1"/>
  <c r="Q9" i="25"/>
  <c r="N10" i="25"/>
  <c r="O10" i="25" s="1"/>
  <c r="M11" i="25"/>
  <c r="N11" i="25"/>
  <c r="O11" i="25"/>
  <c r="P11" i="25"/>
  <c r="Q11" i="25" s="1"/>
  <c r="M13" i="25"/>
  <c r="M14" i="25"/>
  <c r="N14" i="25"/>
  <c r="O14" i="25" s="1"/>
  <c r="P14" i="25"/>
  <c r="Q14" i="25"/>
  <c r="M15" i="25"/>
  <c r="N15" i="25"/>
  <c r="O15" i="25" s="1"/>
  <c r="M16" i="25"/>
  <c r="N16" i="25"/>
  <c r="O16" i="25" s="1"/>
  <c r="P16" i="25"/>
  <c r="Q16" i="25" s="1"/>
  <c r="M17" i="25"/>
  <c r="N17" i="25"/>
  <c r="O17" i="25" s="1"/>
  <c r="P17" i="25"/>
  <c r="Q17" i="25" s="1"/>
  <c r="N18" i="25"/>
  <c r="O18" i="25" s="1"/>
  <c r="M19" i="25"/>
  <c r="N19" i="25"/>
  <c r="O19" i="25" s="1"/>
  <c r="P19" i="25"/>
  <c r="Q19" i="25" s="1"/>
  <c r="M22" i="25"/>
  <c r="N22" i="25"/>
  <c r="O22" i="25" s="1"/>
  <c r="P22" i="25"/>
  <c r="Q22" i="25"/>
  <c r="M24" i="25"/>
  <c r="N24" i="25"/>
  <c r="O24" i="25"/>
  <c r="P24" i="25"/>
  <c r="Q24" i="25" s="1"/>
  <c r="M25" i="25"/>
  <c r="N25" i="25"/>
  <c r="O25" i="25" s="1"/>
  <c r="P25" i="25"/>
  <c r="Q25" i="25" s="1"/>
  <c r="M27" i="25"/>
  <c r="N27" i="25"/>
  <c r="O27" i="25" s="1"/>
  <c r="P27" i="25"/>
  <c r="Q27" i="25" s="1"/>
  <c r="M28" i="25"/>
  <c r="N28" i="25"/>
  <c r="O28" i="25" s="1"/>
  <c r="M29" i="25"/>
  <c r="N29" i="25"/>
  <c r="O29" i="25" s="1"/>
  <c r="M30" i="25"/>
  <c r="N30" i="25"/>
  <c r="O30" i="25" s="1"/>
  <c r="P30" i="25"/>
  <c r="Q30" i="25"/>
  <c r="M31" i="25"/>
  <c r="N31" i="25"/>
  <c r="O31" i="25" s="1"/>
  <c r="M32" i="25"/>
  <c r="N32" i="25"/>
  <c r="O32" i="25" s="1"/>
  <c r="P32" i="25"/>
  <c r="Q32" i="25" s="1"/>
  <c r="M33" i="25"/>
  <c r="N33" i="25"/>
  <c r="O33" i="25" s="1"/>
  <c r="P33" i="25"/>
  <c r="Q33" i="25" s="1"/>
  <c r="N34" i="25"/>
  <c r="O34" i="25"/>
  <c r="M35" i="25"/>
  <c r="N35" i="25"/>
  <c r="O35" i="25" s="1"/>
  <c r="P35" i="25"/>
  <c r="Q35" i="25" s="1"/>
  <c r="M12" i="15"/>
  <c r="N12" i="15"/>
  <c r="O12" i="15" s="1"/>
  <c r="P12" i="15"/>
  <c r="Q12" i="15"/>
  <c r="M13" i="15"/>
  <c r="N13" i="15"/>
  <c r="O13" i="15" s="1"/>
  <c r="P13" i="15"/>
  <c r="Q13" i="15"/>
  <c r="M15" i="15"/>
  <c r="M16" i="15"/>
  <c r="N16" i="15"/>
  <c r="O16" i="15" s="1"/>
  <c r="P16" i="15"/>
  <c r="Q16" i="15" s="1"/>
  <c r="M17" i="15"/>
  <c r="N17" i="15"/>
  <c r="O17" i="15" s="1"/>
  <c r="P17" i="15"/>
  <c r="Q17" i="15" s="1"/>
  <c r="P18" i="15"/>
  <c r="Q18" i="15" s="1"/>
  <c r="P19" i="15"/>
  <c r="Q19" i="15" s="1"/>
  <c r="M20" i="15"/>
  <c r="N20" i="15"/>
  <c r="O20" i="15" s="1"/>
  <c r="P20" i="15"/>
  <c r="Q20" i="15" s="1"/>
  <c r="M21" i="15"/>
  <c r="N21" i="15"/>
  <c r="O21" i="15" s="1"/>
  <c r="P21" i="15"/>
  <c r="Q21" i="15" s="1"/>
  <c r="M23" i="15"/>
  <c r="P23" i="15"/>
  <c r="Q23" i="15" s="1"/>
  <c r="M24" i="15"/>
  <c r="N24" i="15"/>
  <c r="O24" i="15" s="1"/>
  <c r="P24" i="15"/>
  <c r="Q24" i="15" s="1"/>
  <c r="M25" i="15"/>
  <c r="N25" i="15"/>
  <c r="O25" i="15" s="1"/>
  <c r="P25" i="15"/>
  <c r="Q25" i="15" s="1"/>
  <c r="P26" i="15"/>
  <c r="Q26" i="15" s="1"/>
  <c r="M28" i="15"/>
  <c r="N28" i="15"/>
  <c r="O28" i="15" s="1"/>
  <c r="P28" i="15"/>
  <c r="Q28" i="15" s="1"/>
  <c r="M29" i="15"/>
  <c r="N29" i="15"/>
  <c r="O29" i="15" s="1"/>
  <c r="P29" i="15"/>
  <c r="Q29" i="15" s="1"/>
  <c r="M30" i="15"/>
  <c r="M31" i="15"/>
  <c r="N31" i="15"/>
  <c r="O31" i="15" s="1"/>
  <c r="M32" i="15"/>
  <c r="N32" i="15"/>
  <c r="O32" i="15" s="1"/>
  <c r="P32" i="15"/>
  <c r="Q32" i="15" s="1"/>
  <c r="M33" i="15"/>
  <c r="N33" i="15"/>
  <c r="O33" i="15" s="1"/>
  <c r="P33" i="15"/>
  <c r="Q33" i="15" s="1"/>
  <c r="P34" i="15"/>
  <c r="Q34" i="15" s="1"/>
  <c r="M36" i="15"/>
  <c r="N36" i="15"/>
  <c r="O36" i="15" s="1"/>
  <c r="P36" i="15"/>
  <c r="Q36" i="15" s="1"/>
  <c r="M37" i="15"/>
  <c r="N37" i="15"/>
  <c r="O37" i="15" s="1"/>
  <c r="P37" i="15"/>
  <c r="Q37" i="15" s="1"/>
  <c r="M39" i="15"/>
  <c r="N39" i="15"/>
  <c r="O39" i="15" s="1"/>
  <c r="M12" i="41"/>
  <c r="N12" i="41"/>
  <c r="O12" i="41" s="1"/>
  <c r="P12" i="41"/>
  <c r="Q12" i="41"/>
  <c r="M13" i="41"/>
  <c r="N13" i="41"/>
  <c r="O13" i="41" s="1"/>
  <c r="P13" i="41"/>
  <c r="Q13" i="41"/>
  <c r="M14" i="41"/>
  <c r="M16" i="41"/>
  <c r="N16" i="41"/>
  <c r="O16" i="41" s="1"/>
  <c r="P16" i="41"/>
  <c r="Q16" i="41" s="1"/>
  <c r="M17" i="41"/>
  <c r="N17" i="41"/>
  <c r="O17" i="41" s="1"/>
  <c r="P17" i="41"/>
  <c r="Q17" i="41" s="1"/>
  <c r="N19" i="41"/>
  <c r="O19" i="41" s="1"/>
  <c r="P19" i="41"/>
  <c r="Q19" i="41" s="1"/>
  <c r="M20" i="41"/>
  <c r="N20" i="41"/>
  <c r="O20" i="41" s="1"/>
  <c r="P20" i="41"/>
  <c r="Q20" i="41" s="1"/>
  <c r="M21" i="41"/>
  <c r="N21" i="41"/>
  <c r="O21" i="41" s="1"/>
  <c r="P21" i="41"/>
  <c r="Q21" i="41" s="1"/>
  <c r="P22" i="41"/>
  <c r="Q22" i="41" s="1"/>
  <c r="M24" i="41"/>
  <c r="N24" i="41"/>
  <c r="O24" i="41"/>
  <c r="P24" i="41"/>
  <c r="Q24" i="41" s="1"/>
  <c r="M25" i="41"/>
  <c r="N25" i="41"/>
  <c r="O25" i="41" s="1"/>
  <c r="P25" i="41"/>
  <c r="Q25" i="41" s="1"/>
  <c r="M27" i="41"/>
  <c r="M28" i="41"/>
  <c r="N28" i="41"/>
  <c r="O28" i="41" s="1"/>
  <c r="P28" i="41"/>
  <c r="Q28" i="41"/>
  <c r="M29" i="41"/>
  <c r="N29" i="41"/>
  <c r="O29" i="41" s="1"/>
  <c r="P29" i="41"/>
  <c r="Q29" i="41"/>
  <c r="M30" i="41"/>
  <c r="N30" i="41"/>
  <c r="O30" i="41" s="1"/>
  <c r="M32" i="41"/>
  <c r="N32" i="41"/>
  <c r="O32" i="41" s="1"/>
  <c r="P32" i="41"/>
  <c r="Q32" i="41" s="1"/>
  <c r="M33" i="41"/>
  <c r="N33" i="41"/>
  <c r="O33" i="41" s="1"/>
  <c r="P33" i="41"/>
  <c r="Q33" i="41" s="1"/>
  <c r="N35" i="41"/>
  <c r="O35" i="41" s="1"/>
  <c r="P35" i="41"/>
  <c r="Q35" i="41" s="1"/>
  <c r="M36" i="41"/>
  <c r="N36" i="41"/>
  <c r="O36" i="41" s="1"/>
  <c r="P36" i="41"/>
  <c r="Q36" i="41" s="1"/>
  <c r="M37" i="41"/>
  <c r="N37" i="41"/>
  <c r="O37" i="41" s="1"/>
  <c r="P37" i="41"/>
  <c r="Q37" i="41" s="1"/>
  <c r="P38" i="41"/>
  <c r="Q38" i="41" s="1"/>
  <c r="M8" i="45"/>
  <c r="N8" i="45"/>
  <c r="O8" i="45" s="1"/>
  <c r="P8" i="45"/>
  <c r="Q8" i="45" s="1"/>
  <c r="M9" i="45"/>
  <c r="N9" i="45"/>
  <c r="O9" i="45" s="1"/>
  <c r="P9" i="45"/>
  <c r="Q9" i="45" s="1"/>
  <c r="M11" i="45"/>
  <c r="M12" i="45"/>
  <c r="N12" i="45"/>
  <c r="O12" i="45" s="1"/>
  <c r="P12" i="45"/>
  <c r="Q12" i="45"/>
  <c r="M13" i="45"/>
  <c r="N13" i="45"/>
  <c r="O13" i="45" s="1"/>
  <c r="P13" i="45"/>
  <c r="Q13" i="45"/>
  <c r="M14" i="45"/>
  <c r="N14" i="45"/>
  <c r="O14" i="45" s="1"/>
  <c r="M16" i="45"/>
  <c r="N16" i="45"/>
  <c r="O16" i="45" s="1"/>
  <c r="P16" i="45"/>
  <c r="Q16" i="45" s="1"/>
  <c r="M17" i="45"/>
  <c r="N17" i="45"/>
  <c r="O17" i="45" s="1"/>
  <c r="P17" i="45"/>
  <c r="Q17" i="45" s="1"/>
  <c r="M19" i="45"/>
  <c r="M20" i="45"/>
  <c r="N20" i="45"/>
  <c r="O20" i="45" s="1"/>
  <c r="P20" i="45"/>
  <c r="Q20" i="45"/>
  <c r="M21" i="45"/>
  <c r="N21" i="45"/>
  <c r="O21" i="45" s="1"/>
  <c r="P21" i="45"/>
  <c r="Q21" i="45"/>
  <c r="M22" i="45"/>
  <c r="N22" i="45"/>
  <c r="O22" i="45" s="1"/>
  <c r="M24" i="45"/>
  <c r="N24" i="45"/>
  <c r="O24" i="45" s="1"/>
  <c r="P24" i="45"/>
  <c r="Q24" i="45" s="1"/>
  <c r="M25" i="45"/>
  <c r="N25" i="45"/>
  <c r="O25" i="45" s="1"/>
  <c r="P25" i="45"/>
  <c r="Q25" i="45" s="1"/>
  <c r="P27" i="45"/>
  <c r="Q27" i="45" s="1"/>
  <c r="M28" i="45"/>
  <c r="N28" i="45"/>
  <c r="O28" i="45"/>
  <c r="P28" i="45"/>
  <c r="Q28" i="45" s="1"/>
  <c r="M29" i="45"/>
  <c r="N29" i="45"/>
  <c r="O29" i="45" s="1"/>
  <c r="P29" i="45"/>
  <c r="Q29" i="45" s="1"/>
  <c r="M30" i="45"/>
  <c r="P30" i="45"/>
  <c r="Q30" i="45" s="1"/>
  <c r="M32" i="45"/>
  <c r="N32" i="45"/>
  <c r="O32" i="45" s="1"/>
  <c r="P32" i="45"/>
  <c r="Q32" i="45"/>
  <c r="M33" i="45"/>
  <c r="N33" i="45"/>
  <c r="O33" i="45" s="1"/>
  <c r="P33" i="45"/>
  <c r="Q33" i="45"/>
  <c r="M34" i="45"/>
  <c r="M35" i="45"/>
  <c r="N35" i="45"/>
  <c r="O35" i="45" s="1"/>
  <c r="P35" i="45"/>
  <c r="Q35" i="45" s="1"/>
  <c r="M8" i="53"/>
  <c r="N8" i="53"/>
  <c r="O8" i="53" s="1"/>
  <c r="P8" i="53"/>
  <c r="Q8" i="53" s="1"/>
  <c r="M9" i="53"/>
  <c r="N9" i="53"/>
  <c r="O9" i="53" s="1"/>
  <c r="P9" i="53"/>
  <c r="Q9" i="53" s="1"/>
  <c r="M10" i="53"/>
  <c r="N10" i="53"/>
  <c r="O10" i="53"/>
  <c r="M12" i="53"/>
  <c r="N12" i="53"/>
  <c r="O12" i="53" s="1"/>
  <c r="P12" i="53"/>
  <c r="Q12" i="53" s="1"/>
  <c r="M13" i="53"/>
  <c r="N13" i="53"/>
  <c r="O13" i="53" s="1"/>
  <c r="P13" i="53"/>
  <c r="Q13" i="53" s="1"/>
  <c r="N15" i="53"/>
  <c r="O15" i="53"/>
  <c r="P15" i="53"/>
  <c r="Q15" i="53" s="1"/>
  <c r="M16" i="53"/>
  <c r="N16" i="53"/>
  <c r="O16" i="53"/>
  <c r="P16" i="53"/>
  <c r="Q16" i="53" s="1"/>
  <c r="M17" i="53"/>
  <c r="N17" i="53"/>
  <c r="O17" i="53" s="1"/>
  <c r="P17" i="53"/>
  <c r="Q17" i="53" s="1"/>
  <c r="M18" i="53"/>
  <c r="O18" i="53"/>
  <c r="P18" i="53"/>
  <c r="Q18" i="53" s="1"/>
  <c r="M20" i="53"/>
  <c r="N20" i="53"/>
  <c r="O20" i="53" s="1"/>
  <c r="P20" i="53"/>
  <c r="Q20" i="53"/>
  <c r="M21" i="53"/>
  <c r="N21" i="53"/>
  <c r="O21" i="53" s="1"/>
  <c r="P21" i="53"/>
  <c r="Q21" i="53"/>
  <c r="M22" i="53"/>
  <c r="M23" i="53"/>
  <c r="N23" i="53"/>
  <c r="O23" i="53" s="1"/>
  <c r="P23" i="53"/>
  <c r="Q23" i="53" s="1"/>
  <c r="M24" i="53"/>
  <c r="N24" i="53"/>
  <c r="O24" i="53" s="1"/>
  <c r="P24" i="53"/>
  <c r="Q24" i="53" s="1"/>
  <c r="M25" i="53"/>
  <c r="N25" i="53"/>
  <c r="O25" i="53" s="1"/>
  <c r="P25" i="53"/>
  <c r="Q25" i="53"/>
  <c r="M26" i="53"/>
  <c r="N26" i="53"/>
  <c r="O26" i="53" s="1"/>
  <c r="P26" i="53"/>
  <c r="Q26" i="53" s="1"/>
  <c r="M28" i="53"/>
  <c r="N28" i="53"/>
  <c r="O28" i="53" s="1"/>
  <c r="P28" i="53"/>
  <c r="Q28" i="53" s="1"/>
  <c r="M29" i="53"/>
  <c r="N29" i="53"/>
  <c r="O29" i="53" s="1"/>
  <c r="P29" i="53"/>
  <c r="Q29" i="53" s="1"/>
  <c r="M31" i="53"/>
  <c r="N31" i="53"/>
  <c r="O31" i="53" s="1"/>
  <c r="M32" i="53"/>
  <c r="N32" i="53"/>
  <c r="O32" i="53"/>
  <c r="P32" i="53"/>
  <c r="Q32" i="53"/>
  <c r="M33" i="53"/>
  <c r="N33" i="53"/>
  <c r="O33" i="53" s="1"/>
  <c r="P33" i="53"/>
  <c r="Q33" i="53"/>
  <c r="M34" i="53"/>
  <c r="N34" i="53"/>
  <c r="O34" i="53" s="1"/>
  <c r="P34" i="53"/>
  <c r="Q34" i="53" s="1"/>
  <c r="M8" i="51"/>
  <c r="N8" i="51"/>
  <c r="O8" i="51" s="1"/>
  <c r="P8" i="51"/>
  <c r="Q8" i="51" s="1"/>
  <c r="M9" i="51"/>
  <c r="N9" i="51"/>
  <c r="O9" i="51" s="1"/>
  <c r="P9" i="51"/>
  <c r="Q9" i="51" s="1"/>
  <c r="M10" i="51"/>
  <c r="N10" i="51"/>
  <c r="O10" i="51" s="1"/>
  <c r="P10" i="51"/>
  <c r="Q10" i="51" s="1"/>
  <c r="M12" i="51"/>
  <c r="N12" i="51"/>
  <c r="O12" i="51"/>
  <c r="P12" i="51"/>
  <c r="Q12" i="51"/>
  <c r="M13" i="51"/>
  <c r="N13" i="51"/>
  <c r="O13" i="51" s="1"/>
  <c r="Q13" i="51"/>
  <c r="M14" i="51"/>
  <c r="N14" i="51"/>
  <c r="O14" i="51" s="1"/>
  <c r="P14" i="51"/>
  <c r="Q14" i="51" s="1"/>
  <c r="M16" i="51"/>
  <c r="N16" i="51"/>
  <c r="O16" i="51" s="1"/>
  <c r="P16" i="51"/>
  <c r="Q16" i="51" s="1"/>
  <c r="M17" i="51"/>
  <c r="N17" i="51"/>
  <c r="O17" i="51" s="1"/>
  <c r="P17" i="51"/>
  <c r="Q17" i="51" s="1"/>
  <c r="M18" i="51"/>
  <c r="N18" i="51"/>
  <c r="O18" i="51" s="1"/>
  <c r="P18" i="51"/>
  <c r="Q18" i="51" s="1"/>
  <c r="M20" i="51"/>
  <c r="N20" i="51"/>
  <c r="O20" i="51" s="1"/>
  <c r="P20" i="51"/>
  <c r="Q20" i="51"/>
  <c r="M21" i="51"/>
  <c r="N21" i="51"/>
  <c r="O21" i="51" s="1"/>
  <c r="Q21" i="51"/>
  <c r="M22" i="51"/>
  <c r="N22" i="51"/>
  <c r="O22" i="51" s="1"/>
  <c r="P22" i="51"/>
  <c r="Q22" i="51" s="1"/>
  <c r="M24" i="51"/>
  <c r="N24" i="51"/>
  <c r="O24" i="51" s="1"/>
  <c r="P24" i="51"/>
  <c r="Q24" i="51" s="1"/>
  <c r="M25" i="51"/>
  <c r="N25" i="51"/>
  <c r="O25" i="51" s="1"/>
  <c r="P25" i="51"/>
  <c r="Q25" i="51" s="1"/>
  <c r="M26" i="51"/>
  <c r="N26" i="51"/>
  <c r="O26" i="51" s="1"/>
  <c r="P26" i="51"/>
  <c r="Q26" i="51" s="1"/>
  <c r="M28" i="51"/>
  <c r="N28" i="51"/>
  <c r="O28" i="51" s="1"/>
  <c r="P28" i="51"/>
  <c r="Q28" i="51"/>
  <c r="M29" i="51"/>
  <c r="N29" i="51"/>
  <c r="O29" i="51" s="1"/>
  <c r="Q29" i="51"/>
  <c r="M30" i="51"/>
  <c r="N30" i="51"/>
  <c r="O30" i="51" s="1"/>
  <c r="P30" i="51"/>
  <c r="Q30" i="51" s="1"/>
  <c r="M32" i="51"/>
  <c r="N32" i="51"/>
  <c r="O32" i="51" s="1"/>
  <c r="P32" i="51"/>
  <c r="Q32" i="51" s="1"/>
  <c r="M33" i="51"/>
  <c r="N33" i="51"/>
  <c r="O33" i="51" s="1"/>
  <c r="P33" i="51"/>
  <c r="Q33" i="51" s="1"/>
  <c r="M34" i="51"/>
  <c r="N34" i="51"/>
  <c r="O34" i="51" s="1"/>
  <c r="P34" i="51"/>
  <c r="Q34" i="51" s="1"/>
  <c r="M35" i="51"/>
  <c r="M8" i="27"/>
  <c r="N8" i="27"/>
  <c r="O8" i="27" s="1"/>
  <c r="P8" i="27"/>
  <c r="Q8" i="27"/>
  <c r="M9" i="27"/>
  <c r="N9" i="27"/>
  <c r="O9" i="27" s="1"/>
  <c r="Q9" i="27"/>
  <c r="M10" i="27"/>
  <c r="N10" i="27"/>
  <c r="O10" i="27" s="1"/>
  <c r="P10" i="27"/>
  <c r="Q10" i="27" s="1"/>
  <c r="M11" i="27"/>
  <c r="M12" i="27"/>
  <c r="N12" i="27"/>
  <c r="O12" i="27" s="1"/>
  <c r="P12" i="27"/>
  <c r="Q12" i="27" s="1"/>
  <c r="M13" i="27"/>
  <c r="N13" i="27"/>
  <c r="O13" i="27" s="1"/>
  <c r="P13" i="27"/>
  <c r="Q13" i="27" s="1"/>
  <c r="M14" i="27"/>
  <c r="N14" i="27"/>
  <c r="O14" i="27" s="1"/>
  <c r="P14" i="27"/>
  <c r="Q14" i="27" s="1"/>
  <c r="N15" i="27"/>
  <c r="O15" i="27" s="1"/>
  <c r="M16" i="27"/>
  <c r="N16" i="27"/>
  <c r="O16" i="27"/>
  <c r="P16" i="27"/>
  <c r="Q16" i="27"/>
  <c r="M17" i="27"/>
  <c r="N17" i="27"/>
  <c r="O17" i="27" s="1"/>
  <c r="P17" i="27"/>
  <c r="Q17" i="27"/>
  <c r="M18" i="27"/>
  <c r="N18" i="27"/>
  <c r="O18" i="27" s="1"/>
  <c r="P18" i="27"/>
  <c r="Q18" i="27" s="1"/>
  <c r="M20" i="27"/>
  <c r="N20" i="27"/>
  <c r="O20" i="27" s="1"/>
  <c r="P20" i="27"/>
  <c r="Q20" i="27" s="1"/>
  <c r="M21" i="27"/>
  <c r="N21" i="27"/>
  <c r="O21" i="27" s="1"/>
  <c r="P21" i="27"/>
  <c r="Q21" i="27" s="1"/>
  <c r="M22" i="27"/>
  <c r="N22" i="27"/>
  <c r="O22" i="27" s="1"/>
  <c r="P22" i="27"/>
  <c r="Q22" i="27" s="1"/>
  <c r="M24" i="27"/>
  <c r="N24" i="27"/>
  <c r="O24" i="27" s="1"/>
  <c r="P24" i="27"/>
  <c r="Q24" i="27"/>
  <c r="M25" i="27"/>
  <c r="N25" i="27"/>
  <c r="O25" i="27" s="1"/>
  <c r="P25" i="27"/>
  <c r="Q25" i="27"/>
  <c r="M26" i="27"/>
  <c r="N26" i="27"/>
  <c r="O26" i="27" s="1"/>
  <c r="P26" i="27"/>
  <c r="Q26" i="27" s="1"/>
  <c r="M27" i="27"/>
  <c r="M28" i="27"/>
  <c r="N28" i="27"/>
  <c r="O28" i="27" s="1"/>
  <c r="P28" i="27"/>
  <c r="Q28" i="27" s="1"/>
  <c r="M29" i="27"/>
  <c r="N29" i="27"/>
  <c r="O29" i="27" s="1"/>
  <c r="P29" i="27"/>
  <c r="Q29" i="27" s="1"/>
  <c r="M30" i="27"/>
  <c r="N30" i="27"/>
  <c r="O30" i="27" s="1"/>
  <c r="P30" i="27"/>
  <c r="Q30" i="27" s="1"/>
  <c r="N31" i="27"/>
  <c r="O31" i="27" s="1"/>
  <c r="M32" i="27"/>
  <c r="N32" i="27"/>
  <c r="O32" i="27"/>
  <c r="P32" i="27"/>
  <c r="Q32" i="27"/>
  <c r="M33" i="27"/>
  <c r="N33" i="27"/>
  <c r="O33" i="27" s="1"/>
  <c r="P33" i="27"/>
  <c r="Q33" i="27"/>
  <c r="M34" i="27"/>
  <c r="N34" i="27"/>
  <c r="O34" i="27" s="1"/>
  <c r="P34" i="27"/>
  <c r="Q34" i="27" s="1"/>
  <c r="M11" i="29"/>
  <c r="N11" i="29"/>
  <c r="O11" i="29" s="1"/>
  <c r="P11" i="29"/>
  <c r="Q11" i="29" s="1"/>
  <c r="M12" i="29"/>
  <c r="N12" i="29"/>
  <c r="O12" i="29" s="1"/>
  <c r="P12" i="29"/>
  <c r="Q12" i="29" s="1"/>
  <c r="M13" i="29"/>
  <c r="N13" i="29"/>
  <c r="O13" i="29" s="1"/>
  <c r="P13" i="29"/>
  <c r="Q13" i="29" s="1"/>
  <c r="M15" i="29"/>
  <c r="N15" i="29"/>
  <c r="O15" i="29" s="1"/>
  <c r="P15" i="29"/>
  <c r="Q15" i="29"/>
  <c r="M16" i="29"/>
  <c r="N16" i="29"/>
  <c r="O16" i="29" s="1"/>
  <c r="P16" i="29"/>
  <c r="Q16" i="29"/>
  <c r="M17" i="29"/>
  <c r="N17" i="29"/>
  <c r="O17" i="29" s="1"/>
  <c r="P17" i="29"/>
  <c r="Q17" i="29" s="1"/>
  <c r="M18" i="29"/>
  <c r="M19" i="29"/>
  <c r="N19" i="29"/>
  <c r="O19" i="29" s="1"/>
  <c r="P19" i="29"/>
  <c r="Q19" i="29" s="1"/>
  <c r="M20" i="29"/>
  <c r="N20" i="29"/>
  <c r="O20" i="29" s="1"/>
  <c r="P20" i="29"/>
  <c r="Q20" i="29" s="1"/>
  <c r="M21" i="29"/>
  <c r="N21" i="29"/>
  <c r="O21" i="29" s="1"/>
  <c r="P21" i="29"/>
  <c r="Q21" i="29"/>
  <c r="N22" i="29"/>
  <c r="O22" i="29" s="1"/>
  <c r="M23" i="29"/>
  <c r="N23" i="29"/>
  <c r="O23" i="29"/>
  <c r="P23" i="29"/>
  <c r="Q23" i="29" s="1"/>
  <c r="M24" i="29"/>
  <c r="N24" i="29"/>
  <c r="O24" i="29" s="1"/>
  <c r="P24" i="29"/>
  <c r="Q24" i="29" s="1"/>
  <c r="M25" i="29"/>
  <c r="N25" i="29"/>
  <c r="O25" i="29" s="1"/>
  <c r="P25" i="29"/>
  <c r="Q25" i="29" s="1"/>
  <c r="P26" i="29"/>
  <c r="Q26" i="29" s="1"/>
  <c r="M27" i="29"/>
  <c r="N27" i="29"/>
  <c r="O27" i="29" s="1"/>
  <c r="P27" i="29"/>
  <c r="Q27" i="29"/>
  <c r="M28" i="29"/>
  <c r="N28" i="29"/>
  <c r="O28" i="29" s="1"/>
  <c r="P28" i="29"/>
  <c r="Q28" i="29"/>
  <c r="M29" i="29"/>
  <c r="N29" i="29"/>
  <c r="O29" i="29" s="1"/>
  <c r="P29" i="29"/>
  <c r="Q29" i="29" s="1"/>
  <c r="M30" i="29"/>
  <c r="N30" i="29"/>
  <c r="O30" i="29" s="1"/>
  <c r="P30" i="29"/>
  <c r="Q30" i="29" s="1"/>
  <c r="M31" i="29"/>
  <c r="N31" i="29"/>
  <c r="O31" i="29" s="1"/>
  <c r="P31" i="29"/>
  <c r="Q31" i="29" s="1"/>
  <c r="M32" i="29"/>
  <c r="N32" i="29"/>
  <c r="O32" i="29" s="1"/>
  <c r="P32" i="29"/>
  <c r="Q32" i="29" s="1"/>
  <c r="M33" i="29"/>
  <c r="N33" i="29"/>
  <c r="O33" i="29" s="1"/>
  <c r="P33" i="29"/>
  <c r="Q33" i="29" s="1"/>
  <c r="M34" i="29"/>
  <c r="N34" i="29"/>
  <c r="O34" i="29" s="1"/>
  <c r="P34" i="29"/>
  <c r="Q34" i="29" s="1"/>
  <c r="M35" i="29"/>
  <c r="N35" i="29"/>
  <c r="O35" i="29" s="1"/>
  <c r="P35" i="29"/>
  <c r="Q35" i="29" s="1"/>
  <c r="M36" i="29"/>
  <c r="N36" i="29"/>
  <c r="O36" i="29" s="1"/>
  <c r="P36" i="29"/>
  <c r="Q36" i="29" s="1"/>
  <c r="M37" i="29"/>
  <c r="N37" i="29"/>
  <c r="O37" i="29" s="1"/>
  <c r="P37" i="29"/>
  <c r="Q37" i="29" s="1"/>
  <c r="M38" i="29"/>
  <c r="N38" i="29"/>
  <c r="O38" i="29"/>
  <c r="P38" i="29"/>
  <c r="Q38" i="29" s="1"/>
  <c r="M8" i="31"/>
  <c r="N8" i="31"/>
  <c r="O8" i="31"/>
  <c r="P8" i="31"/>
  <c r="Q8" i="31" s="1"/>
  <c r="M9" i="31"/>
  <c r="N9" i="31"/>
  <c r="O9" i="31" s="1"/>
  <c r="P9" i="31"/>
  <c r="Q9" i="31" s="1"/>
  <c r="M10" i="31"/>
  <c r="N10" i="31"/>
  <c r="O10" i="31" s="1"/>
  <c r="P10" i="31"/>
  <c r="Q10" i="31" s="1"/>
  <c r="M11" i="31"/>
  <c r="N11" i="31"/>
  <c r="O11" i="31" s="1"/>
  <c r="P11" i="31"/>
  <c r="Q11" i="31" s="1"/>
  <c r="M12" i="31"/>
  <c r="N12" i="31"/>
  <c r="O12" i="31" s="1"/>
  <c r="P12" i="31"/>
  <c r="Q12" i="31" s="1"/>
  <c r="M13" i="31"/>
  <c r="N13" i="31"/>
  <c r="O13" i="31" s="1"/>
  <c r="P13" i="31"/>
  <c r="Q13" i="31" s="1"/>
  <c r="M14" i="31"/>
  <c r="N14" i="31"/>
  <c r="O14" i="31" s="1"/>
  <c r="P14" i="31"/>
  <c r="Q14" i="31" s="1"/>
  <c r="M15" i="31"/>
  <c r="N15" i="31"/>
  <c r="O15" i="31" s="1"/>
  <c r="P15" i="31"/>
  <c r="Q15" i="31" s="1"/>
  <c r="M16" i="31"/>
  <c r="N16" i="31"/>
  <c r="O16" i="31" s="1"/>
  <c r="P16" i="31"/>
  <c r="Q16" i="31"/>
  <c r="M17" i="31"/>
  <c r="N17" i="31"/>
  <c r="O17" i="31" s="1"/>
  <c r="P17" i="31"/>
  <c r="Q17" i="31"/>
  <c r="M18" i="31"/>
  <c r="N18" i="31"/>
  <c r="O18" i="31" s="1"/>
  <c r="P18" i="31"/>
  <c r="Q18" i="31" s="1"/>
  <c r="M19" i="31"/>
  <c r="N19" i="31"/>
  <c r="O19" i="31" s="1"/>
  <c r="P19" i="31"/>
  <c r="Q19" i="31" s="1"/>
  <c r="M20" i="31"/>
  <c r="N20" i="31"/>
  <c r="O20" i="31" s="1"/>
  <c r="P20" i="31"/>
  <c r="Q20" i="31" s="1"/>
  <c r="M21" i="31"/>
  <c r="N21" i="31"/>
  <c r="O21" i="31" s="1"/>
  <c r="P21" i="31"/>
  <c r="Q21" i="31" s="1"/>
  <c r="M22" i="31"/>
  <c r="N22" i="31"/>
  <c r="O22" i="31" s="1"/>
  <c r="P22" i="31"/>
  <c r="Q22" i="31" s="1"/>
  <c r="M23" i="31"/>
  <c r="N23" i="31"/>
  <c r="O23" i="31" s="1"/>
  <c r="P23" i="31"/>
  <c r="Q23" i="31" s="1"/>
  <c r="M24" i="31"/>
  <c r="N24" i="31"/>
  <c r="O24" i="31" s="1"/>
  <c r="P24" i="31"/>
  <c r="Q24" i="31"/>
  <c r="M25" i="31"/>
  <c r="N25" i="31"/>
  <c r="O25" i="31" s="1"/>
  <c r="P25" i="31"/>
  <c r="Q25" i="31"/>
  <c r="M26" i="31"/>
  <c r="N26" i="31"/>
  <c r="O26" i="31" s="1"/>
  <c r="P26" i="31"/>
  <c r="Q26" i="31" s="1"/>
  <c r="M27" i="31"/>
  <c r="N27" i="31"/>
  <c r="O27" i="31" s="1"/>
  <c r="P27" i="31"/>
  <c r="Q27" i="31" s="1"/>
  <c r="M28" i="31"/>
  <c r="N28" i="31"/>
  <c r="O28" i="31" s="1"/>
  <c r="P28" i="31"/>
  <c r="Q28" i="31" s="1"/>
  <c r="M29" i="31"/>
  <c r="N29" i="31"/>
  <c r="O29" i="31" s="1"/>
  <c r="P29" i="31"/>
  <c r="Q29" i="31" s="1"/>
  <c r="M30" i="31"/>
  <c r="N30" i="31"/>
  <c r="O30" i="31" s="1"/>
  <c r="P30" i="31"/>
  <c r="Q30" i="31" s="1"/>
  <c r="M31" i="31"/>
  <c r="N31" i="31"/>
  <c r="O31" i="31" s="1"/>
  <c r="P31" i="31"/>
  <c r="Q31" i="31" s="1"/>
  <c r="M32" i="31"/>
  <c r="N32" i="31"/>
  <c r="O32" i="31" s="1"/>
  <c r="P32" i="31"/>
  <c r="Q32" i="31"/>
  <c r="M33" i="31"/>
  <c r="N33" i="31"/>
  <c r="O33" i="31" s="1"/>
  <c r="P33" i="31"/>
  <c r="Q33" i="31"/>
  <c r="M34" i="31"/>
  <c r="N34" i="31"/>
  <c r="O34" i="31" s="1"/>
  <c r="P34" i="31"/>
  <c r="Q34" i="31" s="1"/>
  <c r="M35" i="31"/>
  <c r="N35" i="31"/>
  <c r="O35" i="31" s="1"/>
  <c r="P35" i="31"/>
  <c r="Q35" i="31" s="1"/>
  <c r="M8" i="33"/>
  <c r="N8" i="33"/>
  <c r="O8" i="33" s="1"/>
  <c r="P8" i="33"/>
  <c r="Q8" i="33" s="1"/>
  <c r="M9" i="33"/>
  <c r="N9" i="33"/>
  <c r="O9" i="33" s="1"/>
  <c r="P9" i="33"/>
  <c r="Q9" i="33" s="1"/>
  <c r="M10" i="33"/>
  <c r="N10" i="33"/>
  <c r="O10" i="33" s="1"/>
  <c r="P10" i="33"/>
  <c r="Q10" i="33" s="1"/>
  <c r="M11" i="33"/>
  <c r="N11" i="33"/>
  <c r="O11" i="33" s="1"/>
  <c r="P11" i="33"/>
  <c r="Q11" i="33" s="1"/>
  <c r="M12" i="33"/>
  <c r="N12" i="33"/>
  <c r="O12" i="33" s="1"/>
  <c r="P12" i="33"/>
  <c r="Q12" i="33"/>
  <c r="M13" i="33"/>
  <c r="N13" i="33"/>
  <c r="O13" i="33" s="1"/>
  <c r="P13" i="33"/>
  <c r="Q13" i="33"/>
  <c r="M14" i="33"/>
  <c r="N14" i="33"/>
  <c r="O14" i="33" s="1"/>
  <c r="P14" i="33"/>
  <c r="Q14" i="33" s="1"/>
  <c r="M15" i="33"/>
  <c r="N15" i="33"/>
  <c r="O15" i="33" s="1"/>
  <c r="P15" i="33"/>
  <c r="Q15" i="33" s="1"/>
  <c r="M16" i="33"/>
  <c r="N16" i="33"/>
  <c r="O16" i="33" s="1"/>
  <c r="P16" i="33"/>
  <c r="Q16" i="33" s="1"/>
  <c r="M17" i="33"/>
  <c r="N17" i="33"/>
  <c r="O17" i="33" s="1"/>
  <c r="P17" i="33"/>
  <c r="Q17" i="33" s="1"/>
  <c r="M18" i="33"/>
  <c r="N18" i="33"/>
  <c r="O18" i="33" s="1"/>
  <c r="P18" i="33"/>
  <c r="Q18" i="33" s="1"/>
  <c r="M19" i="33"/>
  <c r="N19" i="33"/>
  <c r="O19" i="33"/>
  <c r="P19" i="33"/>
  <c r="Q19" i="33" s="1"/>
  <c r="M20" i="33"/>
  <c r="N20" i="33"/>
  <c r="O20" i="33"/>
  <c r="P20" i="33"/>
  <c r="Q20" i="33" s="1"/>
  <c r="M21" i="33"/>
  <c r="N21" i="33"/>
  <c r="O21" i="33" s="1"/>
  <c r="P21" i="33"/>
  <c r="Q21" i="33" s="1"/>
  <c r="M22" i="33"/>
  <c r="N22" i="33"/>
  <c r="O22" i="33" s="1"/>
  <c r="P22" i="33"/>
  <c r="Q22" i="33" s="1"/>
  <c r="M23" i="33"/>
  <c r="N23" i="33"/>
  <c r="O23" i="33"/>
  <c r="P23" i="33"/>
  <c r="Q23" i="33" s="1"/>
  <c r="M24" i="33"/>
  <c r="N24" i="33"/>
  <c r="O24" i="33"/>
  <c r="P24" i="33"/>
  <c r="Q24" i="33" s="1"/>
  <c r="M25" i="33"/>
  <c r="N25" i="33"/>
  <c r="O25" i="33" s="1"/>
  <c r="P25" i="33"/>
  <c r="Q25" i="33" s="1"/>
  <c r="M26" i="33"/>
  <c r="N26" i="33"/>
  <c r="O26" i="33" s="1"/>
  <c r="P26" i="33"/>
  <c r="Q26" i="33" s="1"/>
  <c r="M27" i="33"/>
  <c r="N27" i="33"/>
  <c r="O27" i="33"/>
  <c r="P27" i="33"/>
  <c r="Q27" i="33" s="1"/>
  <c r="M28" i="33"/>
  <c r="N28" i="33"/>
  <c r="O28" i="33"/>
  <c r="P28" i="33"/>
  <c r="Q28" i="33" s="1"/>
  <c r="M29" i="33"/>
  <c r="N29" i="33"/>
  <c r="O29" i="33" s="1"/>
  <c r="P29" i="33"/>
  <c r="Q29" i="33" s="1"/>
  <c r="M30" i="33"/>
  <c r="N30" i="33"/>
  <c r="O30" i="33" s="1"/>
  <c r="P30" i="33"/>
  <c r="Q30" i="33" s="1"/>
  <c r="M31" i="33"/>
  <c r="N31" i="33"/>
  <c r="O31" i="33"/>
  <c r="P31" i="33"/>
  <c r="Q31" i="33" s="1"/>
  <c r="M32" i="33"/>
  <c r="N32" i="33"/>
  <c r="O32" i="33"/>
  <c r="P32" i="33"/>
  <c r="Q32" i="33" s="1"/>
  <c r="M33" i="33"/>
  <c r="N33" i="33"/>
  <c r="O33" i="33" s="1"/>
  <c r="P33" i="33"/>
  <c r="Q33" i="33" s="1"/>
  <c r="M34" i="33"/>
  <c r="N34" i="33"/>
  <c r="O34" i="33" s="1"/>
  <c r="P34" i="33"/>
  <c r="Q34" i="33" s="1"/>
  <c r="M35" i="33"/>
  <c r="N35" i="33"/>
  <c r="O35" i="33"/>
  <c r="P35" i="33"/>
  <c r="Q35" i="33" s="1"/>
  <c r="M11" i="35"/>
  <c r="N11" i="35"/>
  <c r="O11" i="35"/>
  <c r="P11" i="35"/>
  <c r="Q11" i="35" s="1"/>
  <c r="M12" i="35"/>
  <c r="N12" i="35"/>
  <c r="O12" i="35" s="1"/>
  <c r="P12" i="35"/>
  <c r="Q12" i="35" s="1"/>
  <c r="M13" i="35"/>
  <c r="N13" i="35"/>
  <c r="O13" i="35" s="1"/>
  <c r="P13" i="35"/>
  <c r="Q13" i="35" s="1"/>
  <c r="M14" i="35"/>
  <c r="N14" i="35"/>
  <c r="O14" i="35"/>
  <c r="P14" i="35"/>
  <c r="Q14" i="35" s="1"/>
  <c r="M15" i="35"/>
  <c r="N15" i="35"/>
  <c r="O15" i="35"/>
  <c r="P15" i="35"/>
  <c r="Q15" i="35" s="1"/>
  <c r="M16" i="35"/>
  <c r="N16" i="35"/>
  <c r="O16" i="35" s="1"/>
  <c r="P16" i="35"/>
  <c r="Q16" i="35" s="1"/>
  <c r="M17" i="35"/>
  <c r="N17" i="35"/>
  <c r="O17" i="35" s="1"/>
  <c r="P17" i="35"/>
  <c r="Q17" i="35" s="1"/>
  <c r="M18" i="35"/>
  <c r="N18" i="35"/>
  <c r="O18" i="35"/>
  <c r="P18" i="35"/>
  <c r="Q18" i="35" s="1"/>
  <c r="M19" i="35"/>
  <c r="N19" i="35"/>
  <c r="O19" i="35"/>
  <c r="P19" i="35"/>
  <c r="Q19" i="35" s="1"/>
  <c r="M20" i="35"/>
  <c r="N20" i="35"/>
  <c r="O20" i="35" s="1"/>
  <c r="P20" i="35"/>
  <c r="Q20" i="35" s="1"/>
  <c r="M21" i="35"/>
  <c r="N21" i="35"/>
  <c r="O21" i="35" s="1"/>
  <c r="P21" i="35"/>
  <c r="Q21" i="35" s="1"/>
  <c r="M22" i="35"/>
  <c r="N22" i="35"/>
  <c r="O22" i="35"/>
  <c r="P22" i="35"/>
  <c r="Q22" i="35" s="1"/>
  <c r="M23" i="35"/>
  <c r="N23" i="35"/>
  <c r="O23" i="35"/>
  <c r="P23" i="35"/>
  <c r="Q23" i="35" s="1"/>
  <c r="N24" i="35"/>
  <c r="O24" i="35" s="1"/>
  <c r="M25" i="35"/>
  <c r="N25" i="35"/>
  <c r="O25" i="35" s="1"/>
  <c r="P25" i="35"/>
  <c r="Q25" i="35" s="1"/>
  <c r="M26" i="35"/>
  <c r="N26" i="35"/>
  <c r="O26" i="35"/>
  <c r="P26" i="35"/>
  <c r="Q26" i="35" s="1"/>
  <c r="M28" i="35"/>
  <c r="N28" i="35"/>
  <c r="O28" i="35" s="1"/>
  <c r="P28" i="35"/>
  <c r="Q28" i="35" s="1"/>
  <c r="M29" i="35"/>
  <c r="N29" i="35"/>
  <c r="O29" i="35" s="1"/>
  <c r="P29" i="35"/>
  <c r="Q29" i="35" s="1"/>
  <c r="M30" i="35"/>
  <c r="N30" i="35"/>
  <c r="O30" i="35"/>
  <c r="P30" i="35"/>
  <c r="Q30" i="35" s="1"/>
  <c r="M31" i="35"/>
  <c r="N31" i="35"/>
  <c r="O31" i="35"/>
  <c r="P31" i="35"/>
  <c r="Q31" i="35" s="1"/>
  <c r="M32" i="35"/>
  <c r="N32" i="35"/>
  <c r="O32" i="35" s="1"/>
  <c r="P32" i="35"/>
  <c r="Q32" i="35" s="1"/>
  <c r="M33" i="35"/>
  <c r="N33" i="35"/>
  <c r="O33" i="35" s="1"/>
  <c r="P33" i="35"/>
  <c r="Q33" i="35" s="1"/>
  <c r="N36" i="35"/>
  <c r="O36" i="35" s="1"/>
  <c r="M37" i="35"/>
  <c r="N37" i="35"/>
  <c r="O37" i="35" s="1"/>
  <c r="P37" i="35"/>
  <c r="Q37" i="35" s="1"/>
  <c r="M38" i="35"/>
  <c r="N38" i="35"/>
  <c r="O38" i="35"/>
  <c r="P38" i="35"/>
  <c r="Q38" i="35" s="1"/>
  <c r="M10" i="23"/>
  <c r="N10" i="23"/>
  <c r="O10" i="23"/>
  <c r="P10" i="23"/>
  <c r="Q10" i="23" s="1"/>
  <c r="M11" i="23"/>
  <c r="N11" i="23"/>
  <c r="O11" i="23" s="1"/>
  <c r="P11" i="23"/>
  <c r="Q11" i="23" s="1"/>
  <c r="M12" i="23"/>
  <c r="N12" i="23"/>
  <c r="O12" i="23" s="1"/>
  <c r="P12" i="23"/>
  <c r="Q12" i="23" s="1"/>
  <c r="M13" i="23"/>
  <c r="N13" i="23"/>
  <c r="O13" i="23"/>
  <c r="P13" i="23"/>
  <c r="Q13" i="23" s="1"/>
  <c r="M14" i="23"/>
  <c r="N14" i="23"/>
  <c r="O14" i="23"/>
  <c r="P14" i="23"/>
  <c r="Q14" i="23" s="1"/>
  <c r="M15" i="23"/>
  <c r="N15" i="23"/>
  <c r="O15" i="23" s="1"/>
  <c r="P15" i="23"/>
  <c r="Q15" i="23" s="1"/>
  <c r="M16" i="23"/>
  <c r="N16" i="23"/>
  <c r="O16" i="23" s="1"/>
  <c r="P16" i="23"/>
  <c r="Q16" i="23" s="1"/>
  <c r="M17" i="23"/>
  <c r="N17" i="23"/>
  <c r="O17" i="23"/>
  <c r="P17" i="23"/>
  <c r="Q17" i="23" s="1"/>
  <c r="M18" i="23"/>
  <c r="N18" i="23"/>
  <c r="O18" i="23"/>
  <c r="P18" i="23"/>
  <c r="Q18" i="23" s="1"/>
  <c r="M19" i="23"/>
  <c r="N19" i="23"/>
  <c r="O19" i="23" s="1"/>
  <c r="P19" i="23"/>
  <c r="Q19" i="23" s="1"/>
  <c r="M20" i="23"/>
  <c r="N20" i="23"/>
  <c r="O20" i="23" s="1"/>
  <c r="P20" i="23"/>
  <c r="Q20" i="23" s="1"/>
  <c r="M21" i="23"/>
  <c r="N21" i="23"/>
  <c r="O21" i="23"/>
  <c r="P21" i="23"/>
  <c r="Q21" i="23" s="1"/>
  <c r="M22" i="23"/>
  <c r="N22" i="23"/>
  <c r="O22" i="23"/>
  <c r="P22" i="23"/>
  <c r="Q22" i="23" s="1"/>
  <c r="M23" i="23"/>
  <c r="N23" i="23"/>
  <c r="O23" i="23" s="1"/>
  <c r="P23" i="23"/>
  <c r="Q23" i="23" s="1"/>
  <c r="M24" i="23"/>
  <c r="N24" i="23"/>
  <c r="O24" i="23" s="1"/>
  <c r="P24" i="23"/>
  <c r="Q24" i="23" s="1"/>
  <c r="M25" i="23"/>
  <c r="N25" i="23"/>
  <c r="O25" i="23"/>
  <c r="P25" i="23"/>
  <c r="Q25" i="23" s="1"/>
  <c r="M26" i="23"/>
  <c r="N26" i="23"/>
  <c r="O26" i="23"/>
  <c r="P26" i="23"/>
  <c r="Q26" i="23" s="1"/>
  <c r="M27" i="23"/>
  <c r="N27" i="23"/>
  <c r="O27" i="23" s="1"/>
  <c r="P27" i="23"/>
  <c r="Q27" i="23" s="1"/>
  <c r="M28" i="23"/>
  <c r="N28" i="23"/>
  <c r="O28" i="23" s="1"/>
  <c r="P28" i="23"/>
  <c r="Q28" i="23" s="1"/>
  <c r="M29" i="23"/>
  <c r="N29" i="23"/>
  <c r="O29" i="23"/>
  <c r="P29" i="23"/>
  <c r="Q29" i="23" s="1"/>
  <c r="M30" i="23"/>
  <c r="N30" i="23"/>
  <c r="O30" i="23"/>
  <c r="P30" i="23"/>
  <c r="Q30" i="23" s="1"/>
  <c r="M31" i="23"/>
  <c r="N31" i="23"/>
  <c r="O31" i="23" s="1"/>
  <c r="P31" i="23"/>
  <c r="Q31" i="23" s="1"/>
  <c r="M32" i="23"/>
  <c r="N32" i="23"/>
  <c r="O32" i="23" s="1"/>
  <c r="P32" i="23"/>
  <c r="Q32" i="23" s="1"/>
  <c r="M33" i="23"/>
  <c r="N33" i="23"/>
  <c r="O33" i="23"/>
  <c r="P33" i="23"/>
  <c r="Q33" i="23" s="1"/>
  <c r="M34" i="23"/>
  <c r="N34" i="23"/>
  <c r="O34" i="23"/>
  <c r="P34" i="23"/>
  <c r="Q34" i="23" s="1"/>
  <c r="M35" i="23"/>
  <c r="N35" i="23"/>
  <c r="O35" i="23" s="1"/>
  <c r="P35" i="23"/>
  <c r="Q35" i="23" s="1"/>
  <c r="M36" i="23"/>
  <c r="N36" i="23"/>
  <c r="O36" i="23" s="1"/>
  <c r="P36" i="23"/>
  <c r="Q36" i="23" s="1"/>
  <c r="M37" i="23"/>
  <c r="N37" i="23"/>
  <c r="O37" i="23"/>
  <c r="P37" i="23"/>
  <c r="Q37" i="23" s="1"/>
  <c r="M12" i="19"/>
  <c r="N12" i="19"/>
  <c r="O12" i="19"/>
  <c r="P12" i="19"/>
  <c r="Q12" i="19" s="1"/>
  <c r="M13" i="19"/>
  <c r="N13" i="19"/>
  <c r="O13" i="19" s="1"/>
  <c r="P13" i="19"/>
  <c r="Q13" i="19" s="1"/>
  <c r="M14" i="19"/>
  <c r="N14" i="19"/>
  <c r="O14" i="19" s="1"/>
  <c r="P14" i="19"/>
  <c r="Q14" i="19" s="1"/>
  <c r="M15" i="19"/>
  <c r="N15" i="19"/>
  <c r="O15" i="19"/>
  <c r="P15" i="19"/>
  <c r="Q15" i="19" s="1"/>
  <c r="M16" i="19"/>
  <c r="N16" i="19"/>
  <c r="O16" i="19"/>
  <c r="P16" i="19"/>
  <c r="Q16" i="19" s="1"/>
  <c r="M17" i="19"/>
  <c r="N17" i="19"/>
  <c r="O17" i="19" s="1"/>
  <c r="P17" i="19"/>
  <c r="Q17" i="19" s="1"/>
  <c r="M18" i="19"/>
  <c r="N18" i="19"/>
  <c r="O18" i="19" s="1"/>
  <c r="P18" i="19"/>
  <c r="Q18" i="19" s="1"/>
  <c r="M19" i="19"/>
  <c r="N19" i="19"/>
  <c r="O19" i="19"/>
  <c r="P19" i="19"/>
  <c r="Q19" i="19" s="1"/>
  <c r="M20" i="19"/>
  <c r="N20" i="19"/>
  <c r="O20" i="19"/>
  <c r="P20" i="19"/>
  <c r="Q20" i="19" s="1"/>
  <c r="M21" i="19"/>
  <c r="N21" i="19"/>
  <c r="O21" i="19" s="1"/>
  <c r="P21" i="19"/>
  <c r="Q21" i="19" s="1"/>
  <c r="M22" i="19"/>
  <c r="N22" i="19"/>
  <c r="O22" i="19" s="1"/>
  <c r="P22" i="19"/>
  <c r="Q22" i="19" s="1"/>
  <c r="M23" i="19"/>
  <c r="N23" i="19"/>
  <c r="O23" i="19" s="1"/>
  <c r="P23" i="19"/>
  <c r="Q23" i="19" s="1"/>
  <c r="M24" i="19"/>
  <c r="N24" i="19"/>
  <c r="O24" i="19" s="1"/>
  <c r="P24" i="19"/>
  <c r="Q24" i="19" s="1"/>
  <c r="M25" i="19"/>
  <c r="N25" i="19"/>
  <c r="O25" i="19" s="1"/>
  <c r="P25" i="19"/>
  <c r="Q25" i="19" s="1"/>
  <c r="M26" i="19"/>
  <c r="N26" i="19"/>
  <c r="O26" i="19" s="1"/>
  <c r="P26" i="19"/>
  <c r="Q26" i="19" s="1"/>
  <c r="M27" i="19"/>
  <c r="N27" i="19"/>
  <c r="O27" i="19"/>
  <c r="P27" i="19"/>
  <c r="Q27" i="19" s="1"/>
  <c r="M28" i="19"/>
  <c r="N28" i="19"/>
  <c r="O28" i="19"/>
  <c r="P28" i="19"/>
  <c r="Q28" i="19" s="1"/>
  <c r="M29" i="19"/>
  <c r="N29" i="19"/>
  <c r="O29" i="19" s="1"/>
  <c r="P29" i="19"/>
  <c r="Q29" i="19" s="1"/>
  <c r="M30" i="19"/>
  <c r="N30" i="19"/>
  <c r="O30" i="19" s="1"/>
  <c r="P30" i="19"/>
  <c r="Q30" i="19" s="1"/>
  <c r="M31" i="19"/>
  <c r="N31" i="19"/>
  <c r="O31" i="19" s="1"/>
  <c r="P31" i="19"/>
  <c r="Q31" i="19" s="1"/>
  <c r="M32" i="19"/>
  <c r="N32" i="19"/>
  <c r="O32" i="19" s="1"/>
  <c r="P32" i="19"/>
  <c r="Q32" i="19" s="1"/>
  <c r="M33" i="19"/>
  <c r="N33" i="19"/>
  <c r="O33" i="19" s="1"/>
  <c r="P33" i="19"/>
  <c r="Q33" i="19" s="1"/>
  <c r="M34" i="19"/>
  <c r="N34" i="19"/>
  <c r="O34" i="19" s="1"/>
  <c r="P34" i="19"/>
  <c r="Q34" i="19" s="1"/>
  <c r="M35" i="19"/>
  <c r="N35" i="19"/>
  <c r="O35" i="19"/>
  <c r="P35" i="19"/>
  <c r="Q35" i="19" s="1"/>
  <c r="M36" i="19"/>
  <c r="N36" i="19"/>
  <c r="O36" i="19"/>
  <c r="P36" i="19"/>
  <c r="Q36" i="19" s="1"/>
  <c r="M37" i="19"/>
  <c r="N37" i="19"/>
  <c r="O37" i="19" s="1"/>
  <c r="P37" i="19"/>
  <c r="Q37" i="19" s="1"/>
  <c r="M38" i="19"/>
  <c r="N38" i="19"/>
  <c r="O38" i="19" s="1"/>
  <c r="P38" i="19"/>
  <c r="Q38" i="19" s="1"/>
  <c r="M39" i="19"/>
  <c r="N39" i="19"/>
  <c r="O39" i="19" s="1"/>
  <c r="P39" i="19"/>
  <c r="Q39" i="19" s="1"/>
  <c r="M12" i="17"/>
  <c r="N12" i="17"/>
  <c r="O12" i="17" s="1"/>
  <c r="P12" i="17"/>
  <c r="Q12" i="17" s="1"/>
  <c r="M13" i="17"/>
  <c r="N13" i="17"/>
  <c r="O13" i="17" s="1"/>
  <c r="P13" i="17"/>
  <c r="Q13" i="17" s="1"/>
  <c r="M14" i="17"/>
  <c r="N14" i="17"/>
  <c r="O14" i="17" s="1"/>
  <c r="P14" i="17"/>
  <c r="Q14" i="17" s="1"/>
  <c r="M15" i="17"/>
  <c r="N15" i="17"/>
  <c r="O15" i="17"/>
  <c r="P15" i="17"/>
  <c r="Q15" i="17" s="1"/>
  <c r="M16" i="17"/>
  <c r="N16" i="17"/>
  <c r="O16" i="17"/>
  <c r="P16" i="17"/>
  <c r="Q16" i="17" s="1"/>
  <c r="M17" i="17"/>
  <c r="N17" i="17"/>
  <c r="O17" i="17" s="1"/>
  <c r="P17" i="17"/>
  <c r="Q17" i="17" s="1"/>
  <c r="M18" i="17"/>
  <c r="N18" i="17"/>
  <c r="O18" i="17" s="1"/>
  <c r="P18" i="17"/>
  <c r="Q18" i="17" s="1"/>
  <c r="M19" i="17"/>
  <c r="N19" i="17"/>
  <c r="O19" i="17" s="1"/>
  <c r="P19" i="17"/>
  <c r="Q19" i="17" s="1"/>
  <c r="M20" i="17"/>
  <c r="N20" i="17"/>
  <c r="O20" i="17" s="1"/>
  <c r="P20" i="17"/>
  <c r="Q20" i="17" s="1"/>
  <c r="M21" i="17"/>
  <c r="N21" i="17"/>
  <c r="O21" i="17" s="1"/>
  <c r="P21" i="17"/>
  <c r="Q21" i="17" s="1"/>
  <c r="M22" i="17"/>
  <c r="N22" i="17"/>
  <c r="O22" i="17" s="1"/>
  <c r="P22" i="17"/>
  <c r="Q22" i="17" s="1"/>
  <c r="M23" i="17"/>
  <c r="N23" i="17"/>
  <c r="O23" i="17"/>
  <c r="P23" i="17"/>
  <c r="Q23" i="17" s="1"/>
  <c r="M24" i="17"/>
  <c r="N24" i="17"/>
  <c r="O24" i="17"/>
  <c r="P24" i="17"/>
  <c r="Q24" i="17" s="1"/>
  <c r="M25" i="17"/>
  <c r="N25" i="17"/>
  <c r="O25" i="17" s="1"/>
  <c r="P25" i="17"/>
  <c r="Q25" i="17" s="1"/>
  <c r="M26" i="17"/>
  <c r="N26" i="17"/>
  <c r="O26" i="17" s="1"/>
  <c r="P26" i="17"/>
  <c r="Q26" i="17" s="1"/>
  <c r="M27" i="17"/>
  <c r="N27" i="17"/>
  <c r="O27" i="17" s="1"/>
  <c r="P27" i="17"/>
  <c r="Q27" i="17" s="1"/>
  <c r="M29" i="17"/>
  <c r="N29" i="17"/>
  <c r="O29" i="17" s="1"/>
  <c r="P29" i="17"/>
  <c r="Q29" i="17" s="1"/>
  <c r="M30" i="17"/>
  <c r="N30" i="17"/>
  <c r="O30" i="17" s="1"/>
  <c r="P30" i="17"/>
  <c r="Q30" i="17" s="1"/>
  <c r="M32" i="17"/>
  <c r="N32" i="17"/>
  <c r="O32" i="17" s="1"/>
  <c r="P32" i="17"/>
  <c r="Q32" i="17" s="1"/>
  <c r="M33" i="17"/>
  <c r="N33" i="17"/>
  <c r="O33" i="17" s="1"/>
  <c r="P33" i="17"/>
  <c r="Q33" i="17" s="1"/>
  <c r="M34" i="17"/>
  <c r="N34" i="17"/>
  <c r="O34" i="17" s="1"/>
  <c r="P34" i="17"/>
  <c r="Q34" i="17" s="1"/>
  <c r="M35" i="17"/>
  <c r="N35" i="17"/>
  <c r="O35" i="17" s="1"/>
  <c r="P35" i="17"/>
  <c r="Q35" i="17" s="1"/>
  <c r="M37" i="17"/>
  <c r="N37" i="17"/>
  <c r="O37" i="17" s="1"/>
  <c r="P37" i="17"/>
  <c r="Q37" i="17" s="1"/>
  <c r="M38" i="17"/>
  <c r="N38" i="17"/>
  <c r="O38" i="17" s="1"/>
  <c r="P38" i="17"/>
  <c r="Q38" i="17" s="1"/>
  <c r="M20" i="25" l="1"/>
  <c r="N20" i="25"/>
  <c r="O20" i="25" s="1"/>
  <c r="P20" i="25"/>
  <c r="Q20" i="25" s="1"/>
  <c r="M10" i="45"/>
  <c r="N10" i="45"/>
  <c r="O10" i="45" s="1"/>
  <c r="M23" i="45"/>
  <c r="P23" i="45"/>
  <c r="Q23" i="45" s="1"/>
  <c r="P22" i="53"/>
  <c r="Q22" i="53" s="1"/>
  <c r="N22" i="53"/>
  <c r="O22" i="53" s="1"/>
  <c r="P27" i="53"/>
  <c r="Q27" i="53" s="1"/>
  <c r="N27" i="53"/>
  <c r="O27" i="53" s="1"/>
  <c r="P35" i="51"/>
  <c r="Q35" i="51" s="1"/>
  <c r="N35" i="51"/>
  <c r="O35" i="51" s="1"/>
  <c r="N35" i="35"/>
  <c r="O35" i="35" s="1"/>
  <c r="N26" i="29"/>
  <c r="O26" i="29" s="1"/>
  <c r="N35" i="27"/>
  <c r="O35" i="27" s="1"/>
  <c r="M31" i="27"/>
  <c r="N19" i="27"/>
  <c r="O19" i="27" s="1"/>
  <c r="M15" i="27"/>
  <c r="N15" i="51"/>
  <c r="O15" i="51" s="1"/>
  <c r="N35" i="53"/>
  <c r="O35" i="53" s="1"/>
  <c r="P30" i="53"/>
  <c r="Q30" i="53" s="1"/>
  <c r="M27" i="53"/>
  <c r="P19" i="53"/>
  <c r="Q19" i="53" s="1"/>
  <c r="P14" i="53"/>
  <c r="Q14" i="53" s="1"/>
  <c r="N11" i="53"/>
  <c r="O11" i="53" s="1"/>
  <c r="N23" i="45"/>
  <c r="O23" i="45" s="1"/>
  <c r="P34" i="41"/>
  <c r="Q34" i="41" s="1"/>
  <c r="N31" i="41"/>
  <c r="O31" i="41" s="1"/>
  <c r="P18" i="41"/>
  <c r="Q18" i="41" s="1"/>
  <c r="N15" i="41"/>
  <c r="O15" i="41" s="1"/>
  <c r="M21" i="25"/>
  <c r="N21" i="25"/>
  <c r="O21" i="25" s="1"/>
  <c r="M23" i="25"/>
  <c r="N23" i="25"/>
  <c r="O23" i="25" s="1"/>
  <c r="P23" i="25"/>
  <c r="Q23" i="25" s="1"/>
  <c r="N26" i="25"/>
  <c r="O26" i="25" s="1"/>
  <c r="M26" i="25"/>
  <c r="P14" i="15"/>
  <c r="Q14" i="15" s="1"/>
  <c r="N14" i="15"/>
  <c r="O14" i="15" s="1"/>
  <c r="N19" i="15"/>
  <c r="O19" i="15" s="1"/>
  <c r="M19" i="15"/>
  <c r="N22" i="15"/>
  <c r="O22" i="15" s="1"/>
  <c r="P22" i="15"/>
  <c r="Q22" i="15" s="1"/>
  <c r="N26" i="41"/>
  <c r="O26" i="41" s="1"/>
  <c r="P26" i="41"/>
  <c r="Q26" i="41" s="1"/>
  <c r="M26" i="41"/>
  <c r="M39" i="41"/>
  <c r="N39" i="41"/>
  <c r="O39" i="41" s="1"/>
  <c r="P39" i="41"/>
  <c r="Q39" i="41" s="1"/>
  <c r="M26" i="45"/>
  <c r="N26" i="45"/>
  <c r="O26" i="45" s="1"/>
  <c r="N31" i="45"/>
  <c r="O31" i="45" s="1"/>
  <c r="P31" i="45"/>
  <c r="Q31" i="45" s="1"/>
  <c r="P34" i="45"/>
  <c r="Q34" i="45" s="1"/>
  <c r="N34" i="45"/>
  <c r="O34" i="45" s="1"/>
  <c r="P11" i="51"/>
  <c r="Q11" i="51" s="1"/>
  <c r="M11" i="51"/>
  <c r="P23" i="51"/>
  <c r="Q23" i="51" s="1"/>
  <c r="N23" i="51"/>
  <c r="O23" i="51" s="1"/>
  <c r="M36" i="35"/>
  <c r="N34" i="35"/>
  <c r="O34" i="35" s="1"/>
  <c r="N27" i="35"/>
  <c r="O27" i="35" s="1"/>
  <c r="M24" i="35"/>
  <c r="M35" i="35"/>
  <c r="M34" i="35"/>
  <c r="M27" i="35"/>
  <c r="N14" i="29"/>
  <c r="O14" i="29" s="1"/>
  <c r="M35" i="27"/>
  <c r="N23" i="27"/>
  <c r="O23" i="27" s="1"/>
  <c r="M19" i="27"/>
  <c r="N27" i="51"/>
  <c r="O27" i="51" s="1"/>
  <c r="N19" i="51"/>
  <c r="O19" i="51" s="1"/>
  <c r="M15" i="51"/>
  <c r="M35" i="53"/>
  <c r="M30" i="53"/>
  <c r="M19" i="53"/>
  <c r="N14" i="53"/>
  <c r="O14" i="53" s="1"/>
  <c r="M11" i="53"/>
  <c r="P26" i="45"/>
  <c r="Q26" i="45" s="1"/>
  <c r="P15" i="45"/>
  <c r="Q15" i="45" s="1"/>
  <c r="N34" i="41"/>
  <c r="O34" i="41" s="1"/>
  <c r="M31" i="41"/>
  <c r="N18" i="41"/>
  <c r="O18" i="41" s="1"/>
  <c r="M15" i="41"/>
  <c r="P21" i="25"/>
  <c r="Q21" i="25" s="1"/>
  <c r="M10" i="25"/>
  <c r="P10" i="25"/>
  <c r="Q10" i="25" s="1"/>
  <c r="M27" i="15"/>
  <c r="N27" i="15"/>
  <c r="O27" i="15" s="1"/>
  <c r="P27" i="15"/>
  <c r="Q27" i="15" s="1"/>
  <c r="P30" i="15"/>
  <c r="Q30" i="15" s="1"/>
  <c r="N30" i="15"/>
  <c r="O30" i="15" s="1"/>
  <c r="M35" i="15"/>
  <c r="N35" i="15"/>
  <c r="O35" i="15" s="1"/>
  <c r="P35" i="15"/>
  <c r="Q35" i="15" s="1"/>
  <c r="P38" i="15"/>
  <c r="Q38" i="15" s="1"/>
  <c r="N38" i="15"/>
  <c r="O38" i="15" s="1"/>
  <c r="M23" i="41"/>
  <c r="N23" i="41"/>
  <c r="O23" i="41" s="1"/>
  <c r="P23" i="41"/>
  <c r="Q23" i="41" s="1"/>
  <c r="M18" i="45"/>
  <c r="N18" i="45"/>
  <c r="O18" i="45" s="1"/>
  <c r="P31" i="51"/>
  <c r="Q31" i="51" s="1"/>
  <c r="M31" i="51"/>
  <c r="P22" i="29"/>
  <c r="Q22" i="29" s="1"/>
  <c r="N18" i="29"/>
  <c r="O18" i="29" s="1"/>
  <c r="M14" i="29"/>
  <c r="N27" i="27"/>
  <c r="O27" i="27" s="1"/>
  <c r="M23" i="27"/>
  <c r="N11" i="27"/>
  <c r="O11" i="27" s="1"/>
  <c r="M27" i="51"/>
  <c r="M19" i="51"/>
  <c r="N11" i="51"/>
  <c r="O11" i="51" s="1"/>
  <c r="N15" i="45"/>
  <c r="O15" i="45" s="1"/>
  <c r="P10" i="45"/>
  <c r="Q10" i="45" s="1"/>
  <c r="N14" i="41"/>
  <c r="O14" i="41" s="1"/>
  <c r="N15" i="15"/>
  <c r="O15" i="15" s="1"/>
  <c r="P13" i="25"/>
  <c r="Q13" i="25" s="1"/>
  <c r="N13" i="25"/>
  <c r="O13" i="25" s="1"/>
  <c r="P12" i="25"/>
  <c r="Q12" i="25" s="1"/>
  <c r="M12" i="25"/>
  <c r="N12" i="25"/>
  <c r="O12" i="25" s="1"/>
  <c r="P18" i="25"/>
  <c r="Q18" i="25" s="1"/>
  <c r="M18" i="25"/>
  <c r="P34" i="25"/>
  <c r="Q34" i="25" s="1"/>
  <c r="M34" i="25"/>
  <c r="M26" i="15"/>
  <c r="N26" i="15"/>
  <c r="O26" i="15" s="1"/>
  <c r="M34" i="15"/>
  <c r="N34" i="15"/>
  <c r="O34" i="15" s="1"/>
  <c r="M22" i="41"/>
  <c r="N22" i="41"/>
  <c r="O22" i="41" s="1"/>
  <c r="N27" i="41"/>
  <c r="O27" i="41" s="1"/>
  <c r="P27" i="41"/>
  <c r="Q27" i="41" s="1"/>
  <c r="M38" i="41"/>
  <c r="N38" i="41"/>
  <c r="O38" i="41" s="1"/>
  <c r="N11" i="45"/>
  <c r="O11" i="45" s="1"/>
  <c r="P11" i="45"/>
  <c r="Q11" i="45" s="1"/>
  <c r="N19" i="45"/>
  <c r="O19" i="45" s="1"/>
  <c r="P19" i="45"/>
  <c r="Q19" i="45" s="1"/>
  <c r="M27" i="45"/>
  <c r="N27" i="45"/>
  <c r="O27" i="45" s="1"/>
  <c r="G28" i="17"/>
  <c r="R28" i="17"/>
  <c r="S28" i="17" s="1"/>
  <c r="N8" i="25"/>
  <c r="O8" i="25" s="1"/>
  <c r="R25" i="17"/>
  <c r="S25" i="17" s="1"/>
  <c r="R22" i="23"/>
  <c r="S22" i="23" s="1"/>
  <c r="R26" i="23"/>
  <c r="S26" i="23" s="1"/>
  <c r="R36" i="23"/>
  <c r="S36" i="23" s="1"/>
  <c r="R14" i="19"/>
  <c r="S14" i="19" s="1"/>
  <c r="G15" i="19"/>
  <c r="R16" i="19"/>
  <c r="S16" i="19" s="1"/>
  <c r="G29" i="19"/>
  <c r="R30" i="19"/>
  <c r="S30" i="19" s="1"/>
  <c r="G37" i="19"/>
  <c r="G39" i="19"/>
  <c r="G13" i="17"/>
  <c r="G21" i="17"/>
  <c r="R38" i="35"/>
  <c r="S38" i="35" s="1"/>
  <c r="R34" i="35"/>
  <c r="S34" i="35" s="1"/>
  <c r="P19" i="1"/>
  <c r="Q19" i="1" s="1"/>
  <c r="N19" i="1"/>
  <c r="O19" i="1" s="1"/>
  <c r="M12" i="1"/>
  <c r="E12" i="1"/>
  <c r="T28" i="1"/>
  <c r="U28" i="1" s="1"/>
  <c r="N11" i="1"/>
  <c r="O11" i="1" s="1"/>
  <c r="T19" i="1"/>
  <c r="U19" i="1" s="1"/>
  <c r="L28" i="1"/>
  <c r="M11" i="1"/>
  <c r="M22" i="15"/>
  <c r="M18" i="15"/>
  <c r="P20" i="1"/>
  <c r="Q20" i="1" s="1"/>
  <c r="N20" i="1"/>
  <c r="O20" i="1" s="1"/>
  <c r="M19" i="1"/>
  <c r="I35" i="23"/>
  <c r="R35" i="23"/>
  <c r="S35" i="23" s="1"/>
  <c r="I33" i="23"/>
  <c r="R33" i="23"/>
  <c r="S33" i="23" s="1"/>
  <c r="I31" i="23"/>
  <c r="R31" i="23"/>
  <c r="S31" i="23" s="1"/>
  <c r="I29" i="23"/>
  <c r="R29" i="23"/>
  <c r="S29" i="23" s="1"/>
  <c r="I19" i="23"/>
  <c r="R19" i="23"/>
  <c r="S19" i="23" s="1"/>
  <c r="I17" i="23"/>
  <c r="R17" i="23"/>
  <c r="S17" i="23" s="1"/>
  <c r="I15" i="23"/>
  <c r="R15" i="23"/>
  <c r="S15" i="23" s="1"/>
  <c r="I13" i="23"/>
  <c r="R13" i="23"/>
  <c r="S13" i="23" s="1"/>
  <c r="R39" i="17"/>
  <c r="S39" i="17" s="1"/>
  <c r="R37" i="17"/>
  <c r="S37" i="17" s="1"/>
  <c r="R35" i="17"/>
  <c r="S35" i="17" s="1"/>
  <c r="G35" i="17"/>
  <c r="R33" i="17"/>
  <c r="S33" i="17" s="1"/>
  <c r="R31" i="17"/>
  <c r="S31" i="17" s="1"/>
  <c r="G31" i="17"/>
  <c r="R29" i="17"/>
  <c r="S29" i="17" s="1"/>
  <c r="G29" i="17"/>
  <c r="R27" i="17"/>
  <c r="S27" i="17" s="1"/>
  <c r="G27" i="17"/>
  <c r="R23" i="17"/>
  <c r="S23" i="17" s="1"/>
  <c r="G23" i="17"/>
  <c r="R25" i="19"/>
  <c r="S25" i="19" s="1"/>
  <c r="G25" i="19"/>
  <c r="R25" i="35"/>
  <c r="S25" i="35" s="1"/>
  <c r="R23" i="23"/>
  <c r="S23" i="23" s="1"/>
  <c r="R12" i="19"/>
  <c r="S12" i="19" s="1"/>
  <c r="G23" i="19"/>
  <c r="R27" i="19"/>
  <c r="S27" i="19" s="1"/>
  <c r="G28" i="19"/>
  <c r="R26" i="17"/>
  <c r="S26" i="17" s="1"/>
  <c r="R30" i="17"/>
  <c r="S30" i="17" s="1"/>
  <c r="J41" i="39"/>
  <c r="K41" i="39" s="1"/>
  <c r="H40" i="39"/>
  <c r="F39" i="39"/>
  <c r="J37" i="39"/>
  <c r="K37" i="39" s="1"/>
  <c r="H36" i="39"/>
  <c r="F35" i="39"/>
  <c r="J33" i="39"/>
  <c r="K33" i="39" s="1"/>
  <c r="H32" i="39"/>
  <c r="F31" i="39"/>
  <c r="J29" i="39"/>
  <c r="K29" i="39" s="1"/>
  <c r="H28" i="39"/>
  <c r="F27" i="39"/>
  <c r="J25" i="39"/>
  <c r="K25" i="39" s="1"/>
  <c r="H24" i="39"/>
  <c r="F23" i="39"/>
  <c r="J21" i="39"/>
  <c r="K21" i="39" s="1"/>
  <c r="H20" i="39"/>
  <c r="F19" i="39"/>
  <c r="J17" i="39"/>
  <c r="K17" i="39" s="1"/>
  <c r="H16" i="39"/>
  <c r="D36" i="1"/>
  <c r="H31" i="1"/>
  <c r="I31" i="1" s="1"/>
  <c r="D27" i="1"/>
  <c r="H22" i="1"/>
  <c r="I22" i="1" s="1"/>
  <c r="J17" i="1"/>
  <c r="K17" i="1" s="1"/>
  <c r="F13" i="1"/>
  <c r="D35" i="1"/>
  <c r="H30" i="1"/>
  <c r="I30" i="1" s="1"/>
  <c r="J25" i="1"/>
  <c r="K25" i="1" s="1"/>
  <c r="F21" i="1"/>
  <c r="J16" i="1"/>
  <c r="K16" i="1" s="1"/>
  <c r="F10" i="1"/>
  <c r="D10" i="1"/>
  <c r="F11" i="1"/>
  <c r="H12" i="1"/>
  <c r="I12" i="1" s="1"/>
  <c r="H13" i="1"/>
  <c r="I13" i="1" s="1"/>
  <c r="J14" i="1"/>
  <c r="K14" i="1" s="1"/>
  <c r="J15" i="1"/>
  <c r="K15" i="1" s="1"/>
  <c r="D17" i="1"/>
  <c r="D18" i="1"/>
  <c r="F19" i="1"/>
  <c r="H20" i="1"/>
  <c r="I20" i="1" s="1"/>
  <c r="H21" i="1"/>
  <c r="I21" i="1" s="1"/>
  <c r="J22" i="1"/>
  <c r="K22" i="1" s="1"/>
  <c r="J23" i="1"/>
  <c r="K23" i="1" s="1"/>
  <c r="D25" i="1"/>
  <c r="D26" i="1"/>
  <c r="F27" i="1"/>
  <c r="H28" i="1"/>
  <c r="I28" i="1" s="1"/>
  <c r="H29" i="1"/>
  <c r="J30" i="1"/>
  <c r="K30" i="1" s="1"/>
  <c r="J31" i="1"/>
  <c r="K31" i="1" s="1"/>
  <c r="D33" i="1"/>
  <c r="D34" i="1"/>
  <c r="F35" i="1"/>
  <c r="H36" i="1"/>
  <c r="I36" i="1" s="1"/>
  <c r="H37" i="1"/>
  <c r="H10" i="1"/>
  <c r="I10" i="1" s="1"/>
  <c r="H11" i="1"/>
  <c r="I11" i="1" s="1"/>
  <c r="J12" i="1"/>
  <c r="K12" i="1" s="1"/>
  <c r="J13" i="1"/>
  <c r="K13" i="1" s="1"/>
  <c r="D15" i="1"/>
  <c r="D16" i="1"/>
  <c r="F17" i="1"/>
  <c r="H18" i="1"/>
  <c r="I18" i="1" s="1"/>
  <c r="H19" i="1"/>
  <c r="I19" i="1" s="1"/>
  <c r="J20" i="1"/>
  <c r="K20" i="1" s="1"/>
  <c r="J21" i="1"/>
  <c r="K21" i="1" s="1"/>
  <c r="D23" i="1"/>
  <c r="D24" i="1"/>
  <c r="F25" i="1"/>
  <c r="H26" i="1"/>
  <c r="I26" i="1" s="1"/>
  <c r="H27" i="1"/>
  <c r="I27" i="1" s="1"/>
  <c r="J28" i="1"/>
  <c r="K28" i="1" s="1"/>
  <c r="J29" i="1"/>
  <c r="K29" i="1" s="1"/>
  <c r="D31" i="1"/>
  <c r="D32" i="1"/>
  <c r="F33" i="1"/>
  <c r="H34" i="1"/>
  <c r="I34" i="1" s="1"/>
  <c r="H35" i="1"/>
  <c r="I35" i="1" s="1"/>
  <c r="J36" i="1"/>
  <c r="K36" i="1" s="1"/>
  <c r="J37" i="1"/>
  <c r="K37" i="1" s="1"/>
  <c r="J10" i="1"/>
  <c r="K10" i="1" s="1"/>
  <c r="J11" i="1"/>
  <c r="K11" i="1" s="1"/>
  <c r="D13" i="1"/>
  <c r="D14" i="1"/>
  <c r="F15" i="1"/>
  <c r="H16" i="1"/>
  <c r="I16" i="1" s="1"/>
  <c r="H17" i="1"/>
  <c r="I17" i="1" s="1"/>
  <c r="J18" i="1"/>
  <c r="K18" i="1" s="1"/>
  <c r="J19" i="1"/>
  <c r="K19" i="1" s="1"/>
  <c r="D21" i="1"/>
  <c r="D22" i="1"/>
  <c r="F23" i="1"/>
  <c r="H24" i="1"/>
  <c r="I24" i="1" s="1"/>
  <c r="H25" i="1"/>
  <c r="I25" i="1" s="1"/>
  <c r="J26" i="1"/>
  <c r="K26" i="1" s="1"/>
  <c r="J27" i="1"/>
  <c r="K27" i="1" s="1"/>
  <c r="D29" i="1"/>
  <c r="D30" i="1"/>
  <c r="F31" i="1"/>
  <c r="H32" i="1"/>
  <c r="I32" i="1" s="1"/>
  <c r="H33" i="1"/>
  <c r="I33" i="1" s="1"/>
  <c r="J34" i="1"/>
  <c r="K34" i="1" s="1"/>
  <c r="J35" i="1"/>
  <c r="K35" i="1" s="1"/>
  <c r="D37" i="1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R36" i="17"/>
  <c r="S36" i="17" s="1"/>
  <c r="R38" i="17"/>
  <c r="S38" i="17" s="1"/>
  <c r="L36" i="17"/>
  <c r="E36" i="17"/>
  <c r="L28" i="17"/>
  <c r="E28" i="17"/>
  <c r="I32" i="17"/>
  <c r="R32" i="17"/>
  <c r="S32" i="17" s="1"/>
  <c r="I24" i="17"/>
  <c r="R24" i="17"/>
  <c r="S24" i="17" s="1"/>
  <c r="I16" i="17"/>
  <c r="R16" i="17"/>
  <c r="S16" i="17" s="1"/>
  <c r="R34" i="17"/>
  <c r="S34" i="17" s="1"/>
  <c r="E12" i="17"/>
  <c r="E20" i="17"/>
  <c r="L31" i="17"/>
  <c r="L39" i="17"/>
  <c r="F36" i="1"/>
  <c r="F34" i="1"/>
  <c r="F32" i="1"/>
  <c r="F30" i="1"/>
  <c r="F28" i="1"/>
  <c r="F26" i="1"/>
  <c r="F24" i="1"/>
  <c r="F22" i="1"/>
  <c r="F20" i="1"/>
  <c r="F18" i="1"/>
  <c r="F16" i="1"/>
  <c r="F14" i="1"/>
  <c r="F12" i="1"/>
  <c r="M28" i="1" l="1"/>
  <c r="N28" i="1"/>
  <c r="O28" i="1" s="1"/>
  <c r="P28" i="1"/>
  <c r="Q28" i="1" s="1"/>
  <c r="E36" i="39"/>
  <c r="L36" i="39"/>
  <c r="T36" i="39"/>
  <c r="U36" i="39" s="1"/>
  <c r="E32" i="39"/>
  <c r="L32" i="39"/>
  <c r="T32" i="39"/>
  <c r="U32" i="39" s="1"/>
  <c r="E20" i="39"/>
  <c r="L20" i="39"/>
  <c r="T20" i="39"/>
  <c r="U20" i="39" s="1"/>
  <c r="E21" i="1"/>
  <c r="T21" i="1"/>
  <c r="U21" i="1" s="1"/>
  <c r="L21" i="1"/>
  <c r="L31" i="1"/>
  <c r="T31" i="1"/>
  <c r="U31" i="1" s="1"/>
  <c r="E31" i="1"/>
  <c r="R27" i="1"/>
  <c r="S27" i="1" s="1"/>
  <c r="G27" i="1"/>
  <c r="L18" i="1"/>
  <c r="T18" i="1"/>
  <c r="U18" i="1" s="1"/>
  <c r="E18" i="1"/>
  <c r="G10" i="1"/>
  <c r="R10" i="1"/>
  <c r="S10" i="1" s="1"/>
  <c r="I32" i="39"/>
  <c r="R32" i="39"/>
  <c r="S32" i="39" s="1"/>
  <c r="L39" i="39"/>
  <c r="T39" i="39"/>
  <c r="U39" i="39" s="1"/>
  <c r="E39" i="39"/>
  <c r="L35" i="39"/>
  <c r="T35" i="39"/>
  <c r="U35" i="39" s="1"/>
  <c r="E35" i="39"/>
  <c r="L31" i="39"/>
  <c r="T31" i="39"/>
  <c r="U31" i="39" s="1"/>
  <c r="E31" i="39"/>
  <c r="L27" i="39"/>
  <c r="T27" i="39"/>
  <c r="U27" i="39" s="1"/>
  <c r="E27" i="39"/>
  <c r="L23" i="39"/>
  <c r="T23" i="39"/>
  <c r="U23" i="39" s="1"/>
  <c r="E23" i="39"/>
  <c r="L19" i="39"/>
  <c r="T19" i="39"/>
  <c r="U19" i="39" s="1"/>
  <c r="E19" i="39"/>
  <c r="T15" i="39"/>
  <c r="U15" i="39" s="1"/>
  <c r="E15" i="39"/>
  <c r="L15" i="39"/>
  <c r="T29" i="1"/>
  <c r="U29" i="1" s="1"/>
  <c r="E29" i="1"/>
  <c r="L29" i="1"/>
  <c r="R15" i="1"/>
  <c r="S15" i="1" s="1"/>
  <c r="G15" i="1"/>
  <c r="G25" i="1"/>
  <c r="R25" i="1"/>
  <c r="S25" i="1" s="1"/>
  <c r="L16" i="1"/>
  <c r="T16" i="1"/>
  <c r="U16" i="1" s="1"/>
  <c r="E16" i="1"/>
  <c r="G35" i="1"/>
  <c r="R35" i="1"/>
  <c r="S35" i="1" s="1"/>
  <c r="T26" i="1"/>
  <c r="U26" i="1" s="1"/>
  <c r="E26" i="1"/>
  <c r="L26" i="1"/>
  <c r="T17" i="1"/>
  <c r="U17" i="1" s="1"/>
  <c r="E17" i="1"/>
  <c r="L17" i="1"/>
  <c r="E35" i="1"/>
  <c r="T35" i="1"/>
  <c r="U35" i="1" s="1"/>
  <c r="L35" i="1"/>
  <c r="L27" i="1"/>
  <c r="E27" i="1"/>
  <c r="T27" i="1"/>
  <c r="U27" i="1" s="1"/>
  <c r="R23" i="39"/>
  <c r="S23" i="39" s="1"/>
  <c r="G23" i="39"/>
  <c r="I28" i="39"/>
  <c r="R28" i="39"/>
  <c r="S28" i="39" s="1"/>
  <c r="R39" i="39"/>
  <c r="S39" i="39" s="1"/>
  <c r="G39" i="39"/>
  <c r="E30" i="1"/>
  <c r="T30" i="1"/>
  <c r="U30" i="1" s="1"/>
  <c r="L30" i="1"/>
  <c r="I16" i="39"/>
  <c r="R16" i="39"/>
  <c r="S16" i="39" s="1"/>
  <c r="R27" i="39"/>
  <c r="S27" i="39" s="1"/>
  <c r="G27" i="39"/>
  <c r="L42" i="39"/>
  <c r="T42" i="39"/>
  <c r="U42" i="39" s="1"/>
  <c r="E42" i="39"/>
  <c r="L38" i="39"/>
  <c r="T38" i="39"/>
  <c r="U38" i="39" s="1"/>
  <c r="E38" i="39"/>
  <c r="L34" i="39"/>
  <c r="T34" i="39"/>
  <c r="U34" i="39" s="1"/>
  <c r="E34" i="39"/>
  <c r="L30" i="39"/>
  <c r="T30" i="39"/>
  <c r="U30" i="39" s="1"/>
  <c r="E30" i="39"/>
  <c r="L26" i="39"/>
  <c r="T26" i="39"/>
  <c r="U26" i="39" s="1"/>
  <c r="E26" i="39"/>
  <c r="L22" i="39"/>
  <c r="T22" i="39"/>
  <c r="U22" i="39" s="1"/>
  <c r="E22" i="39"/>
  <c r="L18" i="39"/>
  <c r="T18" i="39"/>
  <c r="U18" i="39" s="1"/>
  <c r="E18" i="39"/>
  <c r="E37" i="1"/>
  <c r="T37" i="1"/>
  <c r="U37" i="1" s="1"/>
  <c r="L37" i="1"/>
  <c r="R23" i="1"/>
  <c r="S23" i="1" s="1"/>
  <c r="G23" i="1"/>
  <c r="T14" i="1"/>
  <c r="U14" i="1" s="1"/>
  <c r="E14" i="1"/>
  <c r="L14" i="1"/>
  <c r="G33" i="1"/>
  <c r="R33" i="1"/>
  <c r="S33" i="1" s="1"/>
  <c r="L24" i="1"/>
  <c r="T24" i="1"/>
  <c r="U24" i="1" s="1"/>
  <c r="E24" i="1"/>
  <c r="L15" i="1"/>
  <c r="E15" i="1"/>
  <c r="T15" i="1"/>
  <c r="U15" i="1" s="1"/>
  <c r="L34" i="1"/>
  <c r="E34" i="1"/>
  <c r="T34" i="1"/>
  <c r="U34" i="1" s="1"/>
  <c r="I29" i="1"/>
  <c r="R29" i="1"/>
  <c r="S29" i="1" s="1"/>
  <c r="L25" i="1"/>
  <c r="T25" i="1"/>
  <c r="U25" i="1" s="1"/>
  <c r="E25" i="1"/>
  <c r="R11" i="1"/>
  <c r="S11" i="1" s="1"/>
  <c r="G11" i="1"/>
  <c r="R21" i="1"/>
  <c r="S21" i="1" s="1"/>
  <c r="G21" i="1"/>
  <c r="G13" i="1"/>
  <c r="R13" i="1"/>
  <c r="S13" i="1" s="1"/>
  <c r="R19" i="39"/>
  <c r="S19" i="39" s="1"/>
  <c r="G19" i="39"/>
  <c r="I24" i="39"/>
  <c r="R24" i="39"/>
  <c r="S24" i="39" s="1"/>
  <c r="R35" i="39"/>
  <c r="S35" i="39" s="1"/>
  <c r="G35" i="39"/>
  <c r="I40" i="39"/>
  <c r="R40" i="39"/>
  <c r="S40" i="39" s="1"/>
  <c r="E40" i="39"/>
  <c r="L40" i="39"/>
  <c r="T40" i="39"/>
  <c r="U40" i="39" s="1"/>
  <c r="E28" i="39"/>
  <c r="L28" i="39"/>
  <c r="T28" i="39"/>
  <c r="U28" i="39" s="1"/>
  <c r="E24" i="39"/>
  <c r="L24" i="39"/>
  <c r="T24" i="39"/>
  <c r="U24" i="39" s="1"/>
  <c r="E16" i="39"/>
  <c r="L16" i="39"/>
  <c r="T16" i="39"/>
  <c r="U16" i="39" s="1"/>
  <c r="G17" i="1"/>
  <c r="R17" i="1"/>
  <c r="S17" i="1" s="1"/>
  <c r="T41" i="39"/>
  <c r="U41" i="39" s="1"/>
  <c r="L41" i="39"/>
  <c r="E41" i="39"/>
  <c r="T37" i="39"/>
  <c r="U37" i="39" s="1"/>
  <c r="L37" i="39"/>
  <c r="E37" i="39"/>
  <c r="T33" i="39"/>
  <c r="U33" i="39" s="1"/>
  <c r="L33" i="39"/>
  <c r="E33" i="39"/>
  <c r="T29" i="39"/>
  <c r="U29" i="39" s="1"/>
  <c r="L29" i="39"/>
  <c r="E29" i="39"/>
  <c r="T25" i="39"/>
  <c r="U25" i="39" s="1"/>
  <c r="L25" i="39"/>
  <c r="E25" i="39"/>
  <c r="T21" i="39"/>
  <c r="U21" i="39" s="1"/>
  <c r="L21" i="39"/>
  <c r="E21" i="39"/>
  <c r="T17" i="39"/>
  <c r="U17" i="39" s="1"/>
  <c r="L17" i="39"/>
  <c r="E17" i="39"/>
  <c r="R31" i="1"/>
  <c r="S31" i="1" s="1"/>
  <c r="G31" i="1"/>
  <c r="T22" i="1"/>
  <c r="U22" i="1" s="1"/>
  <c r="E22" i="1"/>
  <c r="L22" i="1"/>
  <c r="E13" i="1"/>
  <c r="T13" i="1"/>
  <c r="U13" i="1" s="1"/>
  <c r="L13" i="1"/>
  <c r="L32" i="1"/>
  <c r="E32" i="1"/>
  <c r="T32" i="1"/>
  <c r="U32" i="1" s="1"/>
  <c r="L23" i="1"/>
  <c r="E23" i="1"/>
  <c r="T23" i="1"/>
  <c r="U23" i="1" s="1"/>
  <c r="I37" i="1"/>
  <c r="R37" i="1"/>
  <c r="S37" i="1" s="1"/>
  <c r="E33" i="1"/>
  <c r="T33" i="1"/>
  <c r="U33" i="1" s="1"/>
  <c r="L33" i="1"/>
  <c r="G19" i="1"/>
  <c r="R19" i="1"/>
  <c r="S19" i="1" s="1"/>
  <c r="L10" i="1"/>
  <c r="E10" i="1"/>
  <c r="T10" i="1"/>
  <c r="U10" i="1" s="1"/>
  <c r="L36" i="1"/>
  <c r="E36" i="1"/>
  <c r="T36" i="1"/>
  <c r="U36" i="1" s="1"/>
  <c r="I20" i="39"/>
  <c r="R20" i="39"/>
  <c r="S20" i="39" s="1"/>
  <c r="R31" i="39"/>
  <c r="S31" i="39" s="1"/>
  <c r="G31" i="39"/>
  <c r="I36" i="39"/>
  <c r="R36" i="39"/>
  <c r="S36" i="39" s="1"/>
  <c r="G18" i="1"/>
  <c r="R18" i="1"/>
  <c r="S18" i="1" s="1"/>
  <c r="G34" i="1"/>
  <c r="R34" i="1"/>
  <c r="S34" i="1" s="1"/>
  <c r="R20" i="1"/>
  <c r="S20" i="1" s="1"/>
  <c r="G20" i="1"/>
  <c r="R36" i="1"/>
  <c r="S36" i="1" s="1"/>
  <c r="G36" i="1"/>
  <c r="R16" i="1"/>
  <c r="S16" i="1" s="1"/>
  <c r="G16" i="1"/>
  <c r="R24" i="1"/>
  <c r="S24" i="1" s="1"/>
  <c r="G24" i="1"/>
  <c r="R32" i="1"/>
  <c r="S32" i="1" s="1"/>
  <c r="G32" i="1"/>
  <c r="N31" i="17"/>
  <c r="O31" i="17" s="1"/>
  <c r="P31" i="17"/>
  <c r="Q31" i="17" s="1"/>
  <c r="M31" i="17"/>
  <c r="M36" i="17"/>
  <c r="N36" i="17"/>
  <c r="O36" i="17" s="1"/>
  <c r="P36" i="17"/>
  <c r="Q36" i="17" s="1"/>
  <c r="R26" i="1"/>
  <c r="S26" i="1" s="1"/>
  <c r="G26" i="1"/>
  <c r="R12" i="1"/>
  <c r="S12" i="1" s="1"/>
  <c r="G12" i="1"/>
  <c r="R28" i="1"/>
  <c r="S28" i="1" s="1"/>
  <c r="G28" i="1"/>
  <c r="G14" i="1"/>
  <c r="R14" i="1"/>
  <c r="S14" i="1" s="1"/>
  <c r="G22" i="1"/>
  <c r="R22" i="1"/>
  <c r="S22" i="1" s="1"/>
  <c r="G30" i="1"/>
  <c r="R30" i="1"/>
  <c r="S30" i="1" s="1"/>
  <c r="N39" i="17"/>
  <c r="O39" i="17" s="1"/>
  <c r="M39" i="17"/>
  <c r="P39" i="17"/>
  <c r="Q39" i="17" s="1"/>
  <c r="M28" i="17"/>
  <c r="P28" i="17"/>
  <c r="Q28" i="17" s="1"/>
  <c r="N28" i="17"/>
  <c r="O28" i="17" s="1"/>
  <c r="P36" i="1" l="1"/>
  <c r="Q36" i="1" s="1"/>
  <c r="M36" i="1"/>
  <c r="N36" i="1"/>
  <c r="O36" i="1" s="1"/>
  <c r="P32" i="1"/>
  <c r="Q32" i="1" s="1"/>
  <c r="M32" i="1"/>
  <c r="N32" i="1"/>
  <c r="O32" i="1" s="1"/>
  <c r="M22" i="1"/>
  <c r="N22" i="1"/>
  <c r="O22" i="1" s="1"/>
  <c r="P22" i="1"/>
  <c r="Q22" i="1" s="1"/>
  <c r="N25" i="39"/>
  <c r="O25" i="39" s="1"/>
  <c r="P25" i="39"/>
  <c r="Q25" i="39" s="1"/>
  <c r="M25" i="39"/>
  <c r="N41" i="39"/>
  <c r="O41" i="39" s="1"/>
  <c r="M41" i="39"/>
  <c r="P41" i="39"/>
  <c r="Q41" i="39" s="1"/>
  <c r="P16" i="39"/>
  <c r="Q16" i="39" s="1"/>
  <c r="M16" i="39"/>
  <c r="N16" i="39"/>
  <c r="O16" i="39" s="1"/>
  <c r="M34" i="1"/>
  <c r="N34" i="1"/>
  <c r="O34" i="1" s="1"/>
  <c r="P34" i="1"/>
  <c r="Q34" i="1" s="1"/>
  <c r="N30" i="39"/>
  <c r="O30" i="39" s="1"/>
  <c r="M30" i="39"/>
  <c r="P30" i="39"/>
  <c r="Q30" i="39" s="1"/>
  <c r="M26" i="1"/>
  <c r="P26" i="1"/>
  <c r="Q26" i="1" s="1"/>
  <c r="N26" i="1"/>
  <c r="O26" i="1" s="1"/>
  <c r="P29" i="1"/>
  <c r="Q29" i="1" s="1"/>
  <c r="N29" i="1"/>
  <c r="O29" i="1" s="1"/>
  <c r="M29" i="1"/>
  <c r="P19" i="39"/>
  <c r="Q19" i="39" s="1"/>
  <c r="N19" i="39"/>
  <c r="O19" i="39" s="1"/>
  <c r="M19" i="39"/>
  <c r="P35" i="39"/>
  <c r="Q35" i="39" s="1"/>
  <c r="N35" i="39"/>
  <c r="O35" i="39" s="1"/>
  <c r="M35" i="39"/>
  <c r="P31" i="1"/>
  <c r="Q31" i="1" s="1"/>
  <c r="N31" i="1"/>
  <c r="O31" i="1" s="1"/>
  <c r="M31" i="1"/>
  <c r="P32" i="39"/>
  <c r="Q32" i="39" s="1"/>
  <c r="M32" i="39"/>
  <c r="N32" i="39"/>
  <c r="O32" i="39" s="1"/>
  <c r="P23" i="1"/>
  <c r="Q23" i="1" s="1"/>
  <c r="M23" i="1"/>
  <c r="N23" i="1"/>
  <c r="O23" i="1" s="1"/>
  <c r="N13" i="1"/>
  <c r="O13" i="1" s="1"/>
  <c r="P13" i="1"/>
  <c r="Q13" i="1" s="1"/>
  <c r="M13" i="1"/>
  <c r="N21" i="39"/>
  <c r="O21" i="39" s="1"/>
  <c r="P21" i="39"/>
  <c r="Q21" i="39" s="1"/>
  <c r="M21" i="39"/>
  <c r="N37" i="39"/>
  <c r="O37" i="39" s="1"/>
  <c r="M37" i="39"/>
  <c r="P37" i="39"/>
  <c r="Q37" i="39" s="1"/>
  <c r="P40" i="39"/>
  <c r="Q40" i="39" s="1"/>
  <c r="M40" i="39"/>
  <c r="N40" i="39"/>
  <c r="O40" i="39" s="1"/>
  <c r="M14" i="1"/>
  <c r="N14" i="1"/>
  <c r="O14" i="1" s="1"/>
  <c r="P14" i="1"/>
  <c r="Q14" i="1" s="1"/>
  <c r="N26" i="39"/>
  <c r="O26" i="39" s="1"/>
  <c r="M26" i="39"/>
  <c r="P26" i="39"/>
  <c r="Q26" i="39" s="1"/>
  <c r="N42" i="39"/>
  <c r="O42" i="39" s="1"/>
  <c r="M42" i="39"/>
  <c r="P42" i="39"/>
  <c r="Q42" i="39" s="1"/>
  <c r="P27" i="1"/>
  <c r="Q27" i="1" s="1"/>
  <c r="N27" i="1"/>
  <c r="O27" i="1" s="1"/>
  <c r="M27" i="1"/>
  <c r="M17" i="1"/>
  <c r="N17" i="1"/>
  <c r="O17" i="1" s="1"/>
  <c r="P17" i="1"/>
  <c r="Q17" i="1" s="1"/>
  <c r="P31" i="39"/>
  <c r="Q31" i="39" s="1"/>
  <c r="N31" i="39"/>
  <c r="O31" i="39" s="1"/>
  <c r="M31" i="39"/>
  <c r="P21" i="1"/>
  <c r="Q21" i="1" s="1"/>
  <c r="N21" i="1"/>
  <c r="O21" i="1" s="1"/>
  <c r="M21" i="1"/>
  <c r="P20" i="39"/>
  <c r="Q20" i="39" s="1"/>
  <c r="M20" i="39"/>
  <c r="N20" i="39"/>
  <c r="O20" i="39" s="1"/>
  <c r="M33" i="1"/>
  <c r="P33" i="1"/>
  <c r="Q33" i="1" s="1"/>
  <c r="N33" i="1"/>
  <c r="O33" i="1" s="1"/>
  <c r="N17" i="39"/>
  <c r="O17" i="39" s="1"/>
  <c r="P17" i="39"/>
  <c r="Q17" i="39" s="1"/>
  <c r="M17" i="39"/>
  <c r="N33" i="39"/>
  <c r="O33" i="39" s="1"/>
  <c r="M33" i="39"/>
  <c r="P33" i="39"/>
  <c r="Q33" i="39" s="1"/>
  <c r="P28" i="39"/>
  <c r="Q28" i="39" s="1"/>
  <c r="M28" i="39"/>
  <c r="N28" i="39"/>
  <c r="O28" i="39" s="1"/>
  <c r="P24" i="1"/>
  <c r="Q24" i="1" s="1"/>
  <c r="M24" i="1"/>
  <c r="N24" i="1"/>
  <c r="O24" i="1" s="1"/>
  <c r="N37" i="1"/>
  <c r="O37" i="1" s="1"/>
  <c r="P37" i="1"/>
  <c r="Q37" i="1" s="1"/>
  <c r="M37" i="1"/>
  <c r="N22" i="39"/>
  <c r="O22" i="39" s="1"/>
  <c r="P22" i="39"/>
  <c r="Q22" i="39" s="1"/>
  <c r="M22" i="39"/>
  <c r="N38" i="39"/>
  <c r="O38" i="39" s="1"/>
  <c r="M38" i="39"/>
  <c r="P38" i="39"/>
  <c r="Q38" i="39" s="1"/>
  <c r="M30" i="1"/>
  <c r="N30" i="1"/>
  <c r="O30" i="1" s="1"/>
  <c r="P30" i="1"/>
  <c r="Q30" i="1" s="1"/>
  <c r="P35" i="1"/>
  <c r="Q35" i="1" s="1"/>
  <c r="M35" i="1"/>
  <c r="N35" i="1"/>
  <c r="O35" i="1" s="1"/>
  <c r="P27" i="39"/>
  <c r="Q27" i="39" s="1"/>
  <c r="N27" i="39"/>
  <c r="O27" i="39" s="1"/>
  <c r="M27" i="39"/>
  <c r="M10" i="1"/>
  <c r="P10" i="1"/>
  <c r="Q10" i="1" s="1"/>
  <c r="N10" i="1"/>
  <c r="O10" i="1" s="1"/>
  <c r="N29" i="39"/>
  <c r="O29" i="39" s="1"/>
  <c r="M29" i="39"/>
  <c r="P29" i="39"/>
  <c r="Q29" i="39" s="1"/>
  <c r="P24" i="39"/>
  <c r="Q24" i="39" s="1"/>
  <c r="M24" i="39"/>
  <c r="N24" i="39"/>
  <c r="O24" i="39" s="1"/>
  <c r="M25" i="1"/>
  <c r="N25" i="1"/>
  <c r="O25" i="1" s="1"/>
  <c r="P25" i="1"/>
  <c r="Q25" i="1" s="1"/>
  <c r="P15" i="1"/>
  <c r="Q15" i="1" s="1"/>
  <c r="N15" i="1"/>
  <c r="O15" i="1" s="1"/>
  <c r="M15" i="1"/>
  <c r="N18" i="39"/>
  <c r="O18" i="39" s="1"/>
  <c r="P18" i="39"/>
  <c r="Q18" i="39" s="1"/>
  <c r="M18" i="39"/>
  <c r="N34" i="39"/>
  <c r="O34" i="39" s="1"/>
  <c r="M34" i="39"/>
  <c r="P34" i="39"/>
  <c r="Q34" i="39" s="1"/>
  <c r="P16" i="1"/>
  <c r="Q16" i="1" s="1"/>
  <c r="M16" i="1"/>
  <c r="N16" i="1"/>
  <c r="O16" i="1" s="1"/>
  <c r="M15" i="39"/>
  <c r="N15" i="39"/>
  <c r="O15" i="39" s="1"/>
  <c r="P15" i="39"/>
  <c r="Q15" i="39" s="1"/>
  <c r="P23" i="39"/>
  <c r="Q23" i="39" s="1"/>
  <c r="N23" i="39"/>
  <c r="O23" i="39" s="1"/>
  <c r="M23" i="39"/>
  <c r="P39" i="39"/>
  <c r="Q39" i="39" s="1"/>
  <c r="N39" i="39"/>
  <c r="O39" i="39" s="1"/>
  <c r="M39" i="39"/>
  <c r="M18" i="1"/>
  <c r="N18" i="1"/>
  <c r="O18" i="1" s="1"/>
  <c r="P18" i="1"/>
  <c r="Q18" i="1" s="1"/>
  <c r="P36" i="39"/>
  <c r="Q36" i="39" s="1"/>
  <c r="M36" i="39"/>
  <c r="N36" i="39"/>
  <c r="O36" i="39" s="1"/>
</calcChain>
</file>

<file path=xl/sharedStrings.xml><?xml version="1.0" encoding="utf-8"?>
<sst xmlns="http://schemas.openxmlformats.org/spreadsheetml/2006/main" count="429" uniqueCount="152">
  <si>
    <t>L4</t>
  </si>
  <si>
    <t xml:space="preserve"> </t>
  </si>
  <si>
    <t>LOGISTIEK PERSONEEL KLASSE 4</t>
  </si>
  <si>
    <t>Barema 1</t>
  </si>
  <si>
    <t>Onderhoud categorie I</t>
  </si>
  <si>
    <t>18j.</t>
  </si>
  <si>
    <t>Chauffeur loon ten laste van vervoer gehandicapten</t>
  </si>
  <si>
    <t xml:space="preserve">coëfficiënt: </t>
  </si>
  <si>
    <t>JAARLOON</t>
  </si>
  <si>
    <t>MAANDLOON</t>
  </si>
  <si>
    <t>HAARDTOELAGE</t>
  </si>
  <si>
    <t>STANDPLAATS-</t>
  </si>
  <si>
    <t>UURLOON</t>
  </si>
  <si>
    <t>UURLOON MET</t>
  </si>
  <si>
    <t>TOELAGE</t>
  </si>
  <si>
    <t>38u</t>
  </si>
  <si>
    <t>40u</t>
  </si>
  <si>
    <t>basis 01/01/2002</t>
  </si>
  <si>
    <t>20j.</t>
  </si>
  <si>
    <t>OVERZICHT</t>
  </si>
  <si>
    <t>Logistiek personeel klasse 4</t>
  </si>
  <si>
    <t>Barema 7</t>
  </si>
  <si>
    <t>L3</t>
  </si>
  <si>
    <t>Logistiek personeel klasse 3 (In dienst na 1/11/93)</t>
  </si>
  <si>
    <t>Barema 8</t>
  </si>
  <si>
    <t xml:space="preserve">L2    </t>
  </si>
  <si>
    <t>Logistiek personeel klasse 2</t>
  </si>
  <si>
    <t>Barema 9</t>
  </si>
  <si>
    <t>A1</t>
  </si>
  <si>
    <t>Administratief + logistiek personeel klasse 1</t>
  </si>
  <si>
    <t>Barema 10</t>
  </si>
  <si>
    <t>A2</t>
  </si>
  <si>
    <t>Administratief + logistiek personeel klasse 2</t>
  </si>
  <si>
    <t>Barema 12</t>
  </si>
  <si>
    <t>A3</t>
  </si>
  <si>
    <t>Administratief personeel klasse 3</t>
  </si>
  <si>
    <t>Barema 13</t>
  </si>
  <si>
    <t>MV2</t>
  </si>
  <si>
    <t>Verzorgend personeel</t>
  </si>
  <si>
    <t>Barema 14</t>
  </si>
  <si>
    <t>B3</t>
  </si>
  <si>
    <t>Begeleidend en verzorgend personeel klasse 3</t>
  </si>
  <si>
    <t>Barema 15</t>
  </si>
  <si>
    <t>B2B</t>
  </si>
  <si>
    <t xml:space="preserve">Begeleidend en verzorgend personeel klasse 2B </t>
  </si>
  <si>
    <t>Barema 16</t>
  </si>
  <si>
    <t>B2A</t>
  </si>
  <si>
    <t>Begeleidend en verzorgend personeel klasse 2A</t>
  </si>
  <si>
    <t>Barema 17</t>
  </si>
  <si>
    <t>B1c</t>
  </si>
  <si>
    <t>Opvoedend personeel klasse 1</t>
  </si>
  <si>
    <t>Barema 18</t>
  </si>
  <si>
    <t>B1b</t>
  </si>
  <si>
    <t>Hoofdopvoeder</t>
  </si>
  <si>
    <t>Barema 20</t>
  </si>
  <si>
    <t>MV1</t>
  </si>
  <si>
    <t>Sociaal paramedisch en therapeutisch personeel</t>
  </si>
  <si>
    <t>Barema 21</t>
  </si>
  <si>
    <t>L1</t>
  </si>
  <si>
    <t>Licentiaten en tandarts</t>
  </si>
  <si>
    <t>Barema 23</t>
  </si>
  <si>
    <t>K3</t>
  </si>
  <si>
    <t>Barema 26</t>
  </si>
  <si>
    <t>G1</t>
  </si>
  <si>
    <t>Geneesheer omnipracticus</t>
  </si>
  <si>
    <t>Barema 27</t>
  </si>
  <si>
    <t>GS</t>
  </si>
  <si>
    <t>Geneesheer specialist</t>
  </si>
  <si>
    <t>Gewaarborgd inkomen</t>
  </si>
  <si>
    <t>LOGISTIEK KLASSE 3</t>
  </si>
  <si>
    <t>Technicus - electronica A3</t>
  </si>
  <si>
    <t>Kopiist - A3</t>
  </si>
  <si>
    <t>Barema voor personeelsleden in dienst vanaf 1/11/93</t>
  </si>
  <si>
    <t>LOGISTIEK PERSONEEL KLASSE 2</t>
  </si>
  <si>
    <t>Personeel in dienst vanaf 1/11/1993</t>
  </si>
  <si>
    <t>Electronica - technicus A2</t>
  </si>
  <si>
    <t>Kopiist A2</t>
  </si>
  <si>
    <t>ADMINISTRATIEF + LOGISTIEK PERSONEEL KLASSE 1</t>
  </si>
  <si>
    <t>010</t>
  </si>
  <si>
    <t>Boekhouder klasse 1</t>
  </si>
  <si>
    <t>Logistiek personeel klasse 1</t>
  </si>
  <si>
    <t>011</t>
  </si>
  <si>
    <t>Econoom klasse 1</t>
  </si>
  <si>
    <t>Technicus - electronica A1</t>
  </si>
  <si>
    <t>012</t>
  </si>
  <si>
    <t>Opsteller klasse 1</t>
  </si>
  <si>
    <t>21j.</t>
  </si>
  <si>
    <t>Opsteller</t>
  </si>
  <si>
    <t>ADMINISTRATIEF PERSONEEL KLASSE 3</t>
  </si>
  <si>
    <t>Klerk</t>
  </si>
  <si>
    <t>VERZORGEND PERSONEEL</t>
  </si>
  <si>
    <t>BEGELEIDEND EN VERZORGEND PERSONEEL KLASSE 3</t>
  </si>
  <si>
    <t>BEGELEIDEND EN VERZORGEND PERSONEEL KLASSE 2B</t>
  </si>
  <si>
    <t>ADL ASSISTENT</t>
  </si>
  <si>
    <t>Barema voor personeelsleden in dienst na 1/11/1993</t>
  </si>
  <si>
    <t>BEGELEIDEND EN VERZORGEND PERSONEEL KLASSE 2A</t>
  </si>
  <si>
    <t>B1C</t>
  </si>
  <si>
    <t>OPVOEDEND PERSONEEL KLASSE 1</t>
  </si>
  <si>
    <t>HOOFDOPVOEDER</t>
  </si>
  <si>
    <t>Diensthoofd maatschappelijk werker</t>
  </si>
  <si>
    <t>Diensthoofd paramedische dienst</t>
  </si>
  <si>
    <t>SOCIAAL PARAMEDISCH &amp; THERAPEUTISCH PERSONEEL</t>
  </si>
  <si>
    <t>Logopedist</t>
  </si>
  <si>
    <t>Sociaal verpleegster</t>
  </si>
  <si>
    <t>Orthoptist</t>
  </si>
  <si>
    <t>Ergotherapeut</t>
  </si>
  <si>
    <t>Maatschappelijk werker</t>
  </si>
  <si>
    <t>Diëtist</t>
  </si>
  <si>
    <t>Soc verpleger/Verpleger onder Soc Dst</t>
  </si>
  <si>
    <t>Heropvoeder in de psychomotoriek</t>
  </si>
  <si>
    <t>Gezinsbegeleider Cat 14</t>
  </si>
  <si>
    <t>Othopedist</t>
  </si>
  <si>
    <t>Verpleger A1</t>
  </si>
  <si>
    <t xml:space="preserve">LICENTIATEN </t>
  </si>
  <si>
    <t xml:space="preserve">Tandarts </t>
  </si>
  <si>
    <t>22j.</t>
  </si>
  <si>
    <t>031</t>
  </si>
  <si>
    <t>070</t>
  </si>
  <si>
    <t>GENEESHEER OMNIPRACTICUS</t>
  </si>
  <si>
    <t>24j.</t>
  </si>
  <si>
    <t>080</t>
  </si>
  <si>
    <t>GENEESHEER SPECIALIST</t>
  </si>
  <si>
    <t>ADMINISTRATIEF + LOGISTIEK PERSONEEL KLASSE 2</t>
  </si>
  <si>
    <t>Helper in klin. labo.</t>
  </si>
  <si>
    <t>Technicus - knuts. apparatuur</t>
  </si>
  <si>
    <t>GEWAARBORGD  INKOMEN</t>
  </si>
  <si>
    <t>L2</t>
  </si>
  <si>
    <r>
      <t xml:space="preserve">Logistiek personeel klasse 2 </t>
    </r>
    <r>
      <rPr>
        <i/>
        <sz val="9"/>
        <rFont val="Trebuchet MS"/>
        <family val="2"/>
      </rPr>
      <t>(Barema voor de personeelsleden in dienst vóór 1/11/1993)</t>
    </r>
  </si>
  <si>
    <t>Trajectbegeleider</t>
  </si>
  <si>
    <t>1 maart 2012</t>
  </si>
  <si>
    <t>Bachelor in de gezinswetenschappen</t>
  </si>
  <si>
    <t>(vanaf 01/01/2010) behorend tot de norm sociale dienst</t>
  </si>
  <si>
    <t>Kinesitherapeut/bachelor</t>
  </si>
  <si>
    <t>Assistent/bachelor  in de psychologie</t>
  </si>
  <si>
    <t>Sociaal readaptatiewerker(erkend tot 31/12/2009)</t>
  </si>
  <si>
    <t>paramedisch personeel</t>
  </si>
  <si>
    <t xml:space="preserve">Master kiné behorend tot norm </t>
  </si>
  <si>
    <t>Licentiaat/master in de psychologie</t>
  </si>
  <si>
    <t>Licentiaat/master in de pedagogie</t>
  </si>
  <si>
    <t>Licentiaat/master in de kinesitherapie</t>
  </si>
  <si>
    <t>Licentiaat/master in de orthopedagogie</t>
  </si>
  <si>
    <t>Licentiaat/master in de criminologie</t>
  </si>
  <si>
    <t>Licentiaat (ambulante diensten)</t>
  </si>
  <si>
    <t>Barema</t>
  </si>
  <si>
    <t>MV1bis</t>
  </si>
  <si>
    <t>Dienstverantwoordelijke in DVO</t>
  </si>
  <si>
    <t>DIENSTVERANTWOORDELIJKEN IN DVO</t>
  </si>
  <si>
    <t>coëfficiënt</t>
  </si>
  <si>
    <t>basis = 01/01/2002 (100%)</t>
  </si>
  <si>
    <t>01/01/2006</t>
  </si>
  <si>
    <t>DIRECTIE</t>
  </si>
  <si>
    <t>Directie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</si>
</sst>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0"/>
    <numFmt numFmtId="166" formatCode="d\ mmmm\ yyyy"/>
  </numFmts>
  <fonts count="20">
    <font>
      <sz val="10"/>
      <name val="Arial"/>
    </font>
    <font>
      <sz val="10"/>
      <name val="Trebuchet MS"/>
      <family val="2"/>
    </font>
    <font>
      <i/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i/>
      <sz val="11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9"/>
      <name val="Trebuchet MS"/>
      <family val="2"/>
    </font>
    <font>
      <sz val="11"/>
      <name val="Trebuchet MS"/>
      <family val="2"/>
    </font>
    <font>
      <b/>
      <i/>
      <sz val="10"/>
      <name val="Trebuchet MS"/>
      <family val="2"/>
    </font>
    <font>
      <sz val="10"/>
      <name val="Arial"/>
    </font>
    <font>
      <b/>
      <sz val="11"/>
      <name val="Arial"/>
      <family val="2"/>
    </font>
    <font>
      <sz val="11"/>
      <name val="Arial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1" fillId="0" borderId="0" xfId="0" applyNumberFormat="1" applyFont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/>
    <xf numFmtId="0" fontId="1" fillId="0" borderId="0" xfId="0" applyFont="1" applyBorder="1" applyAlignment="1">
      <alignment horizontal="centerContinuous"/>
    </xf>
    <xf numFmtId="166" fontId="1" fillId="0" borderId="6" xfId="0" applyNumberFormat="1" applyFont="1" applyBorder="1" applyAlignment="1">
      <alignment horizontal="centerContinuous"/>
    </xf>
    <xf numFmtId="166" fontId="1" fillId="0" borderId="7" xfId="0" applyNumberFormat="1" applyFont="1" applyBorder="1" applyAlignment="1">
      <alignment horizontal="centerContinuous"/>
    </xf>
    <xf numFmtId="9" fontId="1" fillId="0" borderId="6" xfId="0" applyNumberFormat="1" applyFont="1" applyBorder="1" applyAlignment="1">
      <alignment horizontal="centerContinuous"/>
    </xf>
    <xf numFmtId="9" fontId="1" fillId="0" borderId="0" xfId="0" applyNumberFormat="1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165" fontId="1" fillId="0" borderId="5" xfId="0" applyNumberFormat="1" applyFont="1" applyBorder="1"/>
    <xf numFmtId="0" fontId="1" fillId="0" borderId="8" xfId="0" applyFont="1" applyBorder="1"/>
    <xf numFmtId="0" fontId="8" fillId="0" borderId="0" xfId="0" applyFont="1"/>
    <xf numFmtId="0" fontId="1" fillId="0" borderId="0" xfId="0" applyFont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4" fontId="1" fillId="0" borderId="7" xfId="0" applyNumberFormat="1" applyFont="1" applyBorder="1" applyAlignment="1">
      <alignment horizontal="centerContinuous"/>
    </xf>
    <xf numFmtId="166" fontId="1" fillId="0" borderId="6" xfId="0" quotePrefix="1" applyNumberFormat="1" applyFont="1" applyBorder="1" applyAlignment="1">
      <alignment horizontal="centerContinuous"/>
    </xf>
    <xf numFmtId="0" fontId="1" fillId="0" borderId="7" xfId="0" applyFont="1" applyBorder="1"/>
    <xf numFmtId="0" fontId="4" fillId="0" borderId="0" xfId="0" quotePrefix="1" applyFont="1"/>
    <xf numFmtId="0" fontId="4" fillId="0" borderId="0" xfId="0" quotePrefix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6" fillId="0" borderId="0" xfId="0" quotePrefix="1" applyFont="1"/>
    <xf numFmtId="0" fontId="14" fillId="0" borderId="0" xfId="0" applyFont="1"/>
    <xf numFmtId="15" fontId="1" fillId="0" borderId="0" xfId="0" applyNumberFormat="1" applyFont="1"/>
    <xf numFmtId="0" fontId="15" fillId="0" borderId="0" xfId="0" applyFont="1"/>
    <xf numFmtId="0" fontId="0" fillId="0" borderId="0" xfId="0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6" fillId="0" borderId="0" xfId="0" applyFont="1"/>
    <xf numFmtId="164" fontId="16" fillId="0" borderId="0" xfId="0" applyNumberFormat="1" applyFont="1"/>
    <xf numFmtId="0" fontId="0" fillId="0" borderId="1" xfId="0" applyBorder="1"/>
    <xf numFmtId="0" fontId="0" fillId="0" borderId="4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49" fontId="0" fillId="0" borderId="11" xfId="0" applyNumberFormat="1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4" xfId="0" applyBorder="1" applyAlignment="1">
      <alignment horizontal="center"/>
    </xf>
    <xf numFmtId="2" fontId="0" fillId="0" borderId="0" xfId="0" applyNumberFormat="1" applyBorder="1"/>
    <xf numFmtId="165" fontId="0" fillId="0" borderId="5" xfId="0" applyNumberFormat="1" applyBorder="1"/>
    <xf numFmtId="0" fontId="0" fillId="0" borderId="8" xfId="0" applyBorder="1"/>
    <xf numFmtId="0" fontId="0" fillId="0" borderId="11" xfId="0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0" borderId="10" xfId="0" applyBorder="1" applyAlignment="1"/>
    <xf numFmtId="166" fontId="0" fillId="0" borderId="10" xfId="0" applyNumberFormat="1" applyBorder="1" applyAlignment="1">
      <alignment horizontal="center"/>
    </xf>
    <xf numFmtId="0" fontId="0" fillId="0" borderId="9" xfId="0" applyBorder="1" applyAlignment="1"/>
    <xf numFmtId="9" fontId="0" fillId="0" borderId="9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MEDEWERKERS/STEVEN/2012%20Steven/Barema's/OPH/2012-03-01%20barema%20O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Inhoud"/>
      <sheetName val="LOG4"/>
      <sheetName val="logcatII"/>
      <sheetName val="log catIII"/>
      <sheetName val="logcatIV"/>
      <sheetName val="logcatV"/>
      <sheetName val="LOG3"/>
      <sheetName val="LOG3 (2)"/>
      <sheetName val="LOG2"/>
      <sheetName val="ADM1"/>
      <sheetName val="ADM2"/>
      <sheetName val="ADMbhklII"/>
      <sheetName val="ADM3"/>
      <sheetName val="MV2(Verz pers)"/>
      <sheetName val="B3"/>
      <sheetName val="B2B"/>
      <sheetName val="B2A"/>
      <sheetName val="B1C"/>
      <sheetName val="B1b(HO)"/>
      <sheetName val="B1a(OGr)"/>
      <sheetName val="MV1"/>
      <sheetName val="L1"/>
      <sheetName val="K5"/>
      <sheetName val="K3"/>
      <sheetName val="K2"/>
      <sheetName val="K1"/>
      <sheetName val="G1"/>
      <sheetName val="GS"/>
      <sheetName val="ADL"/>
      <sheetName val="GEW"/>
      <sheetName val="SUP"/>
    </sheetNames>
    <sheetDataSet>
      <sheetData sheetId="0">
        <row r="22">
          <cell r="D22" t="str">
            <v>1 maart 2012</v>
          </cell>
        </row>
        <row r="68">
          <cell r="A68">
            <v>1.2434000000000001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zoomScaleNormal="100" workbookViewId="0"/>
  </sheetViews>
  <sheetFormatPr defaultRowHeight="12.75"/>
  <cols>
    <col min="1" max="1" width="14.7109375" customWidth="1"/>
    <col min="2" max="2" width="17.140625" customWidth="1"/>
    <col min="3" max="3" width="47.85546875" bestFit="1" customWidth="1"/>
    <col min="4" max="4" width="11.85546875" bestFit="1" customWidth="1"/>
  </cols>
  <sheetData>
    <row r="1" spans="1:4" ht="15">
      <c r="A1" s="1"/>
      <c r="B1" s="1"/>
      <c r="C1" s="1"/>
      <c r="D1" s="1"/>
    </row>
    <row r="2" spans="1:4" ht="15">
      <c r="A2" s="1"/>
      <c r="B2" s="1"/>
      <c r="C2" s="1"/>
      <c r="D2" s="1"/>
    </row>
    <row r="3" spans="1:4">
      <c r="A3" t="s">
        <v>19</v>
      </c>
      <c r="C3" s="41" t="s">
        <v>129</v>
      </c>
    </row>
    <row r="5" spans="1:4" ht="15">
      <c r="A5" s="1"/>
      <c r="B5" s="1"/>
      <c r="C5" s="1"/>
      <c r="D5" s="1"/>
    </row>
    <row r="6" spans="1:4" ht="15">
      <c r="A6" t="s">
        <v>3</v>
      </c>
      <c r="B6" t="s">
        <v>0</v>
      </c>
      <c r="C6" t="s">
        <v>20</v>
      </c>
      <c r="D6" s="1"/>
    </row>
    <row r="7" spans="1:4" ht="15">
      <c r="A7" t="s">
        <v>21</v>
      </c>
      <c r="B7" t="s">
        <v>22</v>
      </c>
      <c r="C7" t="s">
        <v>23</v>
      </c>
      <c r="D7" s="1"/>
    </row>
    <row r="8" spans="1:4" ht="15">
      <c r="A8" t="s">
        <v>24</v>
      </c>
      <c r="B8" t="s">
        <v>25</v>
      </c>
      <c r="C8" t="s">
        <v>26</v>
      </c>
      <c r="D8" s="1"/>
    </row>
    <row r="9" spans="1:4" ht="15">
      <c r="A9" t="s">
        <v>27</v>
      </c>
      <c r="B9" t="s">
        <v>28</v>
      </c>
      <c r="C9" t="s">
        <v>29</v>
      </c>
      <c r="D9" s="1"/>
    </row>
    <row r="10" spans="1:4" ht="15">
      <c r="A10" t="s">
        <v>30</v>
      </c>
      <c r="B10" t="s">
        <v>31</v>
      </c>
      <c r="C10" t="s">
        <v>32</v>
      </c>
      <c r="D10" s="1"/>
    </row>
    <row r="11" spans="1:4" ht="15">
      <c r="A11" t="s">
        <v>33</v>
      </c>
      <c r="B11" t="s">
        <v>34</v>
      </c>
      <c r="C11" t="s">
        <v>35</v>
      </c>
      <c r="D11" s="1"/>
    </row>
    <row r="12" spans="1:4" ht="15">
      <c r="A12" t="s">
        <v>36</v>
      </c>
      <c r="B12" t="s">
        <v>37</v>
      </c>
      <c r="C12" t="s">
        <v>38</v>
      </c>
      <c r="D12" s="1"/>
    </row>
    <row r="13" spans="1:4" ht="15">
      <c r="A13" t="s">
        <v>39</v>
      </c>
      <c r="B13" t="s">
        <v>40</v>
      </c>
      <c r="C13" t="s">
        <v>41</v>
      </c>
      <c r="D13" s="1"/>
    </row>
    <row r="14" spans="1:4" ht="15">
      <c r="A14" t="s">
        <v>42</v>
      </c>
      <c r="B14" t="s">
        <v>43</v>
      </c>
      <c r="C14" t="s">
        <v>44</v>
      </c>
      <c r="D14" s="1"/>
    </row>
    <row r="15" spans="1:4" ht="15">
      <c r="A15" t="s">
        <v>45</v>
      </c>
      <c r="B15" t="s">
        <v>46</v>
      </c>
      <c r="C15" t="s">
        <v>47</v>
      </c>
      <c r="D15" s="1"/>
    </row>
    <row r="16" spans="1:4" ht="15">
      <c r="A16" t="s">
        <v>48</v>
      </c>
      <c r="B16" t="s">
        <v>49</v>
      </c>
      <c r="C16" t="s">
        <v>50</v>
      </c>
      <c r="D16" s="1"/>
    </row>
    <row r="17" spans="1:4" ht="15">
      <c r="A17" t="s">
        <v>51</v>
      </c>
      <c r="B17" t="s">
        <v>52</v>
      </c>
      <c r="C17" t="s">
        <v>53</v>
      </c>
      <c r="D17" s="1"/>
    </row>
    <row r="18" spans="1:4" ht="15">
      <c r="A18" t="s">
        <v>54</v>
      </c>
      <c r="B18" t="s">
        <v>55</v>
      </c>
      <c r="C18" t="s">
        <v>56</v>
      </c>
      <c r="D18" s="1"/>
    </row>
    <row r="19" spans="1:4" ht="15">
      <c r="A19" t="s">
        <v>143</v>
      </c>
      <c r="B19" t="s">
        <v>144</v>
      </c>
      <c r="C19" t="s">
        <v>145</v>
      </c>
      <c r="D19" s="1"/>
    </row>
    <row r="20" spans="1:4" ht="15">
      <c r="A20" t="s">
        <v>57</v>
      </c>
      <c r="B20" t="s">
        <v>58</v>
      </c>
      <c r="C20" t="s">
        <v>59</v>
      </c>
      <c r="D20" s="1"/>
    </row>
    <row r="21" spans="1:4" ht="15">
      <c r="A21" t="s">
        <v>60</v>
      </c>
      <c r="B21" t="s">
        <v>61</v>
      </c>
      <c r="C21" t="s">
        <v>151</v>
      </c>
      <c r="D21" s="1"/>
    </row>
    <row r="22" spans="1:4" ht="15">
      <c r="A22" t="s">
        <v>62</v>
      </c>
      <c r="B22" t="s">
        <v>63</v>
      </c>
      <c r="C22" t="s">
        <v>64</v>
      </c>
      <c r="D22" s="1"/>
    </row>
    <row r="23" spans="1:4" ht="15">
      <c r="A23" t="s">
        <v>65</v>
      </c>
      <c r="B23" t="s">
        <v>66</v>
      </c>
      <c r="C23" t="s">
        <v>67</v>
      </c>
      <c r="D23" s="1"/>
    </row>
    <row r="24" spans="1:4" ht="15">
      <c r="A24" s="1"/>
      <c r="C24" t="s">
        <v>68</v>
      </c>
      <c r="D24" s="1"/>
    </row>
  </sheetData>
  <phoneticPr fontId="0" type="noConversion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43</v>
      </c>
      <c r="B1" s="3" t="s">
        <v>1</v>
      </c>
      <c r="C1" s="3"/>
      <c r="D1" s="3"/>
      <c r="E1" s="4">
        <v>280</v>
      </c>
      <c r="F1" s="40" t="s">
        <v>92</v>
      </c>
      <c r="G1" s="3"/>
      <c r="H1" s="3"/>
      <c r="N1" s="39" t="str">
        <f>Inhoud!$C$3</f>
        <v>1 maart 2012</v>
      </c>
      <c r="Q1" s="6" t="s">
        <v>42</v>
      </c>
    </row>
    <row r="2" spans="1:21" ht="16.5">
      <c r="A2" s="3"/>
      <c r="B2" s="3"/>
      <c r="C2" s="3"/>
      <c r="D2" s="3"/>
      <c r="E2" s="7"/>
      <c r="F2" s="3"/>
      <c r="G2" s="3"/>
      <c r="H2" s="3"/>
      <c r="Q2" s="6"/>
    </row>
    <row r="3" spans="1:21" ht="16.5">
      <c r="A3" s="3"/>
      <c r="B3" s="3"/>
      <c r="C3" s="3"/>
      <c r="D3" s="3"/>
      <c r="E3" s="7"/>
      <c r="F3" s="3" t="s">
        <v>93</v>
      </c>
      <c r="G3" s="3"/>
      <c r="H3" s="3"/>
      <c r="Q3" s="6"/>
    </row>
    <row r="4" spans="1:21" ht="16.5">
      <c r="A4" s="3"/>
      <c r="B4" s="3"/>
      <c r="C4" s="3"/>
      <c r="D4" s="3"/>
      <c r="E4" s="7"/>
      <c r="F4" s="2" t="s">
        <v>94</v>
      </c>
      <c r="G4" s="2"/>
      <c r="H4" s="2"/>
      <c r="I4" s="2"/>
      <c r="J4" s="2"/>
      <c r="K4" s="2"/>
      <c r="Q4" s="6"/>
    </row>
    <row r="5" spans="1:21">
      <c r="A5" s="6" t="s">
        <v>18</v>
      </c>
      <c r="T5" s="1" t="s">
        <v>7</v>
      </c>
      <c r="U5" s="11">
        <f>'LOG4'!$U$4</f>
        <v>1.2434000000000001</v>
      </c>
    </row>
    <row r="6" spans="1:21" ht="17.25">
      <c r="A6" s="3"/>
      <c r="B6" s="3"/>
      <c r="C6" s="3"/>
      <c r="D6" s="3"/>
      <c r="E6" s="8"/>
      <c r="F6" s="9"/>
      <c r="G6" s="3"/>
      <c r="H6" s="3"/>
      <c r="Q6" s="6"/>
      <c r="U6" s="11"/>
    </row>
    <row r="7" spans="1:21">
      <c r="A7" s="12"/>
      <c r="B7" s="69" t="s">
        <v>8</v>
      </c>
      <c r="C7" s="77"/>
      <c r="D7" s="77"/>
      <c r="E7" s="70"/>
      <c r="F7" s="13" t="s">
        <v>9</v>
      </c>
      <c r="G7" s="14"/>
      <c r="H7" s="69" t="s">
        <v>10</v>
      </c>
      <c r="I7" s="72"/>
      <c r="J7" s="69" t="s">
        <v>11</v>
      </c>
      <c r="K7" s="70"/>
      <c r="L7" s="69" t="s">
        <v>12</v>
      </c>
      <c r="M7" s="77"/>
      <c r="N7" s="77"/>
      <c r="O7" s="77"/>
      <c r="P7" s="77"/>
      <c r="Q7" s="70"/>
      <c r="R7" s="15" t="s">
        <v>13</v>
      </c>
      <c r="S7" s="15"/>
      <c r="T7" s="15"/>
      <c r="U7" s="14"/>
    </row>
    <row r="8" spans="1:21">
      <c r="A8" s="16"/>
      <c r="B8" s="65">
        <v>1</v>
      </c>
      <c r="C8" s="66"/>
      <c r="D8" s="65"/>
      <c r="E8" s="66"/>
      <c r="F8" s="65"/>
      <c r="G8" s="66"/>
      <c r="H8" s="65"/>
      <c r="I8" s="66"/>
      <c r="J8" s="73" t="s">
        <v>14</v>
      </c>
      <c r="K8" s="66"/>
      <c r="L8" s="73" t="s">
        <v>15</v>
      </c>
      <c r="M8" s="74"/>
      <c r="N8" s="74"/>
      <c r="O8" s="74"/>
      <c r="P8" s="74"/>
      <c r="Q8" s="66"/>
      <c r="R8" s="17"/>
      <c r="S8" s="17"/>
      <c r="T8" s="71" t="s">
        <v>16</v>
      </c>
      <c r="U8" s="66"/>
    </row>
    <row r="9" spans="1:21">
      <c r="A9" s="16"/>
      <c r="B9" s="78" t="s">
        <v>17</v>
      </c>
      <c r="C9" s="79"/>
      <c r="D9" s="67" t="str">
        <f>Inhoud!$C$3</f>
        <v>1 maart 2012</v>
      </c>
      <c r="E9" s="68"/>
      <c r="F9" s="18" t="str">
        <f>D9</f>
        <v>1 maart 2012</v>
      </c>
      <c r="G9" s="19"/>
      <c r="H9" s="75"/>
      <c r="I9" s="68"/>
      <c r="J9" s="75"/>
      <c r="K9" s="68"/>
      <c r="L9" s="20">
        <v>1</v>
      </c>
      <c r="M9" s="17"/>
      <c r="N9" s="21">
        <v>0.5</v>
      </c>
      <c r="O9" s="17"/>
      <c r="P9" s="80">
        <v>0.2</v>
      </c>
      <c r="Q9" s="79"/>
      <c r="R9" s="17" t="s">
        <v>10</v>
      </c>
      <c r="S9" s="17"/>
      <c r="T9" s="17"/>
      <c r="U9" s="22"/>
    </row>
    <row r="10" spans="1:21">
      <c r="A10" s="16"/>
      <c r="B10" s="69"/>
      <c r="C10" s="70"/>
      <c r="D10" s="76"/>
      <c r="E10" s="72"/>
      <c r="F10" s="76"/>
      <c r="G10" s="72"/>
      <c r="H10" s="76"/>
      <c r="I10" s="72"/>
      <c r="J10" s="76"/>
      <c r="K10" s="72"/>
      <c r="L10" s="76"/>
      <c r="M10" s="72"/>
      <c r="N10" s="76"/>
      <c r="O10" s="72"/>
      <c r="P10" s="76"/>
      <c r="Q10" s="72"/>
      <c r="R10" s="12"/>
      <c r="S10" s="12"/>
      <c r="T10" s="76"/>
      <c r="U10" s="72"/>
    </row>
    <row r="11" spans="1:21">
      <c r="A11" s="16">
        <v>0</v>
      </c>
      <c r="B11" s="60">
        <v>17110.62</v>
      </c>
      <c r="C11" s="61"/>
      <c r="D11" s="60">
        <f t="shared" ref="D11:D38" si="0">B11*$U$5</f>
        <v>21275.344907999999</v>
      </c>
      <c r="E11" s="64">
        <f t="shared" ref="E11:E38" si="1">D11/40.3399</f>
        <v>527.40202400105102</v>
      </c>
      <c r="F11" s="60">
        <f t="shared" ref="F11:F38" si="2">B11/12*$U$5</f>
        <v>1772.9454090000002</v>
      </c>
      <c r="G11" s="64">
        <f t="shared" ref="G11:G38" si="3">F11/40.3399</f>
        <v>43.950168666754259</v>
      </c>
      <c r="H11" s="60">
        <f t="shared" ref="H11:H38" si="4">((B11&lt;19968.2)*913.03+(B11&gt;19968.2)*(B11&lt;20424.71)*(20424.71-B11+456.51)+(B11&gt;20424.71)*(B11&lt;22659.62)*456.51+(B11&gt;22659.62)*(B11&lt;23116.13)*(23116.13-B11))/12*$U$5</f>
        <v>94.605125166666667</v>
      </c>
      <c r="I11" s="64">
        <f t="shared" ref="I11:I38" si="5">H11/40.3399</f>
        <v>2.3451997939178497</v>
      </c>
      <c r="J11" s="60">
        <f t="shared" ref="J11:J38" si="6">((B11&lt;19968.2)*456.51+(B11&gt;19968.2)*(B11&lt;20196.46)*(20196.46-B11+228.26)+(B11&gt;20196.46)*(B11&lt;22659.62)*228.26+(B11&gt;22659.62)*(B11&lt;22887.88)*(22887.88-B11))/12*$U$5</f>
        <v>47.302044500000001</v>
      </c>
      <c r="K11" s="64">
        <f t="shared" ref="K11:K38" si="7">J11/40.3399</f>
        <v>1.1725870540085623</v>
      </c>
      <c r="L11" s="81">
        <f t="shared" ref="L11:L38" si="8">D11/1976</f>
        <v>10.766874953441295</v>
      </c>
      <c r="M11" s="82">
        <f t="shared" ref="M11:M38" si="9">L11/40.3399</f>
        <v>0.26690385830012703</v>
      </c>
      <c r="N11" s="81">
        <f t="shared" ref="N11:N38" si="10">L11/2</f>
        <v>5.3834374767206477</v>
      </c>
      <c r="O11" s="82">
        <f t="shared" ref="O11:O38" si="11">N11/40.3399</f>
        <v>0.13345192915006351</v>
      </c>
      <c r="P11" s="81">
        <f t="shared" ref="P11:P38" si="12">L11/5</f>
        <v>2.1533749906882589</v>
      </c>
      <c r="Q11" s="82">
        <f t="shared" ref="Q11:Q38" si="13">P11/40.3399</f>
        <v>5.3380771660025403E-2</v>
      </c>
      <c r="R11" s="23">
        <f t="shared" ref="R11:R38" si="14">(F11+H11)/1976*12</f>
        <v>11.341400005060731</v>
      </c>
      <c r="S11" s="23">
        <f t="shared" ref="S11:S38" si="15">R11/40.3399</f>
        <v>0.28114596231177397</v>
      </c>
      <c r="T11" s="81">
        <f t="shared" ref="T11:T38" si="16">D11/2080</f>
        <v>10.228531205769229</v>
      </c>
      <c r="U11" s="82">
        <f t="shared" ref="U11:U38" si="17">T11/40.3399</f>
        <v>0.25355866538512067</v>
      </c>
    </row>
    <row r="12" spans="1:21">
      <c r="A12" s="16">
        <f t="shared" ref="A12:A38" si="18">+A11+1</f>
        <v>1</v>
      </c>
      <c r="B12" s="60">
        <v>17440.61</v>
      </c>
      <c r="C12" s="61"/>
      <c r="D12" s="60">
        <f t="shared" si="0"/>
        <v>21685.654474000003</v>
      </c>
      <c r="E12" s="64">
        <f t="shared" si="1"/>
        <v>537.57333245744292</v>
      </c>
      <c r="F12" s="60">
        <f t="shared" si="2"/>
        <v>1807.1378728333334</v>
      </c>
      <c r="G12" s="64">
        <f t="shared" si="3"/>
        <v>44.79777770478691</v>
      </c>
      <c r="H12" s="60">
        <f t="shared" si="4"/>
        <v>94.605125166666667</v>
      </c>
      <c r="I12" s="64">
        <f t="shared" si="5"/>
        <v>2.3451997939178497</v>
      </c>
      <c r="J12" s="60">
        <f t="shared" si="6"/>
        <v>47.302044500000001</v>
      </c>
      <c r="K12" s="64">
        <f t="shared" si="7"/>
        <v>1.1725870540085623</v>
      </c>
      <c r="L12" s="81">
        <f t="shared" si="8"/>
        <v>10.974521494939273</v>
      </c>
      <c r="M12" s="82">
        <f t="shared" si="9"/>
        <v>0.27205128160801767</v>
      </c>
      <c r="N12" s="81">
        <f t="shared" si="10"/>
        <v>5.4872607474696364</v>
      </c>
      <c r="O12" s="82">
        <f t="shared" si="11"/>
        <v>0.13602564080400883</v>
      </c>
      <c r="P12" s="81">
        <f t="shared" si="12"/>
        <v>2.1949042989878547</v>
      </c>
      <c r="Q12" s="82">
        <f t="shared" si="13"/>
        <v>5.441025632160354E-2</v>
      </c>
      <c r="R12" s="23">
        <f t="shared" si="14"/>
        <v>11.549046546558705</v>
      </c>
      <c r="S12" s="23">
        <f t="shared" si="15"/>
        <v>0.2862933856196645</v>
      </c>
      <c r="T12" s="81">
        <f t="shared" si="16"/>
        <v>10.425795420192308</v>
      </c>
      <c r="U12" s="82">
        <f t="shared" si="17"/>
        <v>0.25844871752761678</v>
      </c>
    </row>
    <row r="13" spans="1:21">
      <c r="A13" s="16">
        <f t="shared" si="18"/>
        <v>2</v>
      </c>
      <c r="B13" s="60">
        <v>17814.82</v>
      </c>
      <c r="C13" s="61"/>
      <c r="D13" s="60">
        <f t="shared" si="0"/>
        <v>22150.947188000002</v>
      </c>
      <c r="E13" s="64">
        <f t="shared" si="1"/>
        <v>549.10763754991956</v>
      </c>
      <c r="F13" s="60">
        <f t="shared" si="2"/>
        <v>1845.9122656666668</v>
      </c>
      <c r="G13" s="64">
        <f t="shared" si="3"/>
        <v>45.758969795826637</v>
      </c>
      <c r="H13" s="60">
        <f t="shared" si="4"/>
        <v>94.605125166666667</v>
      </c>
      <c r="I13" s="64">
        <f t="shared" si="5"/>
        <v>2.3451997939178497</v>
      </c>
      <c r="J13" s="60">
        <f t="shared" si="6"/>
        <v>47.302044500000001</v>
      </c>
      <c r="K13" s="64">
        <f t="shared" si="7"/>
        <v>1.1725870540085623</v>
      </c>
      <c r="L13" s="81">
        <f t="shared" si="8"/>
        <v>11.209993516194332</v>
      </c>
      <c r="M13" s="82">
        <f t="shared" si="9"/>
        <v>0.27788848054145726</v>
      </c>
      <c r="N13" s="81">
        <f t="shared" si="10"/>
        <v>5.6049967580971662</v>
      </c>
      <c r="O13" s="82">
        <f t="shared" si="11"/>
        <v>0.13894424027072863</v>
      </c>
      <c r="P13" s="81">
        <f t="shared" si="12"/>
        <v>2.2419987032388664</v>
      </c>
      <c r="Q13" s="82">
        <f t="shared" si="13"/>
        <v>5.5577696108291455E-2</v>
      </c>
      <c r="R13" s="23">
        <f t="shared" si="14"/>
        <v>11.784518567813766</v>
      </c>
      <c r="S13" s="23">
        <f t="shared" si="15"/>
        <v>0.29213058455310414</v>
      </c>
      <c r="T13" s="81">
        <f t="shared" si="16"/>
        <v>10.649493840384617</v>
      </c>
      <c r="U13" s="82">
        <f t="shared" si="17"/>
        <v>0.26399405651438446</v>
      </c>
    </row>
    <row r="14" spans="1:21">
      <c r="A14" s="16">
        <f t="shared" si="18"/>
        <v>3</v>
      </c>
      <c r="B14" s="60">
        <v>18486.04</v>
      </c>
      <c r="C14" s="61"/>
      <c r="D14" s="60">
        <f t="shared" si="0"/>
        <v>22985.542136000004</v>
      </c>
      <c r="E14" s="64">
        <f t="shared" si="1"/>
        <v>569.79670589168552</v>
      </c>
      <c r="F14" s="60">
        <f t="shared" si="2"/>
        <v>1915.4618446666668</v>
      </c>
      <c r="G14" s="64">
        <f t="shared" si="3"/>
        <v>47.483058824307122</v>
      </c>
      <c r="H14" s="60">
        <f t="shared" si="4"/>
        <v>94.605125166666667</v>
      </c>
      <c r="I14" s="64">
        <f t="shared" si="5"/>
        <v>2.3451997939178497</v>
      </c>
      <c r="J14" s="60">
        <f t="shared" si="6"/>
        <v>47.302044500000001</v>
      </c>
      <c r="K14" s="64">
        <f t="shared" si="7"/>
        <v>1.1725870540085623</v>
      </c>
      <c r="L14" s="81">
        <f t="shared" si="8"/>
        <v>11.632359380566804</v>
      </c>
      <c r="M14" s="82">
        <f t="shared" si="9"/>
        <v>0.28835865682777606</v>
      </c>
      <c r="N14" s="81">
        <f t="shared" si="10"/>
        <v>5.816179690283402</v>
      </c>
      <c r="O14" s="82">
        <f t="shared" si="11"/>
        <v>0.14417932841388803</v>
      </c>
      <c r="P14" s="81">
        <f t="shared" si="12"/>
        <v>2.3264718761133607</v>
      </c>
      <c r="Q14" s="82">
        <f t="shared" si="13"/>
        <v>5.7671731365555215E-2</v>
      </c>
      <c r="R14" s="23">
        <f t="shared" si="14"/>
        <v>12.206884432186236</v>
      </c>
      <c r="S14" s="23">
        <f t="shared" si="15"/>
        <v>0.30260076083942289</v>
      </c>
      <c r="T14" s="81">
        <f t="shared" si="16"/>
        <v>11.050741411538464</v>
      </c>
      <c r="U14" s="82">
        <f t="shared" si="17"/>
        <v>0.2739407239863873</v>
      </c>
    </row>
    <row r="15" spans="1:21">
      <c r="A15" s="16">
        <f t="shared" si="18"/>
        <v>4</v>
      </c>
      <c r="B15" s="60">
        <v>19153.23</v>
      </c>
      <c r="C15" s="61"/>
      <c r="D15" s="60">
        <f t="shared" si="0"/>
        <v>23815.126182</v>
      </c>
      <c r="E15" s="64">
        <f t="shared" si="1"/>
        <v>590.36155721754392</v>
      </c>
      <c r="F15" s="60">
        <f t="shared" si="2"/>
        <v>1984.5938485000001</v>
      </c>
      <c r="G15" s="64">
        <f t="shared" si="3"/>
        <v>49.196796434795331</v>
      </c>
      <c r="H15" s="60">
        <f t="shared" si="4"/>
        <v>94.605125166666667</v>
      </c>
      <c r="I15" s="64">
        <f t="shared" si="5"/>
        <v>2.3451997939178497</v>
      </c>
      <c r="J15" s="60">
        <f t="shared" si="6"/>
        <v>47.302044500000001</v>
      </c>
      <c r="K15" s="64">
        <f t="shared" si="7"/>
        <v>1.1725870540085623</v>
      </c>
      <c r="L15" s="81">
        <f t="shared" si="8"/>
        <v>12.052189363360323</v>
      </c>
      <c r="M15" s="82">
        <f t="shared" si="9"/>
        <v>0.29876597025179347</v>
      </c>
      <c r="N15" s="81">
        <f t="shared" si="10"/>
        <v>6.0260946816801617</v>
      </c>
      <c r="O15" s="82">
        <f t="shared" si="11"/>
        <v>0.14938298512589673</v>
      </c>
      <c r="P15" s="81">
        <f t="shared" si="12"/>
        <v>2.4104378726720648</v>
      </c>
      <c r="Q15" s="82">
        <f t="shared" si="13"/>
        <v>5.9753194050358699E-2</v>
      </c>
      <c r="R15" s="23">
        <f t="shared" si="14"/>
        <v>12.626714414979759</v>
      </c>
      <c r="S15" s="23">
        <f t="shared" si="15"/>
        <v>0.31300807426344041</v>
      </c>
      <c r="T15" s="81">
        <f t="shared" si="16"/>
        <v>11.449579895192308</v>
      </c>
      <c r="U15" s="82">
        <f t="shared" si="17"/>
        <v>0.28382767173920381</v>
      </c>
    </row>
    <row r="16" spans="1:21">
      <c r="A16" s="16">
        <f t="shared" si="18"/>
        <v>5</v>
      </c>
      <c r="B16" s="60">
        <v>19157.259999999998</v>
      </c>
      <c r="C16" s="61"/>
      <c r="D16" s="60">
        <f t="shared" si="0"/>
        <v>23820.137083999998</v>
      </c>
      <c r="E16" s="64">
        <f t="shared" si="1"/>
        <v>590.48577423345125</v>
      </c>
      <c r="F16" s="60">
        <f t="shared" si="2"/>
        <v>1985.0114236666666</v>
      </c>
      <c r="G16" s="64">
        <f t="shared" si="3"/>
        <v>49.2071478527876</v>
      </c>
      <c r="H16" s="60">
        <f t="shared" si="4"/>
        <v>94.605125166666667</v>
      </c>
      <c r="I16" s="64">
        <f t="shared" si="5"/>
        <v>2.3451997939178497</v>
      </c>
      <c r="J16" s="60">
        <f t="shared" si="6"/>
        <v>47.302044500000001</v>
      </c>
      <c r="K16" s="64">
        <f t="shared" si="7"/>
        <v>1.1725870540085623</v>
      </c>
      <c r="L16" s="81">
        <f t="shared" si="8"/>
        <v>12.05472524493927</v>
      </c>
      <c r="M16" s="82">
        <f t="shared" si="9"/>
        <v>0.29882883311409475</v>
      </c>
      <c r="N16" s="81">
        <f t="shared" si="10"/>
        <v>6.0273626224696351</v>
      </c>
      <c r="O16" s="82">
        <f t="shared" si="11"/>
        <v>0.14941441655704737</v>
      </c>
      <c r="P16" s="81">
        <f t="shared" si="12"/>
        <v>2.4109450489878541</v>
      </c>
      <c r="Q16" s="82">
        <f t="shared" si="13"/>
        <v>5.9765766622818947E-2</v>
      </c>
      <c r="R16" s="23">
        <f t="shared" si="14"/>
        <v>12.629250296558702</v>
      </c>
      <c r="S16" s="23">
        <f t="shared" si="15"/>
        <v>0.31307093712574158</v>
      </c>
      <c r="T16" s="81">
        <f t="shared" si="16"/>
        <v>11.451988982692306</v>
      </c>
      <c r="U16" s="82">
        <f t="shared" si="17"/>
        <v>0.28388739145838998</v>
      </c>
    </row>
    <row r="17" spans="1:21">
      <c r="A17" s="16">
        <f t="shared" si="18"/>
        <v>6</v>
      </c>
      <c r="B17" s="60">
        <v>20108.48</v>
      </c>
      <c r="C17" s="61"/>
      <c r="D17" s="60">
        <f t="shared" si="0"/>
        <v>25002.884032000002</v>
      </c>
      <c r="E17" s="64">
        <f t="shared" si="1"/>
        <v>619.80530521890239</v>
      </c>
      <c r="F17" s="60">
        <f t="shared" si="2"/>
        <v>2083.5736693333333</v>
      </c>
      <c r="G17" s="64">
        <f t="shared" si="3"/>
        <v>51.650442101575194</v>
      </c>
      <c r="H17" s="60">
        <f t="shared" si="4"/>
        <v>80.068742999999969</v>
      </c>
      <c r="I17" s="64">
        <f t="shared" si="5"/>
        <v>1.984852292643263</v>
      </c>
      <c r="J17" s="60">
        <f t="shared" si="6"/>
        <v>32.76773466666662</v>
      </c>
      <c r="K17" s="64">
        <f t="shared" si="7"/>
        <v>0.81229092453542573</v>
      </c>
      <c r="L17" s="81">
        <f t="shared" si="8"/>
        <v>12.653281392712552</v>
      </c>
      <c r="M17" s="82">
        <f t="shared" si="9"/>
        <v>0.31366665243871583</v>
      </c>
      <c r="N17" s="81">
        <f t="shared" si="10"/>
        <v>6.326640696356276</v>
      </c>
      <c r="O17" s="82">
        <f t="shared" si="11"/>
        <v>0.15683332621935792</v>
      </c>
      <c r="P17" s="81">
        <f t="shared" si="12"/>
        <v>2.5306562785425104</v>
      </c>
      <c r="Q17" s="82">
        <f t="shared" si="13"/>
        <v>6.2733330487743169E-2</v>
      </c>
      <c r="R17" s="23">
        <f t="shared" si="14"/>
        <v>13.139528819838056</v>
      </c>
      <c r="S17" s="23">
        <f t="shared" si="15"/>
        <v>0.32572041130092183</v>
      </c>
      <c r="T17" s="81">
        <f t="shared" si="16"/>
        <v>12.020617323076923</v>
      </c>
      <c r="U17" s="82">
        <f t="shared" si="17"/>
        <v>0.29798331981678</v>
      </c>
    </row>
    <row r="18" spans="1:21">
      <c r="A18" s="16">
        <f t="shared" si="18"/>
        <v>7</v>
      </c>
      <c r="B18" s="60">
        <v>20116.03</v>
      </c>
      <c r="C18" s="61"/>
      <c r="D18" s="60">
        <f t="shared" si="0"/>
        <v>25012.271701999998</v>
      </c>
      <c r="E18" s="64">
        <f t="shared" si="1"/>
        <v>620.03801947947318</v>
      </c>
      <c r="F18" s="60">
        <f t="shared" si="2"/>
        <v>2084.3559751666667</v>
      </c>
      <c r="G18" s="64">
        <f t="shared" si="3"/>
        <v>51.669834956622765</v>
      </c>
      <c r="H18" s="60">
        <f t="shared" si="4"/>
        <v>79.286437166666701</v>
      </c>
      <c r="I18" s="64">
        <f t="shared" si="5"/>
        <v>1.9654594375956982</v>
      </c>
      <c r="J18" s="60">
        <f t="shared" si="6"/>
        <v>31.985428833333366</v>
      </c>
      <c r="K18" s="64">
        <f t="shared" si="7"/>
        <v>0.79289806948786101</v>
      </c>
      <c r="L18" s="81">
        <f t="shared" si="8"/>
        <v>12.65803223785425</v>
      </c>
      <c r="M18" s="82">
        <f t="shared" si="9"/>
        <v>0.31378442281349855</v>
      </c>
      <c r="N18" s="81">
        <f t="shared" si="10"/>
        <v>6.3290161189271252</v>
      </c>
      <c r="O18" s="82">
        <f t="shared" si="11"/>
        <v>0.15689221140674928</v>
      </c>
      <c r="P18" s="81">
        <f t="shared" si="12"/>
        <v>2.5316064475708502</v>
      </c>
      <c r="Q18" s="82">
        <f t="shared" si="13"/>
        <v>6.2756884562699719E-2</v>
      </c>
      <c r="R18" s="23">
        <f t="shared" si="14"/>
        <v>13.139528819838059</v>
      </c>
      <c r="S18" s="23">
        <f t="shared" si="15"/>
        <v>0.32572041130092189</v>
      </c>
      <c r="T18" s="81">
        <f t="shared" si="16"/>
        <v>12.025130625961538</v>
      </c>
      <c r="U18" s="82">
        <f t="shared" si="17"/>
        <v>0.29809520167282361</v>
      </c>
    </row>
    <row r="19" spans="1:21">
      <c r="A19" s="16">
        <f t="shared" si="18"/>
        <v>8</v>
      </c>
      <c r="B19" s="60">
        <v>21066.97</v>
      </c>
      <c r="C19" s="61"/>
      <c r="D19" s="60">
        <f t="shared" si="0"/>
        <v>26194.670498000003</v>
      </c>
      <c r="E19" s="64">
        <f t="shared" si="1"/>
        <v>649.34892000228069</v>
      </c>
      <c r="F19" s="60">
        <f t="shared" si="2"/>
        <v>2182.8892081666668</v>
      </c>
      <c r="G19" s="64">
        <f t="shared" si="3"/>
        <v>54.112410000190053</v>
      </c>
      <c r="H19" s="60">
        <f t="shared" si="4"/>
        <v>47.302044500000001</v>
      </c>
      <c r="I19" s="64">
        <f t="shared" si="5"/>
        <v>1.1725870540085623</v>
      </c>
      <c r="J19" s="60">
        <f t="shared" si="6"/>
        <v>23.651540333333333</v>
      </c>
      <c r="K19" s="64">
        <f t="shared" si="7"/>
        <v>0.58630636995464369</v>
      </c>
      <c r="L19" s="81">
        <f t="shared" si="8"/>
        <v>13.256412195344131</v>
      </c>
      <c r="M19" s="82">
        <f t="shared" si="9"/>
        <v>0.32861787449508134</v>
      </c>
      <c r="N19" s="81">
        <f t="shared" si="10"/>
        <v>6.6282060976720656</v>
      </c>
      <c r="O19" s="82">
        <f t="shared" si="11"/>
        <v>0.16430893724754067</v>
      </c>
      <c r="P19" s="81">
        <f t="shared" si="12"/>
        <v>2.6512824390688263</v>
      </c>
      <c r="Q19" s="82">
        <f t="shared" si="13"/>
        <v>6.5723574899016271E-2</v>
      </c>
      <c r="R19" s="23">
        <f t="shared" si="14"/>
        <v>13.543671574898788</v>
      </c>
      <c r="S19" s="23">
        <f t="shared" si="15"/>
        <v>0.33573884850727909</v>
      </c>
      <c r="T19" s="81">
        <f t="shared" si="16"/>
        <v>12.593591585576924</v>
      </c>
      <c r="U19" s="82">
        <f t="shared" si="17"/>
        <v>0.31218698077032725</v>
      </c>
    </row>
    <row r="20" spans="1:21">
      <c r="A20" s="16">
        <f t="shared" si="18"/>
        <v>9</v>
      </c>
      <c r="B20" s="60">
        <v>21077.29</v>
      </c>
      <c r="C20" s="61"/>
      <c r="D20" s="60">
        <f t="shared" si="0"/>
        <v>26207.502386000004</v>
      </c>
      <c r="E20" s="64">
        <f t="shared" si="1"/>
        <v>649.66701419686228</v>
      </c>
      <c r="F20" s="60">
        <f t="shared" si="2"/>
        <v>2183.9585321666668</v>
      </c>
      <c r="G20" s="64">
        <f t="shared" si="3"/>
        <v>54.138917849738519</v>
      </c>
      <c r="H20" s="60">
        <f t="shared" si="4"/>
        <v>47.302044500000001</v>
      </c>
      <c r="I20" s="64">
        <f t="shared" si="5"/>
        <v>1.1725870540085623</v>
      </c>
      <c r="J20" s="60">
        <f t="shared" si="6"/>
        <v>23.651540333333333</v>
      </c>
      <c r="K20" s="64">
        <f t="shared" si="7"/>
        <v>0.58630636995464369</v>
      </c>
      <c r="L20" s="81">
        <f t="shared" si="8"/>
        <v>13.262906065789476</v>
      </c>
      <c r="M20" s="82">
        <f t="shared" si="9"/>
        <v>0.32877885333849305</v>
      </c>
      <c r="N20" s="81">
        <f t="shared" si="10"/>
        <v>6.6314530328947381</v>
      </c>
      <c r="O20" s="82">
        <f t="shared" si="11"/>
        <v>0.16438942666924652</v>
      </c>
      <c r="P20" s="81">
        <f t="shared" si="12"/>
        <v>2.6525812131578954</v>
      </c>
      <c r="Q20" s="82">
        <f t="shared" si="13"/>
        <v>6.575577066769861E-2</v>
      </c>
      <c r="R20" s="23">
        <f t="shared" si="14"/>
        <v>13.550165445344131</v>
      </c>
      <c r="S20" s="23">
        <f t="shared" si="15"/>
        <v>0.33589982735069079</v>
      </c>
      <c r="T20" s="81">
        <f t="shared" si="16"/>
        <v>12.599760762500003</v>
      </c>
      <c r="U20" s="82">
        <f t="shared" si="17"/>
        <v>0.31233991067156841</v>
      </c>
    </row>
    <row r="21" spans="1:21">
      <c r="A21" s="16">
        <f t="shared" si="18"/>
        <v>10</v>
      </c>
      <c r="B21" s="60">
        <v>22028.23</v>
      </c>
      <c r="C21" s="61"/>
      <c r="D21" s="60">
        <f t="shared" si="0"/>
        <v>27389.901182000001</v>
      </c>
      <c r="E21" s="64">
        <f t="shared" si="1"/>
        <v>678.97791471966968</v>
      </c>
      <c r="F21" s="60">
        <f t="shared" si="2"/>
        <v>2282.4917651666665</v>
      </c>
      <c r="G21" s="64">
        <f t="shared" si="3"/>
        <v>56.581492893305793</v>
      </c>
      <c r="H21" s="60">
        <f t="shared" si="4"/>
        <v>47.302044500000001</v>
      </c>
      <c r="I21" s="64">
        <f t="shared" si="5"/>
        <v>1.1725870540085623</v>
      </c>
      <c r="J21" s="60">
        <f t="shared" si="6"/>
        <v>23.651540333333333</v>
      </c>
      <c r="K21" s="64">
        <f t="shared" si="7"/>
        <v>0.58630636995464369</v>
      </c>
      <c r="L21" s="81">
        <f t="shared" si="8"/>
        <v>13.861286023279353</v>
      </c>
      <c r="M21" s="82">
        <f t="shared" si="9"/>
        <v>0.34361230502007573</v>
      </c>
      <c r="N21" s="81">
        <f t="shared" si="10"/>
        <v>6.9306430116396767</v>
      </c>
      <c r="O21" s="82">
        <f t="shared" si="11"/>
        <v>0.17180615251003786</v>
      </c>
      <c r="P21" s="81">
        <f t="shared" si="12"/>
        <v>2.7722572046558707</v>
      </c>
      <c r="Q21" s="82">
        <f t="shared" si="13"/>
        <v>6.8722461004015148E-2</v>
      </c>
      <c r="R21" s="23">
        <f t="shared" si="14"/>
        <v>14.148545402834008</v>
      </c>
      <c r="S21" s="23">
        <f t="shared" si="15"/>
        <v>0.35073327903227347</v>
      </c>
      <c r="T21" s="81">
        <f t="shared" si="16"/>
        <v>13.168221722115385</v>
      </c>
      <c r="U21" s="82">
        <f t="shared" si="17"/>
        <v>0.32643168976907194</v>
      </c>
    </row>
    <row r="22" spans="1:21">
      <c r="A22" s="16">
        <f t="shared" si="18"/>
        <v>11</v>
      </c>
      <c r="B22" s="60">
        <v>22038.57</v>
      </c>
      <c r="C22" s="61"/>
      <c r="D22" s="60">
        <f t="shared" si="0"/>
        <v>27402.757938000002</v>
      </c>
      <c r="E22" s="64">
        <f t="shared" si="1"/>
        <v>679.29662537586864</v>
      </c>
      <c r="F22" s="60">
        <f t="shared" si="2"/>
        <v>2283.5631615000002</v>
      </c>
      <c r="G22" s="64">
        <f t="shared" si="3"/>
        <v>56.60805211465572</v>
      </c>
      <c r="H22" s="60">
        <f t="shared" si="4"/>
        <v>47.302044500000001</v>
      </c>
      <c r="I22" s="64">
        <f t="shared" si="5"/>
        <v>1.1725870540085623</v>
      </c>
      <c r="J22" s="60">
        <f t="shared" si="6"/>
        <v>23.651540333333333</v>
      </c>
      <c r="K22" s="64">
        <f t="shared" si="7"/>
        <v>0.58630636995464369</v>
      </c>
      <c r="L22" s="81">
        <f t="shared" si="8"/>
        <v>13.86779247874494</v>
      </c>
      <c r="M22" s="82">
        <f t="shared" si="9"/>
        <v>0.34377359583799016</v>
      </c>
      <c r="N22" s="81">
        <f t="shared" si="10"/>
        <v>6.9338962393724701</v>
      </c>
      <c r="O22" s="82">
        <f t="shared" si="11"/>
        <v>0.17188679791899508</v>
      </c>
      <c r="P22" s="81">
        <f t="shared" si="12"/>
        <v>2.7735584957489881</v>
      </c>
      <c r="Q22" s="82">
        <f t="shared" si="13"/>
        <v>6.8754719167598038E-2</v>
      </c>
      <c r="R22" s="23">
        <f t="shared" si="14"/>
        <v>14.155051858299597</v>
      </c>
      <c r="S22" s="23">
        <f t="shared" si="15"/>
        <v>0.35089456985018797</v>
      </c>
      <c r="T22" s="81">
        <f t="shared" si="16"/>
        <v>13.174402854807694</v>
      </c>
      <c r="U22" s="82">
        <f t="shared" si="17"/>
        <v>0.32658491604609069</v>
      </c>
    </row>
    <row r="23" spans="1:21">
      <c r="A23" s="16">
        <f t="shared" si="18"/>
        <v>12</v>
      </c>
      <c r="B23" s="60">
        <v>22989.52</v>
      </c>
      <c r="C23" s="61"/>
      <c r="D23" s="60">
        <f t="shared" si="0"/>
        <v>28585.169168</v>
      </c>
      <c r="E23" s="64">
        <f t="shared" si="1"/>
        <v>708.60783412948467</v>
      </c>
      <c r="F23" s="60">
        <f t="shared" si="2"/>
        <v>2382.0974306666667</v>
      </c>
      <c r="G23" s="64">
        <f t="shared" si="3"/>
        <v>59.050652844123725</v>
      </c>
      <c r="H23" s="60">
        <f t="shared" si="4"/>
        <v>13.118906166666727</v>
      </c>
      <c r="I23" s="64">
        <f t="shared" si="5"/>
        <v>0.32520918908244018</v>
      </c>
      <c r="J23" s="60">
        <f t="shared" si="6"/>
        <v>0</v>
      </c>
      <c r="K23" s="64">
        <f t="shared" si="7"/>
        <v>0</v>
      </c>
      <c r="L23" s="81">
        <f t="shared" si="8"/>
        <v>14.466178728744939</v>
      </c>
      <c r="M23" s="82">
        <f t="shared" si="9"/>
        <v>0.35860720350682423</v>
      </c>
      <c r="N23" s="81">
        <f t="shared" si="10"/>
        <v>7.2330893643724696</v>
      </c>
      <c r="O23" s="82">
        <f t="shared" si="11"/>
        <v>0.17930360175341212</v>
      </c>
      <c r="P23" s="81">
        <f t="shared" si="12"/>
        <v>2.8932357457489877</v>
      </c>
      <c r="Q23" s="82">
        <f t="shared" si="13"/>
        <v>7.1721440701364839E-2</v>
      </c>
      <c r="R23" s="23">
        <f t="shared" si="14"/>
        <v>14.545848199392715</v>
      </c>
      <c r="S23" s="23">
        <f t="shared" si="15"/>
        <v>0.36058215809639377</v>
      </c>
      <c r="T23" s="81">
        <f t="shared" si="16"/>
        <v>13.742869792307692</v>
      </c>
      <c r="U23" s="82">
        <f t="shared" si="17"/>
        <v>0.34067684333148301</v>
      </c>
    </row>
    <row r="24" spans="1:21">
      <c r="A24" s="16">
        <f t="shared" si="18"/>
        <v>13</v>
      </c>
      <c r="B24" s="60">
        <v>22999.83</v>
      </c>
      <c r="C24" s="61"/>
      <c r="D24" s="60">
        <f t="shared" si="0"/>
        <v>28597.988622000004</v>
      </c>
      <c r="E24" s="64">
        <f t="shared" si="1"/>
        <v>708.92562009325763</v>
      </c>
      <c r="F24" s="60">
        <f t="shared" si="2"/>
        <v>2383.1657185000004</v>
      </c>
      <c r="G24" s="64">
        <f t="shared" si="3"/>
        <v>59.077135007771474</v>
      </c>
      <c r="H24" s="60">
        <f t="shared" si="4"/>
        <v>12.050618333333258</v>
      </c>
      <c r="I24" s="64">
        <f t="shared" si="5"/>
        <v>0.29872702543470009</v>
      </c>
      <c r="J24" s="60">
        <f t="shared" si="6"/>
        <v>0</v>
      </c>
      <c r="K24" s="64">
        <f t="shared" si="7"/>
        <v>0</v>
      </c>
      <c r="L24" s="81">
        <f t="shared" si="8"/>
        <v>14.472666306680164</v>
      </c>
      <c r="M24" s="82">
        <f t="shared" si="9"/>
        <v>0.35876802636298466</v>
      </c>
      <c r="N24" s="81">
        <f t="shared" si="10"/>
        <v>7.2363331533400821</v>
      </c>
      <c r="O24" s="82">
        <f t="shared" si="11"/>
        <v>0.17938401318149233</v>
      </c>
      <c r="P24" s="81">
        <f t="shared" si="12"/>
        <v>2.8945332613360328</v>
      </c>
      <c r="Q24" s="82">
        <f t="shared" si="13"/>
        <v>7.1753605272596929E-2</v>
      </c>
      <c r="R24" s="23">
        <f t="shared" si="14"/>
        <v>14.545848199392715</v>
      </c>
      <c r="S24" s="23">
        <f t="shared" si="15"/>
        <v>0.36058215809639377</v>
      </c>
      <c r="T24" s="81">
        <f t="shared" si="16"/>
        <v>13.749032991346155</v>
      </c>
      <c r="U24" s="82">
        <f t="shared" si="17"/>
        <v>0.34082962504483538</v>
      </c>
    </row>
    <row r="25" spans="1:21">
      <c r="A25" s="16">
        <f t="shared" si="18"/>
        <v>14</v>
      </c>
      <c r="B25" s="60">
        <v>23950.78</v>
      </c>
      <c r="C25" s="61"/>
      <c r="D25" s="60">
        <f t="shared" si="0"/>
        <v>29780.399851999999</v>
      </c>
      <c r="E25" s="64">
        <f t="shared" si="1"/>
        <v>738.23682884687366</v>
      </c>
      <c r="F25" s="60">
        <f t="shared" si="2"/>
        <v>2481.6999876666669</v>
      </c>
      <c r="G25" s="64">
        <f t="shared" si="3"/>
        <v>61.519735737239479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15.071052556680161</v>
      </c>
      <c r="M25" s="82">
        <f t="shared" si="9"/>
        <v>0.37360163403181867</v>
      </c>
      <c r="N25" s="81">
        <f t="shared" si="10"/>
        <v>7.5355262783400807</v>
      </c>
      <c r="O25" s="82">
        <f t="shared" si="11"/>
        <v>0.18680081701590934</v>
      </c>
      <c r="P25" s="81">
        <f t="shared" si="12"/>
        <v>3.0142105113360325</v>
      </c>
      <c r="Q25" s="82">
        <f t="shared" si="13"/>
        <v>7.4720326806363729E-2</v>
      </c>
      <c r="R25" s="23">
        <f t="shared" si="14"/>
        <v>15.071052556680165</v>
      </c>
      <c r="S25" s="23">
        <f t="shared" si="15"/>
        <v>0.37360163403181873</v>
      </c>
      <c r="T25" s="81">
        <f t="shared" si="16"/>
        <v>14.317499928846154</v>
      </c>
      <c r="U25" s="82">
        <f t="shared" si="17"/>
        <v>0.35492155233022771</v>
      </c>
    </row>
    <row r="26" spans="1:21">
      <c r="A26" s="16">
        <f t="shared" si="18"/>
        <v>15</v>
      </c>
      <c r="B26" s="60">
        <v>23961.119999999999</v>
      </c>
      <c r="C26" s="61"/>
      <c r="D26" s="60">
        <f t="shared" si="0"/>
        <v>29793.256608</v>
      </c>
      <c r="E26" s="64">
        <f t="shared" si="1"/>
        <v>738.55553950307262</v>
      </c>
      <c r="F26" s="60">
        <f t="shared" si="2"/>
        <v>2482.7713840000001</v>
      </c>
      <c r="G26" s="64">
        <f t="shared" si="3"/>
        <v>61.546294958589392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15.077559012145748</v>
      </c>
      <c r="M26" s="82">
        <f t="shared" si="9"/>
        <v>0.37376292484973311</v>
      </c>
      <c r="N26" s="81">
        <f t="shared" si="10"/>
        <v>7.5387795060728742</v>
      </c>
      <c r="O26" s="82">
        <f t="shared" si="11"/>
        <v>0.18688146242486656</v>
      </c>
      <c r="P26" s="81">
        <f t="shared" si="12"/>
        <v>3.0155118024291498</v>
      </c>
      <c r="Q26" s="82">
        <f t="shared" si="13"/>
        <v>7.475258496994662E-2</v>
      </c>
      <c r="R26" s="23">
        <f t="shared" si="14"/>
        <v>15.07755901214575</v>
      </c>
      <c r="S26" s="23">
        <f t="shared" si="15"/>
        <v>0.37376292484973317</v>
      </c>
      <c r="T26" s="81">
        <f t="shared" si="16"/>
        <v>14.323681061538462</v>
      </c>
      <c r="U26" s="82">
        <f t="shared" si="17"/>
        <v>0.35507477860724646</v>
      </c>
    </row>
    <row r="27" spans="1:21">
      <c r="A27" s="16">
        <f t="shared" si="18"/>
        <v>16</v>
      </c>
      <c r="B27" s="60">
        <v>24912.06</v>
      </c>
      <c r="C27" s="61"/>
      <c r="D27" s="60">
        <f t="shared" si="0"/>
        <v>30975.655404000005</v>
      </c>
      <c r="E27" s="64">
        <f t="shared" si="1"/>
        <v>767.86644002588025</v>
      </c>
      <c r="F27" s="60">
        <f t="shared" si="2"/>
        <v>2581.3046170000002</v>
      </c>
      <c r="G27" s="64">
        <f t="shared" si="3"/>
        <v>63.988870002156681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15.675938969635629</v>
      </c>
      <c r="M27" s="82">
        <f t="shared" si="9"/>
        <v>0.38859637653131585</v>
      </c>
      <c r="N27" s="81">
        <f t="shared" si="10"/>
        <v>7.8379694848178145</v>
      </c>
      <c r="O27" s="82">
        <f t="shared" si="11"/>
        <v>0.19429818826565792</v>
      </c>
      <c r="P27" s="81">
        <f t="shared" si="12"/>
        <v>3.135187793927126</v>
      </c>
      <c r="Q27" s="82">
        <f t="shared" si="13"/>
        <v>7.7719275306263172E-2</v>
      </c>
      <c r="R27" s="23">
        <f t="shared" si="14"/>
        <v>15.675938969635631</v>
      </c>
      <c r="S27" s="23">
        <f t="shared" si="15"/>
        <v>0.3885963765313159</v>
      </c>
      <c r="T27" s="81">
        <f t="shared" si="16"/>
        <v>14.892142021153848</v>
      </c>
      <c r="U27" s="82">
        <f t="shared" si="17"/>
        <v>0.3691665577047501</v>
      </c>
    </row>
    <row r="28" spans="1:21">
      <c r="A28" s="16">
        <f t="shared" si="18"/>
        <v>17</v>
      </c>
      <c r="B28" s="60">
        <v>24922.38</v>
      </c>
      <c r="C28" s="61"/>
      <c r="D28" s="60">
        <f t="shared" si="0"/>
        <v>30988.487292000002</v>
      </c>
      <c r="E28" s="64">
        <f t="shared" si="1"/>
        <v>768.18453422046161</v>
      </c>
      <c r="F28" s="60">
        <f t="shared" si="2"/>
        <v>2582.3739410000003</v>
      </c>
      <c r="G28" s="64">
        <f t="shared" si="3"/>
        <v>64.015377851705139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15.682432840080972</v>
      </c>
      <c r="M28" s="82">
        <f t="shared" si="9"/>
        <v>0.38875735537472755</v>
      </c>
      <c r="N28" s="81">
        <f t="shared" si="10"/>
        <v>7.8412164200404861</v>
      </c>
      <c r="O28" s="82">
        <f t="shared" si="11"/>
        <v>0.19437867768736378</v>
      </c>
      <c r="P28" s="81">
        <f t="shared" si="12"/>
        <v>3.1364865680161946</v>
      </c>
      <c r="Q28" s="82">
        <f t="shared" si="13"/>
        <v>7.7751471074945511E-2</v>
      </c>
      <c r="R28" s="23">
        <f t="shared" si="14"/>
        <v>15.682432840080974</v>
      </c>
      <c r="S28" s="23">
        <f t="shared" si="15"/>
        <v>0.38875735537472761</v>
      </c>
      <c r="T28" s="81">
        <f t="shared" si="16"/>
        <v>14.898311198076923</v>
      </c>
      <c r="U28" s="82">
        <f t="shared" si="17"/>
        <v>0.36931948760599115</v>
      </c>
    </row>
    <row r="29" spans="1:21">
      <c r="A29" s="16">
        <f t="shared" si="18"/>
        <v>18</v>
      </c>
      <c r="B29" s="60">
        <v>25873.32</v>
      </c>
      <c r="C29" s="61"/>
      <c r="D29" s="60">
        <f t="shared" si="0"/>
        <v>32170.886088000003</v>
      </c>
      <c r="E29" s="64">
        <f t="shared" si="1"/>
        <v>797.49543474326913</v>
      </c>
      <c r="F29" s="60">
        <f t="shared" si="2"/>
        <v>2680.9071740000004</v>
      </c>
      <c r="G29" s="64">
        <f t="shared" si="3"/>
        <v>66.457952895272427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16.280812797570853</v>
      </c>
      <c r="M29" s="82">
        <f t="shared" si="9"/>
        <v>0.40359080705631034</v>
      </c>
      <c r="N29" s="81">
        <f t="shared" si="10"/>
        <v>8.1404063987854265</v>
      </c>
      <c r="O29" s="82">
        <f t="shared" si="11"/>
        <v>0.20179540352815517</v>
      </c>
      <c r="P29" s="81">
        <f t="shared" si="12"/>
        <v>3.2561625595141708</v>
      </c>
      <c r="Q29" s="82">
        <f t="shared" si="13"/>
        <v>8.0718161411262077E-2</v>
      </c>
      <c r="R29" s="23">
        <f t="shared" si="14"/>
        <v>16.280812797570853</v>
      </c>
      <c r="S29" s="23">
        <f t="shared" si="15"/>
        <v>0.40359080705631034</v>
      </c>
      <c r="T29" s="81">
        <f t="shared" si="16"/>
        <v>15.46677215769231</v>
      </c>
      <c r="U29" s="82">
        <f t="shared" si="17"/>
        <v>0.38341126670349479</v>
      </c>
    </row>
    <row r="30" spans="1:21">
      <c r="A30" s="16">
        <f t="shared" si="18"/>
        <v>19</v>
      </c>
      <c r="B30" s="60">
        <v>25883.67</v>
      </c>
      <c r="C30" s="61"/>
      <c r="D30" s="60">
        <f t="shared" si="0"/>
        <v>32183.755278000001</v>
      </c>
      <c r="E30" s="64">
        <f t="shared" si="1"/>
        <v>797.81445363027672</v>
      </c>
      <c r="F30" s="60">
        <f t="shared" si="2"/>
        <v>2681.9796065</v>
      </c>
      <c r="G30" s="64">
        <f t="shared" si="3"/>
        <v>66.484537802523064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16.287325545546558</v>
      </c>
      <c r="M30" s="82">
        <f t="shared" si="9"/>
        <v>0.40375225386147606</v>
      </c>
      <c r="N30" s="81">
        <f t="shared" si="10"/>
        <v>8.1436627727732791</v>
      </c>
      <c r="O30" s="82">
        <f t="shared" si="11"/>
        <v>0.20187612693073803</v>
      </c>
      <c r="P30" s="81">
        <f t="shared" si="12"/>
        <v>3.2574651091093116</v>
      </c>
      <c r="Q30" s="82">
        <f t="shared" si="13"/>
        <v>8.0750450772295215E-2</v>
      </c>
      <c r="R30" s="23">
        <f t="shared" si="14"/>
        <v>16.287325545546558</v>
      </c>
      <c r="S30" s="23">
        <f t="shared" si="15"/>
        <v>0.40375225386147606</v>
      </c>
      <c r="T30" s="81">
        <f t="shared" si="16"/>
        <v>15.47295926826923</v>
      </c>
      <c r="U30" s="82">
        <f t="shared" si="17"/>
        <v>0.38356464116840228</v>
      </c>
    </row>
    <row r="31" spans="1:21">
      <c r="A31" s="16">
        <f t="shared" si="18"/>
        <v>20</v>
      </c>
      <c r="B31" s="60">
        <v>26834.61</v>
      </c>
      <c r="C31" s="61"/>
      <c r="D31" s="60">
        <f t="shared" si="0"/>
        <v>33366.154074000005</v>
      </c>
      <c r="E31" s="64">
        <f t="shared" si="1"/>
        <v>827.12535415308434</v>
      </c>
      <c r="F31" s="60">
        <f t="shared" si="2"/>
        <v>2780.5128395000006</v>
      </c>
      <c r="G31" s="64">
        <f t="shared" si="3"/>
        <v>68.927112846090367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16.885705503036441</v>
      </c>
      <c r="M31" s="82">
        <f t="shared" si="9"/>
        <v>0.41858570554305885</v>
      </c>
      <c r="N31" s="81">
        <f t="shared" si="10"/>
        <v>8.4428527515182203</v>
      </c>
      <c r="O31" s="82">
        <f t="shared" si="11"/>
        <v>0.20929285277152943</v>
      </c>
      <c r="P31" s="81">
        <f t="shared" si="12"/>
        <v>3.3771411006072882</v>
      </c>
      <c r="Q31" s="82">
        <f t="shared" si="13"/>
        <v>8.3717141108611781E-2</v>
      </c>
      <c r="R31" s="23">
        <f t="shared" si="14"/>
        <v>16.885705503036441</v>
      </c>
      <c r="S31" s="23">
        <f t="shared" si="15"/>
        <v>0.41858570554305885</v>
      </c>
      <c r="T31" s="81">
        <f t="shared" si="16"/>
        <v>16.041420227884618</v>
      </c>
      <c r="U31" s="82">
        <f t="shared" si="17"/>
        <v>0.39765642026590592</v>
      </c>
    </row>
    <row r="32" spans="1:21">
      <c r="A32" s="16">
        <f t="shared" si="18"/>
        <v>21</v>
      </c>
      <c r="B32" s="60">
        <v>26844.92</v>
      </c>
      <c r="C32" s="61"/>
      <c r="D32" s="60">
        <f t="shared" si="0"/>
        <v>33378.973528000002</v>
      </c>
      <c r="E32" s="64">
        <f t="shared" si="1"/>
        <v>827.44314011685708</v>
      </c>
      <c r="F32" s="60">
        <f t="shared" si="2"/>
        <v>2781.5811273333329</v>
      </c>
      <c r="G32" s="64">
        <f t="shared" si="3"/>
        <v>68.953595009738081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16.892193080971662</v>
      </c>
      <c r="M32" s="82">
        <f t="shared" si="9"/>
        <v>0.41874652839921916</v>
      </c>
      <c r="N32" s="81">
        <f t="shared" si="10"/>
        <v>8.446096540485831</v>
      </c>
      <c r="O32" s="82">
        <f t="shared" si="11"/>
        <v>0.20937326419960958</v>
      </c>
      <c r="P32" s="81">
        <f t="shared" si="12"/>
        <v>3.3784386161943325</v>
      </c>
      <c r="Q32" s="82">
        <f t="shared" si="13"/>
        <v>8.3749305679843844E-2</v>
      </c>
      <c r="R32" s="23">
        <f t="shared" si="14"/>
        <v>16.892193080971659</v>
      </c>
      <c r="S32" s="23">
        <f t="shared" si="15"/>
        <v>0.41874652839921911</v>
      </c>
      <c r="T32" s="81">
        <f t="shared" si="16"/>
        <v>16.047583426923079</v>
      </c>
      <c r="U32" s="82">
        <f t="shared" si="17"/>
        <v>0.39780920197925823</v>
      </c>
    </row>
    <row r="33" spans="1:21">
      <c r="A33" s="16">
        <f t="shared" si="18"/>
        <v>22</v>
      </c>
      <c r="B33" s="60">
        <v>27795.87</v>
      </c>
      <c r="C33" s="61"/>
      <c r="D33" s="60">
        <f t="shared" si="0"/>
        <v>34561.384758</v>
      </c>
      <c r="E33" s="64">
        <f t="shared" si="1"/>
        <v>856.75434887047311</v>
      </c>
      <c r="F33" s="60">
        <f t="shared" si="2"/>
        <v>2880.1153964999999</v>
      </c>
      <c r="G33" s="64">
        <f t="shared" si="3"/>
        <v>71.396195739206092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17.490579330971659</v>
      </c>
      <c r="M33" s="82">
        <f t="shared" si="9"/>
        <v>0.43358013606805318</v>
      </c>
      <c r="N33" s="81">
        <f t="shared" si="10"/>
        <v>8.7452896654858296</v>
      </c>
      <c r="O33" s="82">
        <f t="shared" si="11"/>
        <v>0.21679006803402659</v>
      </c>
      <c r="P33" s="81">
        <f t="shared" si="12"/>
        <v>3.4981158661943317</v>
      </c>
      <c r="Q33" s="82">
        <f t="shared" si="13"/>
        <v>8.671602721361063E-2</v>
      </c>
      <c r="R33" s="23">
        <f t="shared" si="14"/>
        <v>17.490579330971659</v>
      </c>
      <c r="S33" s="23">
        <f t="shared" si="15"/>
        <v>0.43358013606805318</v>
      </c>
      <c r="T33" s="81">
        <f t="shared" si="16"/>
        <v>16.616050364423078</v>
      </c>
      <c r="U33" s="82">
        <f t="shared" si="17"/>
        <v>0.41190112926465056</v>
      </c>
    </row>
    <row r="34" spans="1:21">
      <c r="A34" s="16">
        <f t="shared" si="18"/>
        <v>23</v>
      </c>
      <c r="B34" s="60">
        <v>28757.15</v>
      </c>
      <c r="C34" s="61"/>
      <c r="D34" s="60">
        <f t="shared" si="0"/>
        <v>35756.640310000003</v>
      </c>
      <c r="E34" s="64">
        <f t="shared" si="1"/>
        <v>886.38396004947958</v>
      </c>
      <c r="F34" s="60">
        <f t="shared" si="2"/>
        <v>2979.7200258333337</v>
      </c>
      <c r="G34" s="64">
        <f t="shared" si="3"/>
        <v>73.865330004123308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18.095465743927125</v>
      </c>
      <c r="M34" s="82">
        <f t="shared" si="9"/>
        <v>0.44857487856755035</v>
      </c>
      <c r="N34" s="81">
        <f t="shared" si="10"/>
        <v>9.0477328719635626</v>
      </c>
      <c r="O34" s="82">
        <f t="shared" si="11"/>
        <v>0.22428743928377518</v>
      </c>
      <c r="P34" s="81">
        <f t="shared" si="12"/>
        <v>3.6190931487854252</v>
      </c>
      <c r="Q34" s="82">
        <f t="shared" si="13"/>
        <v>8.9714975713510073E-2</v>
      </c>
      <c r="R34" s="23">
        <f t="shared" si="14"/>
        <v>18.095465743927129</v>
      </c>
      <c r="S34" s="23">
        <f t="shared" si="15"/>
        <v>0.44857487856755046</v>
      </c>
      <c r="T34" s="81">
        <f t="shared" si="16"/>
        <v>17.190692456730769</v>
      </c>
      <c r="U34" s="82">
        <f t="shared" si="17"/>
        <v>0.42614613463917284</v>
      </c>
    </row>
    <row r="35" spans="1:21">
      <c r="A35" s="16">
        <f t="shared" si="18"/>
        <v>24</v>
      </c>
      <c r="B35" s="60">
        <v>29708.1</v>
      </c>
      <c r="C35" s="61"/>
      <c r="D35" s="60">
        <f t="shared" si="0"/>
        <v>36939.05154</v>
      </c>
      <c r="E35" s="64">
        <f t="shared" si="1"/>
        <v>915.69516880309573</v>
      </c>
      <c r="F35" s="60">
        <f t="shared" si="2"/>
        <v>3078.2542949999997</v>
      </c>
      <c r="G35" s="64">
        <f t="shared" si="3"/>
        <v>76.307930733591306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18.693851993927126</v>
      </c>
      <c r="M35" s="82">
        <f t="shared" si="9"/>
        <v>0.46340848623638448</v>
      </c>
      <c r="N35" s="81">
        <f t="shared" si="10"/>
        <v>9.346925996963563</v>
      </c>
      <c r="O35" s="82">
        <f t="shared" si="11"/>
        <v>0.23170424311819224</v>
      </c>
      <c r="P35" s="81">
        <f t="shared" si="12"/>
        <v>3.7387703987854253</v>
      </c>
      <c r="Q35" s="82">
        <f t="shared" si="13"/>
        <v>9.2681697247276901E-2</v>
      </c>
      <c r="R35" s="23">
        <f t="shared" si="14"/>
        <v>18.693851993927122</v>
      </c>
      <c r="S35" s="23">
        <f t="shared" si="15"/>
        <v>0.46340848623638436</v>
      </c>
      <c r="T35" s="81">
        <f t="shared" si="16"/>
        <v>17.759159394230771</v>
      </c>
      <c r="U35" s="82">
        <f t="shared" si="17"/>
        <v>0.44023806192456527</v>
      </c>
    </row>
    <row r="36" spans="1:21">
      <c r="A36" s="16">
        <f t="shared" si="18"/>
        <v>25</v>
      </c>
      <c r="B36" s="60">
        <v>29718.41</v>
      </c>
      <c r="C36" s="61"/>
      <c r="D36" s="60">
        <f t="shared" si="0"/>
        <v>36951.870994000004</v>
      </c>
      <c r="E36" s="64">
        <f t="shared" si="1"/>
        <v>916.01295476686869</v>
      </c>
      <c r="F36" s="60">
        <f t="shared" si="2"/>
        <v>3079.3225828333339</v>
      </c>
      <c r="G36" s="64">
        <f t="shared" si="3"/>
        <v>76.334412897239062</v>
      </c>
      <c r="H36" s="60">
        <f t="shared" si="4"/>
        <v>0</v>
      </c>
      <c r="I36" s="64">
        <f t="shared" si="5"/>
        <v>0</v>
      </c>
      <c r="J36" s="60">
        <f t="shared" si="6"/>
        <v>0</v>
      </c>
      <c r="K36" s="64">
        <f t="shared" si="7"/>
        <v>0</v>
      </c>
      <c r="L36" s="81">
        <f t="shared" si="8"/>
        <v>18.700339571862351</v>
      </c>
      <c r="M36" s="82">
        <f t="shared" si="9"/>
        <v>0.46356930909254485</v>
      </c>
      <c r="N36" s="81">
        <f t="shared" si="10"/>
        <v>9.3501697859311754</v>
      </c>
      <c r="O36" s="82">
        <f t="shared" si="11"/>
        <v>0.23178465454627242</v>
      </c>
      <c r="P36" s="81">
        <f t="shared" si="12"/>
        <v>3.74006791437247</v>
      </c>
      <c r="Q36" s="82">
        <f t="shared" si="13"/>
        <v>9.2713861818508964E-2</v>
      </c>
      <c r="R36" s="23">
        <f t="shared" si="14"/>
        <v>18.700339571862351</v>
      </c>
      <c r="S36" s="23">
        <f t="shared" si="15"/>
        <v>0.46356930909254485</v>
      </c>
      <c r="T36" s="81">
        <f t="shared" si="16"/>
        <v>17.765322593269232</v>
      </c>
      <c r="U36" s="82">
        <f t="shared" si="17"/>
        <v>0.44039084363791758</v>
      </c>
    </row>
    <row r="37" spans="1:21">
      <c r="A37" s="16">
        <f t="shared" si="18"/>
        <v>26</v>
      </c>
      <c r="B37" s="60">
        <v>29718.41</v>
      </c>
      <c r="C37" s="61"/>
      <c r="D37" s="60">
        <f t="shared" si="0"/>
        <v>36951.870994000004</v>
      </c>
      <c r="E37" s="64">
        <f t="shared" si="1"/>
        <v>916.01295476686869</v>
      </c>
      <c r="F37" s="60">
        <f t="shared" si="2"/>
        <v>3079.3225828333339</v>
      </c>
      <c r="G37" s="64">
        <f t="shared" si="3"/>
        <v>76.334412897239062</v>
      </c>
      <c r="H37" s="60">
        <f t="shared" si="4"/>
        <v>0</v>
      </c>
      <c r="I37" s="64">
        <f t="shared" si="5"/>
        <v>0</v>
      </c>
      <c r="J37" s="60">
        <f t="shared" si="6"/>
        <v>0</v>
      </c>
      <c r="K37" s="64">
        <f t="shared" si="7"/>
        <v>0</v>
      </c>
      <c r="L37" s="81">
        <f t="shared" si="8"/>
        <v>18.700339571862351</v>
      </c>
      <c r="M37" s="82">
        <f t="shared" si="9"/>
        <v>0.46356930909254485</v>
      </c>
      <c r="N37" s="81">
        <f t="shared" si="10"/>
        <v>9.3501697859311754</v>
      </c>
      <c r="O37" s="82">
        <f t="shared" si="11"/>
        <v>0.23178465454627242</v>
      </c>
      <c r="P37" s="81">
        <f t="shared" si="12"/>
        <v>3.74006791437247</v>
      </c>
      <c r="Q37" s="82">
        <f t="shared" si="13"/>
        <v>9.2713861818508964E-2</v>
      </c>
      <c r="R37" s="23">
        <f t="shared" si="14"/>
        <v>18.700339571862351</v>
      </c>
      <c r="S37" s="23">
        <f t="shared" si="15"/>
        <v>0.46356930909254485</v>
      </c>
      <c r="T37" s="81">
        <f t="shared" si="16"/>
        <v>17.765322593269232</v>
      </c>
      <c r="U37" s="82">
        <f t="shared" si="17"/>
        <v>0.44039084363791758</v>
      </c>
    </row>
    <row r="38" spans="1:21">
      <c r="A38" s="16">
        <f t="shared" si="18"/>
        <v>27</v>
      </c>
      <c r="B38" s="60">
        <v>29728.76</v>
      </c>
      <c r="C38" s="61"/>
      <c r="D38" s="60">
        <f t="shared" si="0"/>
        <v>36964.740184000002</v>
      </c>
      <c r="E38" s="64">
        <f t="shared" si="1"/>
        <v>916.33197365387628</v>
      </c>
      <c r="F38" s="60">
        <f t="shared" si="2"/>
        <v>3080.3950153333335</v>
      </c>
      <c r="G38" s="64">
        <f t="shared" si="3"/>
        <v>76.360997804489685</v>
      </c>
      <c r="H38" s="60">
        <f t="shared" si="4"/>
        <v>0</v>
      </c>
      <c r="I38" s="64">
        <f t="shared" si="5"/>
        <v>0</v>
      </c>
      <c r="J38" s="60">
        <f t="shared" si="6"/>
        <v>0</v>
      </c>
      <c r="K38" s="64">
        <f t="shared" si="7"/>
        <v>0</v>
      </c>
      <c r="L38" s="81">
        <f t="shared" si="8"/>
        <v>18.706852319838056</v>
      </c>
      <c r="M38" s="82">
        <f t="shared" si="9"/>
        <v>0.46373075589771062</v>
      </c>
      <c r="N38" s="81">
        <f t="shared" si="10"/>
        <v>9.353426159919028</v>
      </c>
      <c r="O38" s="82">
        <f t="shared" si="11"/>
        <v>0.23186537794885531</v>
      </c>
      <c r="P38" s="81">
        <f t="shared" si="12"/>
        <v>3.7413704639676113</v>
      </c>
      <c r="Q38" s="82">
        <f t="shared" si="13"/>
        <v>9.274615117954213E-2</v>
      </c>
      <c r="R38" s="23">
        <f t="shared" si="14"/>
        <v>18.70685231983806</v>
      </c>
      <c r="S38" s="23">
        <f t="shared" si="15"/>
        <v>0.46373075589771068</v>
      </c>
      <c r="T38" s="81">
        <f t="shared" si="16"/>
        <v>17.771509703846156</v>
      </c>
      <c r="U38" s="82">
        <f t="shared" si="17"/>
        <v>0.44054421810282518</v>
      </c>
    </row>
    <row r="39" spans="1:21">
      <c r="A39" s="24"/>
      <c r="B39" s="62"/>
      <c r="C39" s="63"/>
      <c r="D39" s="62"/>
      <c r="E39" s="63"/>
      <c r="F39" s="62"/>
      <c r="G39" s="63"/>
      <c r="H39" s="62"/>
      <c r="I39" s="63"/>
      <c r="J39" s="62"/>
      <c r="K39" s="63"/>
      <c r="L39" s="62"/>
      <c r="M39" s="63"/>
      <c r="N39" s="62"/>
      <c r="O39" s="63"/>
      <c r="P39" s="62"/>
      <c r="Q39" s="63"/>
      <c r="R39" s="24"/>
      <c r="S39" s="24"/>
      <c r="T39" s="62"/>
      <c r="U39" s="63"/>
    </row>
  </sheetData>
  <dataConsolidate/>
  <mergeCells count="286">
    <mergeCell ref="T39:U39"/>
    <mergeCell ref="T32:U32"/>
    <mergeCell ref="T33:U33"/>
    <mergeCell ref="T34:U34"/>
    <mergeCell ref="T35:U35"/>
    <mergeCell ref="T26:U26"/>
    <mergeCell ref="T27:U27"/>
    <mergeCell ref="T17:U17"/>
    <mergeCell ref="T18:U18"/>
    <mergeCell ref="T19:U19"/>
    <mergeCell ref="T20:U20"/>
    <mergeCell ref="T21:U21"/>
    <mergeCell ref="T22:U22"/>
    <mergeCell ref="T36:U36"/>
    <mergeCell ref="T37:U37"/>
    <mergeCell ref="T38:U38"/>
    <mergeCell ref="T28:U28"/>
    <mergeCell ref="T29:U29"/>
    <mergeCell ref="T30:U30"/>
    <mergeCell ref="T31:U31"/>
    <mergeCell ref="T23:U23"/>
    <mergeCell ref="T24:U24"/>
    <mergeCell ref="T25:U25"/>
    <mergeCell ref="T11:U11"/>
    <mergeCell ref="T12:U12"/>
    <mergeCell ref="T13:U13"/>
    <mergeCell ref="T14:U14"/>
    <mergeCell ref="T15:U15"/>
    <mergeCell ref="T16:U16"/>
    <mergeCell ref="P30:Q30"/>
    <mergeCell ref="P31:Q31"/>
    <mergeCell ref="P32:Q32"/>
    <mergeCell ref="P24:Q24"/>
    <mergeCell ref="P25:Q25"/>
    <mergeCell ref="P26:Q26"/>
    <mergeCell ref="P27:Q27"/>
    <mergeCell ref="P28:Q28"/>
    <mergeCell ref="P29:Q29"/>
    <mergeCell ref="P18:Q18"/>
    <mergeCell ref="P19:Q19"/>
    <mergeCell ref="N39:O39"/>
    <mergeCell ref="P11:Q11"/>
    <mergeCell ref="P12:Q12"/>
    <mergeCell ref="P13:Q13"/>
    <mergeCell ref="P14:Q14"/>
    <mergeCell ref="P15:Q15"/>
    <mergeCell ref="P16:Q16"/>
    <mergeCell ref="P17:Q17"/>
    <mergeCell ref="N31:O31"/>
    <mergeCell ref="N32:O32"/>
    <mergeCell ref="N33:O33"/>
    <mergeCell ref="N34:O34"/>
    <mergeCell ref="N35:O35"/>
    <mergeCell ref="N36:O36"/>
    <mergeCell ref="N25:O25"/>
    <mergeCell ref="N26:O26"/>
    <mergeCell ref="N27:O27"/>
    <mergeCell ref="N28:O28"/>
    <mergeCell ref="P36:Q36"/>
    <mergeCell ref="P37:Q37"/>
    <mergeCell ref="P38:Q38"/>
    <mergeCell ref="P39:Q39"/>
    <mergeCell ref="P33:Q33"/>
    <mergeCell ref="P34:Q34"/>
    <mergeCell ref="L38:M38"/>
    <mergeCell ref="L23:M23"/>
    <mergeCell ref="L24:M24"/>
    <mergeCell ref="L25:M25"/>
    <mergeCell ref="P20:Q20"/>
    <mergeCell ref="P21:Q21"/>
    <mergeCell ref="P22:Q22"/>
    <mergeCell ref="P23:Q23"/>
    <mergeCell ref="N37:O37"/>
    <mergeCell ref="N38:O38"/>
    <mergeCell ref="P35:Q35"/>
    <mergeCell ref="L21:M21"/>
    <mergeCell ref="L22:M22"/>
    <mergeCell ref="N29:O29"/>
    <mergeCell ref="N30:O30"/>
    <mergeCell ref="L36:M36"/>
    <mergeCell ref="L37:M37"/>
    <mergeCell ref="N19:O19"/>
    <mergeCell ref="N20:O20"/>
    <mergeCell ref="N21:O21"/>
    <mergeCell ref="N22:O22"/>
    <mergeCell ref="N23:O23"/>
    <mergeCell ref="N24:O24"/>
    <mergeCell ref="L33:M33"/>
    <mergeCell ref="L34:M34"/>
    <mergeCell ref="L35:M35"/>
    <mergeCell ref="L26:M26"/>
    <mergeCell ref="L27:M27"/>
    <mergeCell ref="L28:M28"/>
    <mergeCell ref="L29:M29"/>
    <mergeCell ref="L30:M30"/>
    <mergeCell ref="L31:M31"/>
    <mergeCell ref="J37:K37"/>
    <mergeCell ref="J38:K38"/>
    <mergeCell ref="J39:K39"/>
    <mergeCell ref="L11:M11"/>
    <mergeCell ref="L14:M14"/>
    <mergeCell ref="L15:M15"/>
    <mergeCell ref="L16:M16"/>
    <mergeCell ref="L17:M17"/>
    <mergeCell ref="L18:M18"/>
    <mergeCell ref="L19:M19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L39:M39"/>
    <mergeCell ref="L32:M32"/>
    <mergeCell ref="H38:I38"/>
    <mergeCell ref="H39:I39"/>
    <mergeCell ref="J17:K17"/>
    <mergeCell ref="J18:K18"/>
    <mergeCell ref="J19:K19"/>
    <mergeCell ref="J20:K20"/>
    <mergeCell ref="J21:K21"/>
    <mergeCell ref="J22:K22"/>
    <mergeCell ref="J23:K23"/>
    <mergeCell ref="J24:K24"/>
    <mergeCell ref="H32:I32"/>
    <mergeCell ref="H33:I33"/>
    <mergeCell ref="H34:I34"/>
    <mergeCell ref="H35:I35"/>
    <mergeCell ref="H36:I36"/>
    <mergeCell ref="H37:I37"/>
    <mergeCell ref="H26:I26"/>
    <mergeCell ref="H27:I27"/>
    <mergeCell ref="H28:I28"/>
    <mergeCell ref="H29:I29"/>
    <mergeCell ref="H30:I30"/>
    <mergeCell ref="H31:I31"/>
    <mergeCell ref="H20:I20"/>
    <mergeCell ref="H21:I21"/>
    <mergeCell ref="F19:G19"/>
    <mergeCell ref="H22:I22"/>
    <mergeCell ref="H23:I23"/>
    <mergeCell ref="H24:I24"/>
    <mergeCell ref="H25:I25"/>
    <mergeCell ref="T10:U10"/>
    <mergeCell ref="H17:I17"/>
    <mergeCell ref="H18:I18"/>
    <mergeCell ref="H19:I19"/>
    <mergeCell ref="J11:K11"/>
    <mergeCell ref="J12:K12"/>
    <mergeCell ref="J13:K13"/>
    <mergeCell ref="J14:K14"/>
    <mergeCell ref="J15:K15"/>
    <mergeCell ref="J16:K16"/>
    <mergeCell ref="N11:O11"/>
    <mergeCell ref="N12:O12"/>
    <mergeCell ref="N13:O13"/>
    <mergeCell ref="N14:O14"/>
    <mergeCell ref="N15:O15"/>
    <mergeCell ref="N16:O16"/>
    <mergeCell ref="N17:O17"/>
    <mergeCell ref="N18:O18"/>
    <mergeCell ref="L20:M20"/>
    <mergeCell ref="L12:M12"/>
    <mergeCell ref="F36:G36"/>
    <mergeCell ref="F37:G37"/>
    <mergeCell ref="F38:G38"/>
    <mergeCell ref="F39:G39"/>
    <mergeCell ref="F10:G10"/>
    <mergeCell ref="H10:I10"/>
    <mergeCell ref="H11:I11"/>
    <mergeCell ref="H12:I12"/>
    <mergeCell ref="H13:I13"/>
    <mergeCell ref="H14:I14"/>
    <mergeCell ref="F30:G30"/>
    <mergeCell ref="F31:G31"/>
    <mergeCell ref="F32:G32"/>
    <mergeCell ref="F33:G33"/>
    <mergeCell ref="F34:G34"/>
    <mergeCell ref="F35:G35"/>
    <mergeCell ref="F24:G24"/>
    <mergeCell ref="F25:G25"/>
    <mergeCell ref="F26:G26"/>
    <mergeCell ref="F27:G27"/>
    <mergeCell ref="F28:G28"/>
    <mergeCell ref="F29:G29"/>
    <mergeCell ref="F18:G18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T8:U8"/>
    <mergeCell ref="H7:I7"/>
    <mergeCell ref="J7:K7"/>
    <mergeCell ref="J8:K8"/>
    <mergeCell ref="L8:Q8"/>
    <mergeCell ref="J9:K9"/>
    <mergeCell ref="L10:M10"/>
    <mergeCell ref="N10:O10"/>
    <mergeCell ref="D32:E32"/>
    <mergeCell ref="D20:E20"/>
    <mergeCell ref="D21:E21"/>
    <mergeCell ref="F20:G20"/>
    <mergeCell ref="F21:G21"/>
    <mergeCell ref="F22:G22"/>
    <mergeCell ref="F23:G23"/>
    <mergeCell ref="P10:Q10"/>
    <mergeCell ref="J10:K10"/>
    <mergeCell ref="F14:G14"/>
    <mergeCell ref="F15:G15"/>
    <mergeCell ref="F16:G16"/>
    <mergeCell ref="F17:G17"/>
    <mergeCell ref="H15:I15"/>
    <mergeCell ref="H16:I16"/>
    <mergeCell ref="L13:M13"/>
    <mergeCell ref="D25:E25"/>
    <mergeCell ref="B39:C39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9:C29"/>
    <mergeCell ref="B30:C30"/>
    <mergeCell ref="B23:C23"/>
    <mergeCell ref="B24:C24"/>
    <mergeCell ref="B25:C25"/>
    <mergeCell ref="B26:C26"/>
    <mergeCell ref="B27:C27"/>
    <mergeCell ref="B16:C16"/>
    <mergeCell ref="B17:C17"/>
    <mergeCell ref="B18:C18"/>
    <mergeCell ref="D38:E38"/>
    <mergeCell ref="D39:E39"/>
    <mergeCell ref="D33:E33"/>
    <mergeCell ref="B38:C38"/>
    <mergeCell ref="B31:C31"/>
    <mergeCell ref="B32:C32"/>
    <mergeCell ref="B33:C33"/>
    <mergeCell ref="B34:C34"/>
    <mergeCell ref="B35:C35"/>
    <mergeCell ref="B13:C13"/>
    <mergeCell ref="F11:G11"/>
    <mergeCell ref="F12:G12"/>
    <mergeCell ref="F13:G13"/>
    <mergeCell ref="B11:C11"/>
    <mergeCell ref="B12:C12"/>
    <mergeCell ref="B19:C19"/>
    <mergeCell ref="B14:C14"/>
    <mergeCell ref="B28:C28"/>
    <mergeCell ref="B15:C15"/>
    <mergeCell ref="B20:C20"/>
    <mergeCell ref="B21:C21"/>
    <mergeCell ref="B22:C22"/>
    <mergeCell ref="B36:C36"/>
    <mergeCell ref="B37:C37"/>
    <mergeCell ref="D22:E22"/>
    <mergeCell ref="D23:E23"/>
    <mergeCell ref="D24:E24"/>
    <mergeCell ref="L7:Q7"/>
    <mergeCell ref="B7:E7"/>
    <mergeCell ref="B9:C9"/>
    <mergeCell ref="P9:Q9"/>
    <mergeCell ref="F8:G8"/>
    <mergeCell ref="H8:I8"/>
    <mergeCell ref="D10:E10"/>
    <mergeCell ref="B8:C8"/>
    <mergeCell ref="D8:E8"/>
    <mergeCell ref="D9:E9"/>
    <mergeCell ref="B10:C10"/>
    <mergeCell ref="H9:I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46</v>
      </c>
      <c r="B1" s="3" t="s">
        <v>1</v>
      </c>
      <c r="C1" s="3"/>
      <c r="D1" s="3"/>
      <c r="E1" s="4">
        <v>290</v>
      </c>
      <c r="F1" s="40" t="s">
        <v>95</v>
      </c>
      <c r="G1" s="3"/>
      <c r="H1" s="3"/>
      <c r="N1" s="39" t="str">
        <f>Inhoud!$C$3</f>
        <v>1 maart 2012</v>
      </c>
      <c r="Q1" s="6" t="s">
        <v>45</v>
      </c>
    </row>
    <row r="2" spans="1:21">
      <c r="A2" s="6" t="s">
        <v>18</v>
      </c>
      <c r="T2" s="1" t="s">
        <v>7</v>
      </c>
      <c r="U2" s="11">
        <f>'LOG4'!$U$4</f>
        <v>1.2434000000000001</v>
      </c>
    </row>
    <row r="3" spans="1:21" ht="17.25">
      <c r="A3" s="3"/>
      <c r="B3" s="3"/>
      <c r="C3" s="3"/>
      <c r="D3" s="3"/>
      <c r="E3" s="8"/>
      <c r="F3" s="9"/>
      <c r="G3" s="3"/>
      <c r="H3" s="3"/>
      <c r="Q3" s="6"/>
      <c r="U3" s="11"/>
    </row>
    <row r="4" spans="1:21">
      <c r="A4" s="12"/>
      <c r="B4" s="69" t="s">
        <v>8</v>
      </c>
      <c r="C4" s="77"/>
      <c r="D4" s="77"/>
      <c r="E4" s="70"/>
      <c r="F4" s="13" t="s">
        <v>9</v>
      </c>
      <c r="G4" s="14"/>
      <c r="H4" s="69" t="s">
        <v>10</v>
      </c>
      <c r="I4" s="72"/>
      <c r="J4" s="69" t="s">
        <v>11</v>
      </c>
      <c r="K4" s="70"/>
      <c r="L4" s="69" t="s">
        <v>12</v>
      </c>
      <c r="M4" s="77"/>
      <c r="N4" s="77"/>
      <c r="O4" s="77"/>
      <c r="P4" s="77"/>
      <c r="Q4" s="70"/>
      <c r="R4" s="15" t="s">
        <v>13</v>
      </c>
      <c r="S4" s="15"/>
      <c r="T4" s="15"/>
      <c r="U4" s="14"/>
    </row>
    <row r="5" spans="1:21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14</v>
      </c>
      <c r="K5" s="66"/>
      <c r="L5" s="73" t="s">
        <v>15</v>
      </c>
      <c r="M5" s="74"/>
      <c r="N5" s="74"/>
      <c r="O5" s="74"/>
      <c r="P5" s="74"/>
      <c r="Q5" s="66"/>
      <c r="R5" s="17"/>
      <c r="S5" s="17"/>
      <c r="T5" s="71" t="s">
        <v>16</v>
      </c>
      <c r="U5" s="66"/>
    </row>
    <row r="6" spans="1:21">
      <c r="A6" s="16"/>
      <c r="B6" s="78" t="s">
        <v>17</v>
      </c>
      <c r="C6" s="79"/>
      <c r="D6" s="67" t="str">
        <f>Inhoud!$C$3</f>
        <v>1 maart 2012</v>
      </c>
      <c r="E6" s="68"/>
      <c r="F6" s="18" t="str">
        <f>D6</f>
        <v>1 maart 2012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10</v>
      </c>
      <c r="S6" s="17"/>
      <c r="T6" s="17"/>
      <c r="U6" s="22"/>
    </row>
    <row r="7" spans="1:21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1">
      <c r="A8" s="16">
        <v>0</v>
      </c>
      <c r="B8" s="60">
        <v>17770.990000000002</v>
      </c>
      <c r="C8" s="61"/>
      <c r="D8" s="60">
        <f t="shared" ref="D8:D35" si="0">B8*$U$2</f>
        <v>22096.448966000004</v>
      </c>
      <c r="E8" s="64">
        <f t="shared" ref="E8:E35" si="1">D8/40.3399</f>
        <v>547.75666191537425</v>
      </c>
      <c r="F8" s="60">
        <f t="shared" ref="F8:F35" si="2">B8/12*$U$2</f>
        <v>1841.3707471666669</v>
      </c>
      <c r="G8" s="64">
        <f t="shared" ref="G8:G35" si="3">F8/40.3399</f>
        <v>45.64638849294785</v>
      </c>
      <c r="H8" s="60">
        <f t="shared" ref="H8:H35" si="4">((B8&lt;19968.2)*913.03+(B8&gt;19968.2)*(B8&lt;20424.71)*(20424.71-B8+456.51)+(B8&gt;20424.71)*(B8&lt;22659.62)*456.51+(B8&gt;22659.62)*(B8&lt;23116.13)*(23116.13-B8))/12*$U$2</f>
        <v>94.605125166666667</v>
      </c>
      <c r="I8" s="64">
        <f t="shared" ref="I8:I35" si="5">H8/40.3399</f>
        <v>2.3451997939178497</v>
      </c>
      <c r="J8" s="60">
        <f t="shared" ref="J8:J35" si="6">((B8&lt;19968.2)*456.51+(B8&gt;19968.2)*(B8&lt;20196.46)*(20196.46-B8+228.26)+(B8&gt;20196.46)*(B8&lt;22659.62)*228.26+(B8&gt;22659.62)*(B8&lt;22887.88)*(22887.88-B8))/12*$U$2</f>
        <v>47.302044500000001</v>
      </c>
      <c r="K8" s="64">
        <f t="shared" ref="K8:K35" si="7">J8/40.3399</f>
        <v>1.1725870540085623</v>
      </c>
      <c r="L8" s="81">
        <f t="shared" ref="L8:L35" si="8">D8/1976</f>
        <v>11.182413444331985</v>
      </c>
      <c r="M8" s="82">
        <f t="shared" ref="M8:M35" si="9">L8/40.3399</f>
        <v>0.2772047884187116</v>
      </c>
      <c r="N8" s="81">
        <f t="shared" ref="N8:N35" si="10">L8/2</f>
        <v>5.5912067221659925</v>
      </c>
      <c r="O8" s="82">
        <f t="shared" ref="O8:O35" si="11">N8/40.3399</f>
        <v>0.1386023942093558</v>
      </c>
      <c r="P8" s="81">
        <f t="shared" ref="P8:P35" si="12">L8/5</f>
        <v>2.2364826888663969</v>
      </c>
      <c r="Q8" s="82">
        <f t="shared" ref="Q8:Q35" si="13">P8/40.3399</f>
        <v>5.5440957683742319E-2</v>
      </c>
      <c r="R8" s="23">
        <f t="shared" ref="R8:R35" si="14">(F8+H8)/1976*12</f>
        <v>11.75693849595142</v>
      </c>
      <c r="S8" s="23">
        <f t="shared" ref="S8:S35" si="15">R8/40.3399</f>
        <v>0.29144689243035854</v>
      </c>
      <c r="T8" s="81">
        <f t="shared" ref="T8:T35" si="16">D8/2080</f>
        <v>10.623292772115386</v>
      </c>
      <c r="U8" s="82">
        <f t="shared" ref="U8:U35" si="17">T8/40.3399</f>
        <v>0.26334454899777604</v>
      </c>
    </row>
    <row r="9" spans="1:21">
      <c r="A9" s="16">
        <f t="shared" ref="A9:A35" si="18">+A8+1</f>
        <v>1</v>
      </c>
      <c r="B9" s="60">
        <v>18046.03</v>
      </c>
      <c r="C9" s="61"/>
      <c r="D9" s="60">
        <f t="shared" si="0"/>
        <v>22438.433701999998</v>
      </c>
      <c r="E9" s="64">
        <f t="shared" si="1"/>
        <v>556.23424207794267</v>
      </c>
      <c r="F9" s="60">
        <f t="shared" si="2"/>
        <v>1869.8694751666667</v>
      </c>
      <c r="G9" s="64">
        <f t="shared" si="3"/>
        <v>46.352853506495222</v>
      </c>
      <c r="H9" s="60">
        <f t="shared" si="4"/>
        <v>94.605125166666667</v>
      </c>
      <c r="I9" s="64">
        <f t="shared" si="5"/>
        <v>2.3451997939178497</v>
      </c>
      <c r="J9" s="60">
        <f t="shared" si="6"/>
        <v>47.302044500000001</v>
      </c>
      <c r="K9" s="64">
        <f t="shared" si="7"/>
        <v>1.1725870540085623</v>
      </c>
      <c r="L9" s="81">
        <f t="shared" si="8"/>
        <v>11.35548264271255</v>
      </c>
      <c r="M9" s="82">
        <f t="shared" si="9"/>
        <v>0.28149506178033534</v>
      </c>
      <c r="N9" s="81">
        <f t="shared" si="10"/>
        <v>5.6777413213562751</v>
      </c>
      <c r="O9" s="82">
        <f t="shared" si="11"/>
        <v>0.14074753089016767</v>
      </c>
      <c r="P9" s="81">
        <f t="shared" si="12"/>
        <v>2.2710965285425102</v>
      </c>
      <c r="Q9" s="82">
        <f t="shared" si="13"/>
        <v>5.6299012356067074E-2</v>
      </c>
      <c r="R9" s="23">
        <f t="shared" si="14"/>
        <v>11.930007694331984</v>
      </c>
      <c r="S9" s="23">
        <f t="shared" si="15"/>
        <v>0.29573716579198223</v>
      </c>
      <c r="T9" s="81">
        <f t="shared" si="16"/>
        <v>10.787708510576921</v>
      </c>
      <c r="U9" s="82">
        <f t="shared" si="17"/>
        <v>0.26742030869131855</v>
      </c>
    </row>
    <row r="10" spans="1:21">
      <c r="A10" s="16">
        <f t="shared" si="18"/>
        <v>2</v>
      </c>
      <c r="B10" s="60">
        <v>18659.52</v>
      </c>
      <c r="C10" s="61"/>
      <c r="D10" s="60">
        <f t="shared" si="0"/>
        <v>23201.247168000002</v>
      </c>
      <c r="E10" s="64">
        <f t="shared" si="1"/>
        <v>575.14389396106583</v>
      </c>
      <c r="F10" s="60">
        <f t="shared" si="2"/>
        <v>1933.4372640000001</v>
      </c>
      <c r="G10" s="64">
        <f t="shared" si="3"/>
        <v>47.928657830088824</v>
      </c>
      <c r="H10" s="60">
        <f t="shared" si="4"/>
        <v>94.605125166666667</v>
      </c>
      <c r="I10" s="64">
        <f t="shared" si="5"/>
        <v>2.3451997939178497</v>
      </c>
      <c r="J10" s="60">
        <f t="shared" si="6"/>
        <v>47.302044500000001</v>
      </c>
      <c r="K10" s="64">
        <f t="shared" si="7"/>
        <v>1.1725870540085623</v>
      </c>
      <c r="L10" s="81">
        <f t="shared" si="8"/>
        <v>11.741521846153846</v>
      </c>
      <c r="M10" s="82">
        <f t="shared" si="9"/>
        <v>0.29106472366450703</v>
      </c>
      <c r="N10" s="81">
        <f t="shared" si="10"/>
        <v>5.8707609230769231</v>
      </c>
      <c r="O10" s="82">
        <f t="shared" si="11"/>
        <v>0.14553236183225352</v>
      </c>
      <c r="P10" s="81">
        <f t="shared" si="12"/>
        <v>2.3483043692307692</v>
      </c>
      <c r="Q10" s="82">
        <f t="shared" si="13"/>
        <v>5.8212944732901402E-2</v>
      </c>
      <c r="R10" s="23">
        <f t="shared" si="14"/>
        <v>12.31604689777328</v>
      </c>
      <c r="S10" s="23">
        <f t="shared" si="15"/>
        <v>0.30530682767615386</v>
      </c>
      <c r="T10" s="81">
        <f t="shared" si="16"/>
        <v>11.154445753846154</v>
      </c>
      <c r="U10" s="82">
        <f t="shared" si="17"/>
        <v>0.27651148748128168</v>
      </c>
    </row>
    <row r="11" spans="1:21">
      <c r="A11" s="16">
        <f t="shared" si="18"/>
        <v>3</v>
      </c>
      <c r="B11" s="60">
        <v>19361.84</v>
      </c>
      <c r="C11" s="61"/>
      <c r="D11" s="60">
        <f t="shared" si="0"/>
        <v>24074.511856000001</v>
      </c>
      <c r="E11" s="64">
        <f t="shared" si="1"/>
        <v>596.79156011789814</v>
      </c>
      <c r="F11" s="60">
        <f t="shared" si="2"/>
        <v>2006.2093213333335</v>
      </c>
      <c r="G11" s="64">
        <f t="shared" si="3"/>
        <v>49.732630009824852</v>
      </c>
      <c r="H11" s="60">
        <f t="shared" si="4"/>
        <v>94.605125166666667</v>
      </c>
      <c r="I11" s="64">
        <f t="shared" si="5"/>
        <v>2.3451997939178497</v>
      </c>
      <c r="J11" s="60">
        <f t="shared" si="6"/>
        <v>47.302044500000001</v>
      </c>
      <c r="K11" s="64">
        <f t="shared" si="7"/>
        <v>1.1725870540085623</v>
      </c>
      <c r="L11" s="81">
        <f t="shared" si="8"/>
        <v>12.18345741700405</v>
      </c>
      <c r="M11" s="82">
        <f t="shared" si="9"/>
        <v>0.30202002030258007</v>
      </c>
      <c r="N11" s="81">
        <f t="shared" si="10"/>
        <v>6.0917287085020249</v>
      </c>
      <c r="O11" s="82">
        <f t="shared" si="11"/>
        <v>0.15101001015129004</v>
      </c>
      <c r="P11" s="81">
        <f t="shared" si="12"/>
        <v>2.4366914834008098</v>
      </c>
      <c r="Q11" s="82">
        <f t="shared" si="13"/>
        <v>6.0404004060516006E-2</v>
      </c>
      <c r="R11" s="23">
        <f t="shared" si="14"/>
        <v>12.757982468623483</v>
      </c>
      <c r="S11" s="23">
        <f t="shared" si="15"/>
        <v>0.31626212431422696</v>
      </c>
      <c r="T11" s="81">
        <f t="shared" si="16"/>
        <v>11.574284546153846</v>
      </c>
      <c r="U11" s="82">
        <f t="shared" si="17"/>
        <v>0.28691901928745106</v>
      </c>
    </row>
    <row r="12" spans="1:21">
      <c r="A12" s="16">
        <f t="shared" si="18"/>
        <v>4</v>
      </c>
      <c r="B12" s="60">
        <v>20060.82</v>
      </c>
      <c r="C12" s="61"/>
      <c r="D12" s="60">
        <f t="shared" si="0"/>
        <v>24943.623588000002</v>
      </c>
      <c r="E12" s="64">
        <f t="shared" si="1"/>
        <v>618.33627718462367</v>
      </c>
      <c r="F12" s="60">
        <f t="shared" si="2"/>
        <v>2078.635299</v>
      </c>
      <c r="G12" s="64">
        <f t="shared" si="3"/>
        <v>51.528023098718641</v>
      </c>
      <c r="H12" s="60">
        <f t="shared" si="4"/>
        <v>85.00711333333328</v>
      </c>
      <c r="I12" s="64">
        <f t="shared" si="5"/>
        <v>2.1072712954998223</v>
      </c>
      <c r="J12" s="60">
        <f t="shared" si="6"/>
        <v>37.706104999999937</v>
      </c>
      <c r="K12" s="64">
        <f t="shared" si="7"/>
        <v>0.934709927391985</v>
      </c>
      <c r="L12" s="81">
        <f t="shared" si="8"/>
        <v>12.623291289473686</v>
      </c>
      <c r="M12" s="82">
        <f t="shared" si="9"/>
        <v>0.3129232171986962</v>
      </c>
      <c r="N12" s="81">
        <f t="shared" si="10"/>
        <v>6.311645644736843</v>
      </c>
      <c r="O12" s="82">
        <f t="shared" si="11"/>
        <v>0.1564616085993481</v>
      </c>
      <c r="P12" s="81">
        <f t="shared" si="12"/>
        <v>2.5246582578947372</v>
      </c>
      <c r="Q12" s="82">
        <f t="shared" si="13"/>
        <v>6.258464343973924E-2</v>
      </c>
      <c r="R12" s="23">
        <f t="shared" si="14"/>
        <v>13.139528819838056</v>
      </c>
      <c r="S12" s="23">
        <f t="shared" si="15"/>
        <v>0.32572041130092183</v>
      </c>
      <c r="T12" s="81">
        <f t="shared" si="16"/>
        <v>11.992126725</v>
      </c>
      <c r="U12" s="82">
        <f t="shared" si="17"/>
        <v>0.29727705633876139</v>
      </c>
    </row>
    <row r="13" spans="1:21">
      <c r="A13" s="16">
        <f t="shared" si="18"/>
        <v>5</v>
      </c>
      <c r="B13" s="60">
        <v>20066.45</v>
      </c>
      <c r="C13" s="61"/>
      <c r="D13" s="60">
        <f t="shared" si="0"/>
        <v>24950.623930000002</v>
      </c>
      <c r="E13" s="64">
        <f t="shared" si="1"/>
        <v>618.50981112992349</v>
      </c>
      <c r="F13" s="60">
        <f t="shared" si="2"/>
        <v>2079.2186608333336</v>
      </c>
      <c r="G13" s="64">
        <f t="shared" si="3"/>
        <v>51.54248426082696</v>
      </c>
      <c r="H13" s="60">
        <f t="shared" si="4"/>
        <v>84.423751499999838</v>
      </c>
      <c r="I13" s="64">
        <f t="shared" si="5"/>
        <v>2.0928101333915015</v>
      </c>
      <c r="J13" s="60">
        <f t="shared" si="6"/>
        <v>37.122743166666503</v>
      </c>
      <c r="K13" s="64">
        <f t="shared" si="7"/>
        <v>0.92024876528366462</v>
      </c>
      <c r="L13" s="81">
        <f t="shared" si="8"/>
        <v>12.626833972672065</v>
      </c>
      <c r="M13" s="82">
        <f t="shared" si="9"/>
        <v>0.31301103802121633</v>
      </c>
      <c r="N13" s="81">
        <f t="shared" si="10"/>
        <v>6.3134169863360325</v>
      </c>
      <c r="O13" s="82">
        <f t="shared" si="11"/>
        <v>0.15650551901060816</v>
      </c>
      <c r="P13" s="81">
        <f t="shared" si="12"/>
        <v>2.5253667945344129</v>
      </c>
      <c r="Q13" s="82">
        <f t="shared" si="13"/>
        <v>6.260220760424326E-2</v>
      </c>
      <c r="R13" s="23">
        <f t="shared" si="14"/>
        <v>13.139528819838059</v>
      </c>
      <c r="S13" s="23">
        <f t="shared" si="15"/>
        <v>0.32572041130092189</v>
      </c>
      <c r="T13" s="81">
        <f t="shared" si="16"/>
        <v>11.995492274038462</v>
      </c>
      <c r="U13" s="82">
        <f t="shared" si="17"/>
        <v>0.29736048612015553</v>
      </c>
    </row>
    <row r="14" spans="1:21">
      <c r="A14" s="16">
        <f t="shared" si="18"/>
        <v>6</v>
      </c>
      <c r="B14" s="60">
        <v>21062.67</v>
      </c>
      <c r="C14" s="61"/>
      <c r="D14" s="60">
        <f t="shared" si="0"/>
        <v>26189.323877999999</v>
      </c>
      <c r="E14" s="64">
        <f t="shared" si="1"/>
        <v>649.21638075453825</v>
      </c>
      <c r="F14" s="60">
        <f t="shared" si="2"/>
        <v>2182.4436565000001</v>
      </c>
      <c r="G14" s="64">
        <f t="shared" si="3"/>
        <v>54.101365062878195</v>
      </c>
      <c r="H14" s="60">
        <f t="shared" si="4"/>
        <v>47.302044500000001</v>
      </c>
      <c r="I14" s="64">
        <f t="shared" si="5"/>
        <v>1.1725870540085623</v>
      </c>
      <c r="J14" s="60">
        <f t="shared" si="6"/>
        <v>23.651540333333333</v>
      </c>
      <c r="K14" s="64">
        <f t="shared" si="7"/>
        <v>0.58630636995464369</v>
      </c>
      <c r="L14" s="81">
        <f t="shared" si="8"/>
        <v>13.253706415991902</v>
      </c>
      <c r="M14" s="82">
        <f t="shared" si="9"/>
        <v>0.32855079997699305</v>
      </c>
      <c r="N14" s="81">
        <f t="shared" si="10"/>
        <v>6.6268532079959508</v>
      </c>
      <c r="O14" s="82">
        <f t="shared" si="11"/>
        <v>0.16427539998849652</v>
      </c>
      <c r="P14" s="81">
        <f t="shared" si="12"/>
        <v>2.6507412831983803</v>
      </c>
      <c r="Q14" s="82">
        <f t="shared" si="13"/>
        <v>6.5710159995398615E-2</v>
      </c>
      <c r="R14" s="23">
        <f t="shared" si="14"/>
        <v>13.540965795546558</v>
      </c>
      <c r="S14" s="23">
        <f t="shared" si="15"/>
        <v>0.33567177398919079</v>
      </c>
      <c r="T14" s="81">
        <f t="shared" si="16"/>
        <v>12.591021095192307</v>
      </c>
      <c r="U14" s="82">
        <f t="shared" si="17"/>
        <v>0.31212325997814339</v>
      </c>
    </row>
    <row r="15" spans="1:21">
      <c r="A15" s="16">
        <f t="shared" si="18"/>
        <v>7</v>
      </c>
      <c r="B15" s="60">
        <v>21073.48</v>
      </c>
      <c r="C15" s="61"/>
      <c r="D15" s="60">
        <f t="shared" si="0"/>
        <v>26202.765031999999</v>
      </c>
      <c r="E15" s="64">
        <f t="shared" si="1"/>
        <v>649.54957825874624</v>
      </c>
      <c r="F15" s="60">
        <f t="shared" si="2"/>
        <v>2183.5637526666665</v>
      </c>
      <c r="G15" s="64">
        <f t="shared" si="3"/>
        <v>54.129131521562186</v>
      </c>
      <c r="H15" s="60">
        <f t="shared" si="4"/>
        <v>47.302044500000001</v>
      </c>
      <c r="I15" s="64">
        <f t="shared" si="5"/>
        <v>1.1725870540085623</v>
      </c>
      <c r="J15" s="60">
        <f t="shared" si="6"/>
        <v>23.651540333333333</v>
      </c>
      <c r="K15" s="64">
        <f t="shared" si="7"/>
        <v>0.58630636995464369</v>
      </c>
      <c r="L15" s="81">
        <f t="shared" si="8"/>
        <v>13.260508619433198</v>
      </c>
      <c r="M15" s="82">
        <f t="shared" si="9"/>
        <v>0.32871942219572181</v>
      </c>
      <c r="N15" s="81">
        <f t="shared" si="10"/>
        <v>6.6302543097165989</v>
      </c>
      <c r="O15" s="82">
        <f t="shared" si="11"/>
        <v>0.16435971109786091</v>
      </c>
      <c r="P15" s="81">
        <f t="shared" si="12"/>
        <v>2.6521017238866396</v>
      </c>
      <c r="Q15" s="82">
        <f t="shared" si="13"/>
        <v>6.5743884439144362E-2</v>
      </c>
      <c r="R15" s="23">
        <f t="shared" si="14"/>
        <v>13.547767998987855</v>
      </c>
      <c r="S15" s="23">
        <f t="shared" si="15"/>
        <v>0.33584039620791956</v>
      </c>
      <c r="T15" s="81">
        <f t="shared" si="16"/>
        <v>12.597483188461538</v>
      </c>
      <c r="U15" s="82">
        <f t="shared" si="17"/>
        <v>0.31228345108593569</v>
      </c>
    </row>
    <row r="16" spans="1:21">
      <c r="A16" s="16">
        <f t="shared" si="18"/>
        <v>8</v>
      </c>
      <c r="B16" s="60">
        <v>22069.7</v>
      </c>
      <c r="C16" s="61"/>
      <c r="D16" s="60">
        <f t="shared" si="0"/>
        <v>27441.464980000001</v>
      </c>
      <c r="E16" s="64">
        <f t="shared" si="1"/>
        <v>680.25614788336111</v>
      </c>
      <c r="F16" s="60">
        <f t="shared" si="2"/>
        <v>2286.7887483333334</v>
      </c>
      <c r="G16" s="64">
        <f t="shared" si="3"/>
        <v>56.688012323613428</v>
      </c>
      <c r="H16" s="60">
        <f t="shared" si="4"/>
        <v>47.302044500000001</v>
      </c>
      <c r="I16" s="64">
        <f t="shared" si="5"/>
        <v>1.1725870540085623</v>
      </c>
      <c r="J16" s="60">
        <f t="shared" si="6"/>
        <v>23.651540333333333</v>
      </c>
      <c r="K16" s="64">
        <f t="shared" si="7"/>
        <v>0.58630636995464369</v>
      </c>
      <c r="L16" s="81">
        <f t="shared" si="8"/>
        <v>13.887381062753036</v>
      </c>
      <c r="M16" s="82">
        <f t="shared" si="9"/>
        <v>0.34425918415149853</v>
      </c>
      <c r="N16" s="81">
        <f t="shared" si="10"/>
        <v>6.943690531376518</v>
      </c>
      <c r="O16" s="82">
        <f t="shared" si="11"/>
        <v>0.17212959207574927</v>
      </c>
      <c r="P16" s="81">
        <f t="shared" si="12"/>
        <v>2.7774762125506074</v>
      </c>
      <c r="Q16" s="82">
        <f t="shared" si="13"/>
        <v>6.8851836830299717E-2</v>
      </c>
      <c r="R16" s="23">
        <f t="shared" si="14"/>
        <v>14.174640442307695</v>
      </c>
      <c r="S16" s="23">
        <f t="shared" si="15"/>
        <v>0.35138015816369633</v>
      </c>
      <c r="T16" s="81">
        <f t="shared" si="16"/>
        <v>13.193012009615385</v>
      </c>
      <c r="U16" s="82">
        <f t="shared" si="17"/>
        <v>0.32704622494392366</v>
      </c>
    </row>
    <row r="17" spans="1:21">
      <c r="A17" s="16">
        <f t="shared" si="18"/>
        <v>9</v>
      </c>
      <c r="B17" s="60">
        <v>22080.55</v>
      </c>
      <c r="C17" s="61"/>
      <c r="D17" s="60">
        <f t="shared" si="0"/>
        <v>27454.955870000002</v>
      </c>
      <c r="E17" s="64">
        <f t="shared" si="1"/>
        <v>680.59057831080395</v>
      </c>
      <c r="F17" s="60">
        <f t="shared" si="2"/>
        <v>2287.9129891666666</v>
      </c>
      <c r="G17" s="64">
        <f t="shared" si="3"/>
        <v>56.715881525900329</v>
      </c>
      <c r="H17" s="60">
        <f t="shared" si="4"/>
        <v>47.302044500000001</v>
      </c>
      <c r="I17" s="64">
        <f t="shared" si="5"/>
        <v>1.1725870540085623</v>
      </c>
      <c r="J17" s="60">
        <f t="shared" si="6"/>
        <v>23.651540333333333</v>
      </c>
      <c r="K17" s="64">
        <f t="shared" si="7"/>
        <v>0.58630636995464369</v>
      </c>
      <c r="L17" s="81">
        <f t="shared" si="8"/>
        <v>13.894208436234818</v>
      </c>
      <c r="M17" s="82">
        <f t="shared" si="9"/>
        <v>0.34442843031923276</v>
      </c>
      <c r="N17" s="81">
        <f t="shared" si="10"/>
        <v>6.947104218117409</v>
      </c>
      <c r="O17" s="82">
        <f t="shared" si="11"/>
        <v>0.17221421515961638</v>
      </c>
      <c r="P17" s="81">
        <f t="shared" si="12"/>
        <v>2.7788416872469637</v>
      </c>
      <c r="Q17" s="82">
        <f t="shared" si="13"/>
        <v>6.8885686063846555E-2</v>
      </c>
      <c r="R17" s="23">
        <f t="shared" si="14"/>
        <v>14.181467815789475</v>
      </c>
      <c r="S17" s="23">
        <f t="shared" si="15"/>
        <v>0.35154940433143056</v>
      </c>
      <c r="T17" s="81">
        <f t="shared" si="16"/>
        <v>13.199498014423078</v>
      </c>
      <c r="U17" s="82">
        <f t="shared" si="17"/>
        <v>0.32720700880327114</v>
      </c>
    </row>
    <row r="18" spans="1:21">
      <c r="A18" s="16">
        <f t="shared" si="18"/>
        <v>10</v>
      </c>
      <c r="B18" s="60">
        <v>23076.77</v>
      </c>
      <c r="C18" s="61"/>
      <c r="D18" s="60">
        <f t="shared" si="0"/>
        <v>28693.655818000003</v>
      </c>
      <c r="E18" s="64">
        <f t="shared" si="1"/>
        <v>711.29714793541882</v>
      </c>
      <c r="F18" s="60">
        <f t="shared" si="2"/>
        <v>2391.1379848333336</v>
      </c>
      <c r="G18" s="64">
        <f t="shared" si="3"/>
        <v>59.274762327951571</v>
      </c>
      <c r="H18" s="60">
        <f t="shared" si="4"/>
        <v>4.078352000000061</v>
      </c>
      <c r="I18" s="64">
        <f t="shared" si="5"/>
        <v>0.10109970525460056</v>
      </c>
      <c r="J18" s="60">
        <f t="shared" si="6"/>
        <v>0</v>
      </c>
      <c r="K18" s="64">
        <f t="shared" si="7"/>
        <v>0</v>
      </c>
      <c r="L18" s="81">
        <f t="shared" si="8"/>
        <v>14.521080879554658</v>
      </c>
      <c r="M18" s="82">
        <f t="shared" si="9"/>
        <v>0.35996819227500954</v>
      </c>
      <c r="N18" s="81">
        <f t="shared" si="10"/>
        <v>7.260540439777329</v>
      </c>
      <c r="O18" s="82">
        <f t="shared" si="11"/>
        <v>0.17998409613750477</v>
      </c>
      <c r="P18" s="81">
        <f t="shared" si="12"/>
        <v>2.9042161759109315</v>
      </c>
      <c r="Q18" s="82">
        <f t="shared" si="13"/>
        <v>7.199363845500191E-2</v>
      </c>
      <c r="R18" s="23">
        <f t="shared" si="14"/>
        <v>14.545848199392715</v>
      </c>
      <c r="S18" s="23">
        <f t="shared" si="15"/>
        <v>0.36058215809639377</v>
      </c>
      <c r="T18" s="81">
        <f t="shared" si="16"/>
        <v>13.795026835576925</v>
      </c>
      <c r="U18" s="82">
        <f t="shared" si="17"/>
        <v>0.34196978266125905</v>
      </c>
    </row>
    <row r="19" spans="1:21">
      <c r="A19" s="16">
        <f t="shared" si="18"/>
        <v>11</v>
      </c>
      <c r="B19" s="60">
        <v>23087.58</v>
      </c>
      <c r="C19" s="61"/>
      <c r="D19" s="60">
        <f t="shared" si="0"/>
        <v>28707.096972000003</v>
      </c>
      <c r="E19" s="64">
        <f t="shared" si="1"/>
        <v>711.63034543962681</v>
      </c>
      <c r="F19" s="60">
        <f t="shared" si="2"/>
        <v>2392.2580810000004</v>
      </c>
      <c r="G19" s="64">
        <f t="shared" si="3"/>
        <v>59.302528786635577</v>
      </c>
      <c r="H19" s="60">
        <f t="shared" si="4"/>
        <v>2.9582558333332583</v>
      </c>
      <c r="I19" s="64">
        <f t="shared" si="5"/>
        <v>7.3333246570597796E-2</v>
      </c>
      <c r="J19" s="60">
        <f t="shared" si="6"/>
        <v>0</v>
      </c>
      <c r="K19" s="64">
        <f t="shared" si="7"/>
        <v>0</v>
      </c>
      <c r="L19" s="81">
        <f t="shared" si="8"/>
        <v>14.527883082995952</v>
      </c>
      <c r="M19" s="82">
        <f t="shared" si="9"/>
        <v>0.36013681449373824</v>
      </c>
      <c r="N19" s="81">
        <f t="shared" si="10"/>
        <v>7.2639415414979762</v>
      </c>
      <c r="O19" s="82">
        <f t="shared" si="11"/>
        <v>0.18006840724686912</v>
      </c>
      <c r="P19" s="81">
        <f t="shared" si="12"/>
        <v>2.9055766165991903</v>
      </c>
      <c r="Q19" s="82">
        <f t="shared" si="13"/>
        <v>7.2027362898747643E-2</v>
      </c>
      <c r="R19" s="23">
        <f t="shared" si="14"/>
        <v>14.545848199392715</v>
      </c>
      <c r="S19" s="23">
        <f t="shared" si="15"/>
        <v>0.36058215809639377</v>
      </c>
      <c r="T19" s="81">
        <f t="shared" si="16"/>
        <v>13.801488928846155</v>
      </c>
      <c r="U19" s="82">
        <f t="shared" si="17"/>
        <v>0.34212997376905135</v>
      </c>
    </row>
    <row r="20" spans="1:21">
      <c r="A20" s="16">
        <f t="shared" si="18"/>
        <v>12</v>
      </c>
      <c r="B20" s="60">
        <v>24083.71</v>
      </c>
      <c r="C20" s="61"/>
      <c r="D20" s="60">
        <f t="shared" si="0"/>
        <v>29945.685013999999</v>
      </c>
      <c r="E20" s="64">
        <f t="shared" si="1"/>
        <v>742.33414098696323</v>
      </c>
      <c r="F20" s="60">
        <f t="shared" si="2"/>
        <v>2495.4737511666667</v>
      </c>
      <c r="G20" s="64">
        <f t="shared" si="3"/>
        <v>61.861178415580277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15.154698893724696</v>
      </c>
      <c r="M20" s="82">
        <f t="shared" si="9"/>
        <v>0.37567517256425265</v>
      </c>
      <c r="N20" s="81">
        <f t="shared" si="10"/>
        <v>7.5773494468623479</v>
      </c>
      <c r="O20" s="82">
        <f t="shared" si="11"/>
        <v>0.18783758628212632</v>
      </c>
      <c r="P20" s="81">
        <f t="shared" si="12"/>
        <v>3.0309397787449393</v>
      </c>
      <c r="Q20" s="82">
        <f t="shared" si="13"/>
        <v>7.5135034512850529E-2</v>
      </c>
      <c r="R20" s="23">
        <f t="shared" si="14"/>
        <v>15.154698893724698</v>
      </c>
      <c r="S20" s="23">
        <f t="shared" si="15"/>
        <v>0.3756751725642527</v>
      </c>
      <c r="T20" s="81">
        <f t="shared" si="16"/>
        <v>14.396963949038462</v>
      </c>
      <c r="U20" s="82">
        <f t="shared" si="17"/>
        <v>0.35689141393604001</v>
      </c>
    </row>
    <row r="21" spans="1:21">
      <c r="A21" s="16">
        <f t="shared" si="18"/>
        <v>13</v>
      </c>
      <c r="B21" s="60">
        <v>24094.65</v>
      </c>
      <c r="C21" s="61"/>
      <c r="D21" s="60">
        <f t="shared" si="0"/>
        <v>29959.287810000002</v>
      </c>
      <c r="E21" s="64">
        <f t="shared" si="1"/>
        <v>742.67134549168441</v>
      </c>
      <c r="F21" s="60">
        <f t="shared" si="2"/>
        <v>2496.6073175000001</v>
      </c>
      <c r="G21" s="64">
        <f t="shared" si="3"/>
        <v>61.889278790973705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15.161582899797571</v>
      </c>
      <c r="M21" s="82">
        <f t="shared" si="9"/>
        <v>0.37584582261724919</v>
      </c>
      <c r="N21" s="81">
        <f t="shared" si="10"/>
        <v>7.5807914498987854</v>
      </c>
      <c r="O21" s="82">
        <f t="shared" si="11"/>
        <v>0.1879229113086246</v>
      </c>
      <c r="P21" s="81">
        <f t="shared" si="12"/>
        <v>3.032316579959514</v>
      </c>
      <c r="Q21" s="82">
        <f t="shared" si="13"/>
        <v>7.5169164523449836E-2</v>
      </c>
      <c r="R21" s="23">
        <f t="shared" si="14"/>
        <v>15.161582899797571</v>
      </c>
      <c r="S21" s="23">
        <f t="shared" si="15"/>
        <v>0.37584582261724919</v>
      </c>
      <c r="T21" s="81">
        <f t="shared" si="16"/>
        <v>14.403503754807693</v>
      </c>
      <c r="U21" s="82">
        <f t="shared" si="17"/>
        <v>0.35705353148638674</v>
      </c>
    </row>
    <row r="22" spans="1:21">
      <c r="A22" s="16">
        <f t="shared" si="18"/>
        <v>14</v>
      </c>
      <c r="B22" s="60">
        <v>25090.87</v>
      </c>
      <c r="C22" s="61"/>
      <c r="D22" s="60">
        <f t="shared" si="0"/>
        <v>31197.987757999999</v>
      </c>
      <c r="E22" s="64">
        <f t="shared" si="1"/>
        <v>773.37791511629928</v>
      </c>
      <c r="F22" s="60">
        <f t="shared" si="2"/>
        <v>2599.8323131666666</v>
      </c>
      <c r="G22" s="64">
        <f t="shared" si="3"/>
        <v>64.44815959302494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15.788455343117409</v>
      </c>
      <c r="M22" s="82">
        <f t="shared" si="9"/>
        <v>0.39138558457302591</v>
      </c>
      <c r="N22" s="81">
        <f t="shared" si="10"/>
        <v>7.8942276715587045</v>
      </c>
      <c r="O22" s="82">
        <f t="shared" si="11"/>
        <v>0.19569279228651296</v>
      </c>
      <c r="P22" s="81">
        <f t="shared" si="12"/>
        <v>3.1576910686234818</v>
      </c>
      <c r="Q22" s="82">
        <f t="shared" si="13"/>
        <v>7.8277116914605191E-2</v>
      </c>
      <c r="R22" s="23">
        <f t="shared" si="14"/>
        <v>15.788455343117407</v>
      </c>
      <c r="S22" s="23">
        <f t="shared" si="15"/>
        <v>0.39138558457302591</v>
      </c>
      <c r="T22" s="81">
        <f t="shared" si="16"/>
        <v>14.999032575961538</v>
      </c>
      <c r="U22" s="82">
        <f t="shared" si="17"/>
        <v>0.3718163053443746</v>
      </c>
    </row>
    <row r="23" spans="1:21">
      <c r="A23" s="16">
        <f t="shared" si="18"/>
        <v>15</v>
      </c>
      <c r="B23" s="60">
        <v>25101.68</v>
      </c>
      <c r="C23" s="61"/>
      <c r="D23" s="60">
        <f t="shared" si="0"/>
        <v>31211.428912000003</v>
      </c>
      <c r="E23" s="64">
        <f t="shared" si="1"/>
        <v>773.71111262050727</v>
      </c>
      <c r="F23" s="60">
        <f t="shared" si="2"/>
        <v>2600.9524093333339</v>
      </c>
      <c r="G23" s="64">
        <f t="shared" si="3"/>
        <v>64.475926051708953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15.795257546558705</v>
      </c>
      <c r="M23" s="82">
        <f t="shared" si="9"/>
        <v>0.39155420679175468</v>
      </c>
      <c r="N23" s="81">
        <f t="shared" si="10"/>
        <v>7.8976287732793526</v>
      </c>
      <c r="O23" s="82">
        <f t="shared" si="11"/>
        <v>0.19577710339587734</v>
      </c>
      <c r="P23" s="81">
        <f t="shared" si="12"/>
        <v>3.1590515093117411</v>
      </c>
      <c r="Q23" s="82">
        <f t="shared" si="13"/>
        <v>7.8310841358350938E-2</v>
      </c>
      <c r="R23" s="23">
        <f t="shared" si="14"/>
        <v>15.795257546558709</v>
      </c>
      <c r="S23" s="23">
        <f t="shared" si="15"/>
        <v>0.39155420679175479</v>
      </c>
      <c r="T23" s="81">
        <f t="shared" si="16"/>
        <v>15.005494669230771</v>
      </c>
      <c r="U23" s="82">
        <f t="shared" si="17"/>
        <v>0.37197649645216696</v>
      </c>
    </row>
    <row r="24" spans="1:21">
      <c r="A24" s="16">
        <f t="shared" si="18"/>
        <v>16</v>
      </c>
      <c r="B24" s="60">
        <v>26097.9</v>
      </c>
      <c r="C24" s="61"/>
      <c r="D24" s="60">
        <f t="shared" si="0"/>
        <v>32450.128860000004</v>
      </c>
      <c r="E24" s="64">
        <f t="shared" si="1"/>
        <v>804.41768224512214</v>
      </c>
      <c r="F24" s="60">
        <f t="shared" si="2"/>
        <v>2704.1774050000004</v>
      </c>
      <c r="G24" s="64">
        <f t="shared" si="3"/>
        <v>67.034806853760188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16.422129989878545</v>
      </c>
      <c r="M24" s="82">
        <f t="shared" si="9"/>
        <v>0.40709396874753151</v>
      </c>
      <c r="N24" s="81">
        <f t="shared" si="10"/>
        <v>8.2110649949392727</v>
      </c>
      <c r="O24" s="82">
        <f t="shared" si="11"/>
        <v>0.20354698437376575</v>
      </c>
      <c r="P24" s="81">
        <f t="shared" si="12"/>
        <v>3.2844259979757089</v>
      </c>
      <c r="Q24" s="82">
        <f t="shared" si="13"/>
        <v>8.1418793749506294E-2</v>
      </c>
      <c r="R24" s="23">
        <f t="shared" si="14"/>
        <v>16.422129989878545</v>
      </c>
      <c r="S24" s="23">
        <f t="shared" si="15"/>
        <v>0.40709396874753151</v>
      </c>
      <c r="T24" s="81">
        <f t="shared" si="16"/>
        <v>15.601023490384618</v>
      </c>
      <c r="U24" s="82">
        <f t="shared" si="17"/>
        <v>0.38673927031015493</v>
      </c>
    </row>
    <row r="25" spans="1:21">
      <c r="A25" s="16">
        <f t="shared" si="18"/>
        <v>17</v>
      </c>
      <c r="B25" s="60">
        <v>26108.75</v>
      </c>
      <c r="C25" s="61"/>
      <c r="D25" s="60">
        <f t="shared" si="0"/>
        <v>32463.619750000002</v>
      </c>
      <c r="E25" s="64">
        <f t="shared" si="1"/>
        <v>804.75211267256486</v>
      </c>
      <c r="F25" s="60">
        <f t="shared" si="2"/>
        <v>2705.3016458333332</v>
      </c>
      <c r="G25" s="64">
        <f t="shared" si="3"/>
        <v>67.062676056047067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16.428957363360325</v>
      </c>
      <c r="M25" s="82">
        <f t="shared" si="9"/>
        <v>0.40726321491526568</v>
      </c>
      <c r="N25" s="81">
        <f t="shared" si="10"/>
        <v>8.2144786816801627</v>
      </c>
      <c r="O25" s="82">
        <f t="shared" si="11"/>
        <v>0.20363160745763284</v>
      </c>
      <c r="P25" s="81">
        <f t="shared" si="12"/>
        <v>3.2857914726720652</v>
      </c>
      <c r="Q25" s="82">
        <f t="shared" si="13"/>
        <v>8.1452642983053131E-2</v>
      </c>
      <c r="R25" s="23">
        <f t="shared" si="14"/>
        <v>16.428957363360325</v>
      </c>
      <c r="S25" s="23">
        <f t="shared" si="15"/>
        <v>0.40726321491526568</v>
      </c>
      <c r="T25" s="81">
        <f t="shared" si="16"/>
        <v>15.607509495192309</v>
      </c>
      <c r="U25" s="82">
        <f t="shared" si="17"/>
        <v>0.38690005416950235</v>
      </c>
    </row>
    <row r="26" spans="1:21">
      <c r="A26" s="16">
        <f t="shared" si="18"/>
        <v>18</v>
      </c>
      <c r="B26" s="60">
        <v>27104.959999999999</v>
      </c>
      <c r="C26" s="61"/>
      <c r="D26" s="60">
        <f t="shared" si="0"/>
        <v>33702.307264000003</v>
      </c>
      <c r="E26" s="64">
        <f t="shared" si="1"/>
        <v>835.45837406637111</v>
      </c>
      <c r="F26" s="60">
        <f t="shared" si="2"/>
        <v>2808.5256053333333</v>
      </c>
      <c r="G26" s="64">
        <f t="shared" si="3"/>
        <v>69.621531172197578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17.055823514170044</v>
      </c>
      <c r="M26" s="82">
        <f t="shared" si="9"/>
        <v>0.42280282088379106</v>
      </c>
      <c r="N26" s="81">
        <f t="shared" si="10"/>
        <v>8.5279117570850218</v>
      </c>
      <c r="O26" s="82">
        <f t="shared" si="11"/>
        <v>0.21140141044189553</v>
      </c>
      <c r="P26" s="81">
        <f t="shared" si="12"/>
        <v>3.4111647028340086</v>
      </c>
      <c r="Q26" s="82">
        <f t="shared" si="13"/>
        <v>8.456056417675821E-2</v>
      </c>
      <c r="R26" s="23">
        <f t="shared" si="14"/>
        <v>17.05582351417004</v>
      </c>
      <c r="S26" s="23">
        <f t="shared" si="15"/>
        <v>0.42280282088379101</v>
      </c>
      <c r="T26" s="81">
        <f t="shared" si="16"/>
        <v>16.20303233846154</v>
      </c>
      <c r="U26" s="82">
        <f t="shared" si="17"/>
        <v>0.40166267983960147</v>
      </c>
    </row>
    <row r="27" spans="1:21">
      <c r="A27" s="16">
        <f t="shared" si="18"/>
        <v>19</v>
      </c>
      <c r="B27" s="60">
        <v>27115.78</v>
      </c>
      <c r="C27" s="61"/>
      <c r="D27" s="60">
        <f t="shared" si="0"/>
        <v>33715.760851999999</v>
      </c>
      <c r="E27" s="64">
        <f t="shared" si="1"/>
        <v>835.79187980138772</v>
      </c>
      <c r="F27" s="60">
        <f t="shared" si="2"/>
        <v>2809.6467376666665</v>
      </c>
      <c r="G27" s="64">
        <f t="shared" si="3"/>
        <v>69.649323316782301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17.062632010121458</v>
      </c>
      <c r="M27" s="82">
        <f t="shared" si="9"/>
        <v>0.42297159908977111</v>
      </c>
      <c r="N27" s="81">
        <f t="shared" si="10"/>
        <v>8.5313160050607291</v>
      </c>
      <c r="O27" s="82">
        <f t="shared" si="11"/>
        <v>0.21148579954488556</v>
      </c>
      <c r="P27" s="81">
        <f t="shared" si="12"/>
        <v>3.4125264020242918</v>
      </c>
      <c r="Q27" s="82">
        <f t="shared" si="13"/>
        <v>8.4594319817954233E-2</v>
      </c>
      <c r="R27" s="23">
        <f t="shared" si="14"/>
        <v>17.062632010121455</v>
      </c>
      <c r="S27" s="23">
        <f t="shared" si="15"/>
        <v>0.42297159908977106</v>
      </c>
      <c r="T27" s="81">
        <f t="shared" si="16"/>
        <v>16.209500409615384</v>
      </c>
      <c r="U27" s="82">
        <f t="shared" si="17"/>
        <v>0.40182301913528251</v>
      </c>
    </row>
    <row r="28" spans="1:21">
      <c r="A28" s="16">
        <f t="shared" si="18"/>
        <v>20</v>
      </c>
      <c r="B28" s="60">
        <v>28112</v>
      </c>
      <c r="C28" s="61"/>
      <c r="D28" s="60">
        <f t="shared" si="0"/>
        <v>34954.460800000001</v>
      </c>
      <c r="E28" s="64">
        <f t="shared" si="1"/>
        <v>866.49844942600259</v>
      </c>
      <c r="F28" s="60">
        <f t="shared" si="2"/>
        <v>2912.8717333333334</v>
      </c>
      <c r="G28" s="64">
        <f t="shared" si="3"/>
        <v>72.20820411883355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17.689504453441295</v>
      </c>
      <c r="M28" s="82">
        <f t="shared" si="9"/>
        <v>0.43851136104554783</v>
      </c>
      <c r="N28" s="81">
        <f t="shared" si="10"/>
        <v>8.8447522267206473</v>
      </c>
      <c r="O28" s="82">
        <f t="shared" si="11"/>
        <v>0.21925568052277392</v>
      </c>
      <c r="P28" s="81">
        <f t="shared" si="12"/>
        <v>3.5379008906882587</v>
      </c>
      <c r="Q28" s="82">
        <f t="shared" si="13"/>
        <v>8.7702272209109561E-2</v>
      </c>
      <c r="R28" s="23">
        <f t="shared" si="14"/>
        <v>17.689504453441295</v>
      </c>
      <c r="S28" s="23">
        <f t="shared" si="15"/>
        <v>0.43851136104554783</v>
      </c>
      <c r="T28" s="81">
        <f t="shared" si="16"/>
        <v>16.805029230769232</v>
      </c>
      <c r="U28" s="82">
        <f t="shared" si="17"/>
        <v>0.41658579299327048</v>
      </c>
    </row>
    <row r="29" spans="1:21">
      <c r="A29" s="16">
        <f t="shared" si="18"/>
        <v>21</v>
      </c>
      <c r="B29" s="60">
        <v>28122.85</v>
      </c>
      <c r="C29" s="61"/>
      <c r="D29" s="60">
        <f t="shared" si="0"/>
        <v>34967.951690000002</v>
      </c>
      <c r="E29" s="64">
        <f t="shared" si="1"/>
        <v>866.83287985344543</v>
      </c>
      <c r="F29" s="60">
        <f t="shared" si="2"/>
        <v>2913.9959741666667</v>
      </c>
      <c r="G29" s="64">
        <f t="shared" si="3"/>
        <v>72.236073321120443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17.696331826923078</v>
      </c>
      <c r="M29" s="82">
        <f t="shared" si="9"/>
        <v>0.43868060721328211</v>
      </c>
      <c r="N29" s="81">
        <f t="shared" si="10"/>
        <v>8.8481659134615391</v>
      </c>
      <c r="O29" s="82">
        <f t="shared" si="11"/>
        <v>0.21934030360664106</v>
      </c>
      <c r="P29" s="81">
        <f t="shared" si="12"/>
        <v>3.5392663653846155</v>
      </c>
      <c r="Q29" s="82">
        <f t="shared" si="13"/>
        <v>8.7736121442656412E-2</v>
      </c>
      <c r="R29" s="23">
        <f t="shared" si="14"/>
        <v>17.696331826923078</v>
      </c>
      <c r="S29" s="23">
        <f t="shared" si="15"/>
        <v>0.43868060721328211</v>
      </c>
      <c r="T29" s="81">
        <f t="shared" si="16"/>
        <v>16.811515235576923</v>
      </c>
      <c r="U29" s="82">
        <f t="shared" si="17"/>
        <v>0.41674657685261796</v>
      </c>
    </row>
    <row r="30" spans="1:21">
      <c r="A30" s="16">
        <f t="shared" si="18"/>
        <v>22</v>
      </c>
      <c r="B30" s="60">
        <v>29119.06</v>
      </c>
      <c r="C30" s="61"/>
      <c r="D30" s="60">
        <f t="shared" si="0"/>
        <v>36206.639204000006</v>
      </c>
      <c r="E30" s="64">
        <f t="shared" si="1"/>
        <v>897.53914124725168</v>
      </c>
      <c r="F30" s="60">
        <f t="shared" si="2"/>
        <v>3017.2199336666672</v>
      </c>
      <c r="G30" s="64">
        <f t="shared" si="3"/>
        <v>74.794928437270968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18.323197977732796</v>
      </c>
      <c r="M30" s="82">
        <f t="shared" si="9"/>
        <v>0.4542202131818075</v>
      </c>
      <c r="N30" s="81">
        <f t="shared" si="10"/>
        <v>9.1615989888663982</v>
      </c>
      <c r="O30" s="82">
        <f t="shared" si="11"/>
        <v>0.22711010659090375</v>
      </c>
      <c r="P30" s="81">
        <f t="shared" si="12"/>
        <v>3.6646395955465594</v>
      </c>
      <c r="Q30" s="82">
        <f t="shared" si="13"/>
        <v>9.0844042636361505E-2</v>
      </c>
      <c r="R30" s="23">
        <f t="shared" si="14"/>
        <v>18.323197977732796</v>
      </c>
      <c r="S30" s="23">
        <f t="shared" si="15"/>
        <v>0.4542202131818075</v>
      </c>
      <c r="T30" s="81">
        <f t="shared" si="16"/>
        <v>17.407038078846156</v>
      </c>
      <c r="U30" s="82">
        <f t="shared" si="17"/>
        <v>0.43150920252271713</v>
      </c>
    </row>
    <row r="31" spans="1:21">
      <c r="A31" s="16">
        <f t="shared" si="18"/>
        <v>23</v>
      </c>
      <c r="B31" s="60">
        <v>30126.1</v>
      </c>
      <c r="C31" s="61"/>
      <c r="D31" s="60">
        <f t="shared" si="0"/>
        <v>37458.792739999997</v>
      </c>
      <c r="E31" s="64">
        <f t="shared" si="1"/>
        <v>928.57921660688294</v>
      </c>
      <c r="F31" s="60">
        <f t="shared" si="2"/>
        <v>3121.5660616666669</v>
      </c>
      <c r="G31" s="64">
        <f t="shared" si="3"/>
        <v>77.381601383906926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18.956878917004047</v>
      </c>
      <c r="M31" s="82">
        <f t="shared" si="9"/>
        <v>0.46992875334356426</v>
      </c>
      <c r="N31" s="81">
        <f t="shared" si="10"/>
        <v>9.4784394585020237</v>
      </c>
      <c r="O31" s="82">
        <f t="shared" si="11"/>
        <v>0.23496437667178213</v>
      </c>
      <c r="P31" s="81">
        <f t="shared" si="12"/>
        <v>3.7913757834008095</v>
      </c>
      <c r="Q31" s="82">
        <f t="shared" si="13"/>
        <v>9.3985750668712856E-2</v>
      </c>
      <c r="R31" s="23">
        <f t="shared" si="14"/>
        <v>18.956878917004051</v>
      </c>
      <c r="S31" s="23">
        <f t="shared" si="15"/>
        <v>0.46992875334356432</v>
      </c>
      <c r="T31" s="81">
        <f t="shared" si="16"/>
        <v>18.009034971153845</v>
      </c>
      <c r="U31" s="82">
        <f t="shared" si="17"/>
        <v>0.44643231567638603</v>
      </c>
    </row>
    <row r="32" spans="1:21">
      <c r="A32" s="16">
        <f t="shared" si="18"/>
        <v>24</v>
      </c>
      <c r="B32" s="60">
        <v>31122.32</v>
      </c>
      <c r="C32" s="61"/>
      <c r="D32" s="60">
        <f t="shared" si="0"/>
        <v>38697.492687999998</v>
      </c>
      <c r="E32" s="64">
        <f t="shared" si="1"/>
        <v>959.28578623149781</v>
      </c>
      <c r="F32" s="60">
        <f t="shared" si="2"/>
        <v>3224.7910573333334</v>
      </c>
      <c r="G32" s="64">
        <f t="shared" si="3"/>
        <v>79.94048218595816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19.583751360323888</v>
      </c>
      <c r="M32" s="82">
        <f t="shared" si="9"/>
        <v>0.48546851529934104</v>
      </c>
      <c r="N32" s="81">
        <f t="shared" si="10"/>
        <v>9.7918756801619438</v>
      </c>
      <c r="O32" s="82">
        <f t="shared" si="11"/>
        <v>0.24273425764967052</v>
      </c>
      <c r="P32" s="81">
        <f t="shared" si="12"/>
        <v>3.9167502720647773</v>
      </c>
      <c r="Q32" s="82">
        <f t="shared" si="13"/>
        <v>9.7093703059868197E-2</v>
      </c>
      <c r="R32" s="23">
        <f t="shared" si="14"/>
        <v>19.583751360323888</v>
      </c>
      <c r="S32" s="23">
        <f t="shared" si="15"/>
        <v>0.48546851529934104</v>
      </c>
      <c r="T32" s="81">
        <f t="shared" si="16"/>
        <v>18.60456379230769</v>
      </c>
      <c r="U32" s="82">
        <f t="shared" si="17"/>
        <v>0.46119508953437394</v>
      </c>
    </row>
    <row r="33" spans="1:21">
      <c r="A33" s="16">
        <f t="shared" si="18"/>
        <v>25</v>
      </c>
      <c r="B33" s="60">
        <v>31133.13</v>
      </c>
      <c r="C33" s="61"/>
      <c r="D33" s="60">
        <f t="shared" si="0"/>
        <v>38710.933842000006</v>
      </c>
      <c r="E33" s="64">
        <f t="shared" si="1"/>
        <v>959.61898373570602</v>
      </c>
      <c r="F33" s="60">
        <f t="shared" si="2"/>
        <v>3225.9111535000006</v>
      </c>
      <c r="G33" s="64">
        <f t="shared" si="3"/>
        <v>79.968248644642173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19.590553563765184</v>
      </c>
      <c r="M33" s="82">
        <f t="shared" si="9"/>
        <v>0.48563713751806981</v>
      </c>
      <c r="N33" s="81">
        <f t="shared" si="10"/>
        <v>9.7952767818825919</v>
      </c>
      <c r="O33" s="82">
        <f t="shared" si="11"/>
        <v>0.2428185687590349</v>
      </c>
      <c r="P33" s="81">
        <f t="shared" si="12"/>
        <v>3.9181107127530366</v>
      </c>
      <c r="Q33" s="82">
        <f t="shared" si="13"/>
        <v>9.7127427503613958E-2</v>
      </c>
      <c r="R33" s="23">
        <f t="shared" si="14"/>
        <v>19.590553563765187</v>
      </c>
      <c r="S33" s="23">
        <f t="shared" si="15"/>
        <v>0.48563713751806986</v>
      </c>
      <c r="T33" s="81">
        <f t="shared" si="16"/>
        <v>18.611025885576925</v>
      </c>
      <c r="U33" s="82">
        <f t="shared" si="17"/>
        <v>0.4613552806421663</v>
      </c>
    </row>
    <row r="34" spans="1:21">
      <c r="A34" s="16">
        <f t="shared" si="18"/>
        <v>26</v>
      </c>
      <c r="B34" s="60">
        <v>31133.13</v>
      </c>
      <c r="C34" s="61"/>
      <c r="D34" s="60">
        <f t="shared" si="0"/>
        <v>38710.933842000006</v>
      </c>
      <c r="E34" s="64">
        <f t="shared" si="1"/>
        <v>959.61898373570602</v>
      </c>
      <c r="F34" s="60">
        <f t="shared" si="2"/>
        <v>3225.9111535000006</v>
      </c>
      <c r="G34" s="64">
        <f t="shared" si="3"/>
        <v>79.968248644642173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19.590553563765184</v>
      </c>
      <c r="M34" s="82">
        <f t="shared" si="9"/>
        <v>0.48563713751806981</v>
      </c>
      <c r="N34" s="81">
        <f t="shared" si="10"/>
        <v>9.7952767818825919</v>
      </c>
      <c r="O34" s="82">
        <f t="shared" si="11"/>
        <v>0.2428185687590349</v>
      </c>
      <c r="P34" s="81">
        <f t="shared" si="12"/>
        <v>3.9181107127530366</v>
      </c>
      <c r="Q34" s="82">
        <f t="shared" si="13"/>
        <v>9.7127427503613958E-2</v>
      </c>
      <c r="R34" s="23">
        <f t="shared" si="14"/>
        <v>19.590553563765187</v>
      </c>
      <c r="S34" s="23">
        <f t="shared" si="15"/>
        <v>0.48563713751806986</v>
      </c>
      <c r="T34" s="81">
        <f t="shared" si="16"/>
        <v>18.611025885576925</v>
      </c>
      <c r="U34" s="82">
        <f t="shared" si="17"/>
        <v>0.4613552806421663</v>
      </c>
    </row>
    <row r="35" spans="1:21">
      <c r="A35" s="16">
        <f t="shared" si="18"/>
        <v>27</v>
      </c>
      <c r="B35" s="60">
        <v>31143.98</v>
      </c>
      <c r="C35" s="61"/>
      <c r="D35" s="60">
        <f t="shared" si="0"/>
        <v>38724.424731999999</v>
      </c>
      <c r="E35" s="64">
        <f t="shared" si="1"/>
        <v>959.95341416314864</v>
      </c>
      <c r="F35" s="60">
        <f t="shared" si="2"/>
        <v>3227.0353943333334</v>
      </c>
      <c r="G35" s="64">
        <f t="shared" si="3"/>
        <v>79.996117846929053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19.597380937246964</v>
      </c>
      <c r="M35" s="82">
        <f t="shared" si="9"/>
        <v>0.48580638368580398</v>
      </c>
      <c r="N35" s="81">
        <f t="shared" si="10"/>
        <v>9.7986904686234819</v>
      </c>
      <c r="O35" s="82">
        <f t="shared" si="11"/>
        <v>0.24290319184290199</v>
      </c>
      <c r="P35" s="81">
        <f t="shared" si="12"/>
        <v>3.9194761874493929</v>
      </c>
      <c r="Q35" s="82">
        <f t="shared" si="13"/>
        <v>9.7161276737160795E-2</v>
      </c>
      <c r="R35" s="23">
        <f t="shared" si="14"/>
        <v>19.597380937246964</v>
      </c>
      <c r="S35" s="23">
        <f t="shared" si="15"/>
        <v>0.48580638368580398</v>
      </c>
      <c r="T35" s="81">
        <f t="shared" si="16"/>
        <v>18.617511890384616</v>
      </c>
      <c r="U35" s="82">
        <f t="shared" si="17"/>
        <v>0.46151606450151378</v>
      </c>
    </row>
    <row r="36" spans="1:21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96</v>
      </c>
      <c r="B1" s="3" t="s">
        <v>1</v>
      </c>
      <c r="C1" s="3"/>
      <c r="D1" s="3"/>
      <c r="E1" s="4">
        <v>310</v>
      </c>
      <c r="F1" s="40" t="s">
        <v>97</v>
      </c>
      <c r="G1" s="3"/>
      <c r="H1" s="3"/>
      <c r="N1" s="39" t="str">
        <f>Inhoud!$C$3</f>
        <v>1 maart 2012</v>
      </c>
      <c r="Q1" s="6" t="s">
        <v>48</v>
      </c>
    </row>
    <row r="2" spans="1:21">
      <c r="A2" s="6" t="s">
        <v>86</v>
      </c>
      <c r="T2" s="1" t="s">
        <v>7</v>
      </c>
      <c r="U2" s="11">
        <f>'LOG4'!$U$4</f>
        <v>1.2434000000000001</v>
      </c>
    </row>
    <row r="3" spans="1:21" ht="17.25">
      <c r="A3" s="3"/>
      <c r="B3" s="3"/>
      <c r="C3" s="3"/>
      <c r="D3" s="3"/>
      <c r="E3" s="8"/>
      <c r="F3" s="9"/>
      <c r="G3" s="3"/>
      <c r="H3" s="3"/>
      <c r="Q3" s="6"/>
      <c r="U3" s="11"/>
    </row>
    <row r="4" spans="1:21">
      <c r="A4" s="12"/>
      <c r="B4" s="69" t="s">
        <v>8</v>
      </c>
      <c r="C4" s="77"/>
      <c r="D4" s="77"/>
      <c r="E4" s="70"/>
      <c r="F4" s="13" t="s">
        <v>9</v>
      </c>
      <c r="G4" s="14"/>
      <c r="H4" s="69" t="s">
        <v>10</v>
      </c>
      <c r="I4" s="72"/>
      <c r="J4" s="69" t="s">
        <v>11</v>
      </c>
      <c r="K4" s="70"/>
      <c r="L4" s="69" t="s">
        <v>12</v>
      </c>
      <c r="M4" s="77"/>
      <c r="N4" s="77"/>
      <c r="O4" s="77"/>
      <c r="P4" s="77"/>
      <c r="Q4" s="70"/>
      <c r="R4" s="15" t="s">
        <v>13</v>
      </c>
      <c r="S4" s="15"/>
      <c r="T4" s="15"/>
      <c r="U4" s="14"/>
    </row>
    <row r="5" spans="1:21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14</v>
      </c>
      <c r="K5" s="66"/>
      <c r="L5" s="73" t="s">
        <v>15</v>
      </c>
      <c r="M5" s="74"/>
      <c r="N5" s="74"/>
      <c r="O5" s="74"/>
      <c r="P5" s="74"/>
      <c r="Q5" s="66"/>
      <c r="R5" s="17"/>
      <c r="S5" s="17"/>
      <c r="T5" s="71" t="s">
        <v>16</v>
      </c>
      <c r="U5" s="66"/>
    </row>
    <row r="6" spans="1:21">
      <c r="A6" s="16"/>
      <c r="B6" s="78" t="s">
        <v>17</v>
      </c>
      <c r="C6" s="79"/>
      <c r="D6" s="67" t="str">
        <f>Inhoud!$C$3</f>
        <v>1 maart 2012</v>
      </c>
      <c r="E6" s="68"/>
      <c r="F6" s="18" t="str">
        <f>D6</f>
        <v>1 maart 2012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10</v>
      </c>
      <c r="S6" s="17"/>
      <c r="T6" s="17"/>
      <c r="U6" s="22"/>
    </row>
    <row r="7" spans="1:21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1">
      <c r="A8" s="16">
        <v>0</v>
      </c>
      <c r="B8" s="60">
        <v>20228.900000000001</v>
      </c>
      <c r="C8" s="61"/>
      <c r="D8" s="60">
        <f t="shared" ref="D8:D35" si="0">B8*$U$2</f>
        <v>25152.614260000002</v>
      </c>
      <c r="E8" s="64">
        <f t="shared" ref="E8:E35" si="1">D8/40.3399</f>
        <v>623.51702061730452</v>
      </c>
      <c r="F8" s="60">
        <f t="shared" ref="F8:F35" si="2">B8/12*$U$2</f>
        <v>2096.0511883333338</v>
      </c>
      <c r="G8" s="64">
        <f t="shared" ref="G8:G35" si="3">F8/40.3399</f>
        <v>51.95975171810872</v>
      </c>
      <c r="H8" s="60">
        <f t="shared" ref="H8:H35" si="4">((B8&lt;19968.2)*913.03+(B8&gt;19968.2)*(B8&lt;20424.71)*(20424.71-B8+456.51)+(B8&gt;20424.71)*(B8&lt;22659.62)*456.51+(B8&gt;22659.62)*(B8&lt;23116.13)*(23116.13-B8))/12*$U$2</f>
        <v>67.591223999999769</v>
      </c>
      <c r="I8" s="64">
        <f t="shared" ref="I8:I35" si="5">H8/40.3399</f>
        <v>1.6755426761097516</v>
      </c>
      <c r="J8" s="60">
        <f t="shared" ref="J8:J35" si="6">((B8&lt;19968.2)*456.51+(B8&gt;19968.2)*(B8&lt;20196.46)*(20196.46-B8+228.26)+(B8&gt;20196.46)*(B8&lt;22659.62)*228.26+(B8&gt;22659.62)*(B8&lt;22887.88)*(22887.88-B8))/12*$U$2</f>
        <v>23.651540333333333</v>
      </c>
      <c r="K8" s="64">
        <f t="shared" ref="K8:K35" si="7">J8/40.3399</f>
        <v>0.58630636995464369</v>
      </c>
      <c r="L8" s="81">
        <f t="shared" ref="L8:L35" si="8">D8/1976</f>
        <v>12.729055799595143</v>
      </c>
      <c r="M8" s="82">
        <f t="shared" ref="M8:M35" si="9">L8/40.3399</f>
        <v>0.31554505091968854</v>
      </c>
      <c r="N8" s="81">
        <f t="shared" ref="N8:N35" si="10">L8/2</f>
        <v>6.3645278997975714</v>
      </c>
      <c r="O8" s="82">
        <f t="shared" ref="O8:O35" si="11">N8/40.3399</f>
        <v>0.15777252545984427</v>
      </c>
      <c r="P8" s="81">
        <f t="shared" ref="P8:P35" si="12">L8/5</f>
        <v>2.5458111599190287</v>
      </c>
      <c r="Q8" s="82">
        <f t="shared" ref="Q8:Q35" si="13">P8/40.3399</f>
        <v>6.3109010183937705E-2</v>
      </c>
      <c r="R8" s="23">
        <f t="shared" ref="R8:R35" si="14">(F8+H8)/1976*12</f>
        <v>13.139528819838059</v>
      </c>
      <c r="S8" s="23">
        <f t="shared" ref="S8:S35" si="15">R8/40.3399</f>
        <v>0.32572041130092189</v>
      </c>
      <c r="T8" s="81">
        <f t="shared" ref="T8:T35" si="16">D8/2080</f>
        <v>12.092603009615386</v>
      </c>
      <c r="U8" s="82">
        <f t="shared" ref="U8:U35" si="17">T8/40.3399</f>
        <v>0.2997677983737041</v>
      </c>
    </row>
    <row r="9" spans="1:21">
      <c r="A9" s="16">
        <f t="shared" ref="A9:A35" si="18">+A8+1</f>
        <v>1</v>
      </c>
      <c r="B9" s="60">
        <v>20614.2</v>
      </c>
      <c r="C9" s="61"/>
      <c r="D9" s="60">
        <f t="shared" si="0"/>
        <v>25631.696280000004</v>
      </c>
      <c r="E9" s="64">
        <f t="shared" si="1"/>
        <v>635.39315367663289</v>
      </c>
      <c r="F9" s="60">
        <f t="shared" si="2"/>
        <v>2135.9746900000005</v>
      </c>
      <c r="G9" s="64">
        <f t="shared" si="3"/>
        <v>52.949429473052746</v>
      </c>
      <c r="H9" s="60">
        <f t="shared" si="4"/>
        <v>47.302044500000001</v>
      </c>
      <c r="I9" s="64">
        <f t="shared" si="5"/>
        <v>1.1725870540085623</v>
      </c>
      <c r="J9" s="60">
        <f t="shared" si="6"/>
        <v>23.651540333333333</v>
      </c>
      <c r="K9" s="64">
        <f t="shared" si="7"/>
        <v>0.58630636995464369</v>
      </c>
      <c r="L9" s="81">
        <f t="shared" si="8"/>
        <v>12.9715062145749</v>
      </c>
      <c r="M9" s="82">
        <f t="shared" si="9"/>
        <v>0.32155523971489519</v>
      </c>
      <c r="N9" s="81">
        <f t="shared" si="10"/>
        <v>6.4857531072874499</v>
      </c>
      <c r="O9" s="82">
        <f t="shared" si="11"/>
        <v>0.1607776198574476</v>
      </c>
      <c r="P9" s="81">
        <f t="shared" si="12"/>
        <v>2.5943012429149799</v>
      </c>
      <c r="Q9" s="82">
        <f t="shared" si="13"/>
        <v>6.4311047942979038E-2</v>
      </c>
      <c r="R9" s="23">
        <f t="shared" si="14"/>
        <v>13.25876559412956</v>
      </c>
      <c r="S9" s="23">
        <f t="shared" si="15"/>
        <v>0.32867621372709305</v>
      </c>
      <c r="T9" s="81">
        <f t="shared" si="16"/>
        <v>12.322930903846157</v>
      </c>
      <c r="U9" s="82">
        <f t="shared" si="17"/>
        <v>0.30547747772915046</v>
      </c>
    </row>
    <row r="10" spans="1:21">
      <c r="A10" s="16">
        <f t="shared" si="18"/>
        <v>2</v>
      </c>
      <c r="B10" s="60">
        <v>21206.19</v>
      </c>
      <c r="C10" s="61"/>
      <c r="D10" s="60">
        <f t="shared" si="0"/>
        <v>26367.776645999998</v>
      </c>
      <c r="E10" s="64">
        <f t="shared" si="1"/>
        <v>653.64010932104441</v>
      </c>
      <c r="F10" s="60">
        <f t="shared" si="2"/>
        <v>2197.3147205</v>
      </c>
      <c r="G10" s="64">
        <f t="shared" si="3"/>
        <v>54.470009110087034</v>
      </c>
      <c r="H10" s="60">
        <f t="shared" si="4"/>
        <v>47.302044500000001</v>
      </c>
      <c r="I10" s="64">
        <f t="shared" si="5"/>
        <v>1.1725870540085623</v>
      </c>
      <c r="J10" s="60">
        <f t="shared" si="6"/>
        <v>23.651540333333333</v>
      </c>
      <c r="K10" s="64">
        <f t="shared" si="7"/>
        <v>0.58630636995464369</v>
      </c>
      <c r="L10" s="81">
        <f t="shared" si="8"/>
        <v>13.34401652125506</v>
      </c>
      <c r="M10" s="82">
        <f t="shared" si="9"/>
        <v>0.33078952900862574</v>
      </c>
      <c r="N10" s="81">
        <f t="shared" si="10"/>
        <v>6.6720082606275302</v>
      </c>
      <c r="O10" s="82">
        <f t="shared" si="11"/>
        <v>0.16539476450431287</v>
      </c>
      <c r="P10" s="81">
        <f t="shared" si="12"/>
        <v>2.668803304251012</v>
      </c>
      <c r="Q10" s="82">
        <f t="shared" si="13"/>
        <v>6.6157905801725134E-2</v>
      </c>
      <c r="R10" s="23">
        <f t="shared" si="14"/>
        <v>13.631275900809719</v>
      </c>
      <c r="S10" s="23">
        <f t="shared" si="15"/>
        <v>0.33791050302082354</v>
      </c>
      <c r="T10" s="81">
        <f t="shared" si="16"/>
        <v>12.676815695192307</v>
      </c>
      <c r="U10" s="82">
        <f t="shared" si="17"/>
        <v>0.31425005255819444</v>
      </c>
    </row>
    <row r="11" spans="1:21">
      <c r="A11" s="16">
        <f t="shared" si="18"/>
        <v>3</v>
      </c>
      <c r="B11" s="60">
        <v>22005.19</v>
      </c>
      <c r="C11" s="61"/>
      <c r="D11" s="60">
        <f t="shared" si="0"/>
        <v>27361.253246</v>
      </c>
      <c r="E11" s="64">
        <f t="shared" si="1"/>
        <v>678.26775093641777</v>
      </c>
      <c r="F11" s="60">
        <f t="shared" si="2"/>
        <v>2280.1044371666667</v>
      </c>
      <c r="G11" s="64">
        <f t="shared" si="3"/>
        <v>56.522312578034814</v>
      </c>
      <c r="H11" s="60">
        <f t="shared" si="4"/>
        <v>47.302044500000001</v>
      </c>
      <c r="I11" s="64">
        <f t="shared" si="5"/>
        <v>1.1725870540085623</v>
      </c>
      <c r="J11" s="60">
        <f t="shared" si="6"/>
        <v>23.651540333333333</v>
      </c>
      <c r="K11" s="64">
        <f t="shared" si="7"/>
        <v>0.58630636995464369</v>
      </c>
      <c r="L11" s="81">
        <f t="shared" si="8"/>
        <v>13.846788079959515</v>
      </c>
      <c r="M11" s="82">
        <f t="shared" si="9"/>
        <v>0.34325291039292399</v>
      </c>
      <c r="N11" s="81">
        <f t="shared" si="10"/>
        <v>6.9233940399797573</v>
      </c>
      <c r="O11" s="82">
        <f t="shared" si="11"/>
        <v>0.171626455196462</v>
      </c>
      <c r="P11" s="81">
        <f t="shared" si="12"/>
        <v>2.7693576159919031</v>
      </c>
      <c r="Q11" s="82">
        <f t="shared" si="13"/>
        <v>6.8650582078584807E-2</v>
      </c>
      <c r="R11" s="23">
        <f t="shared" si="14"/>
        <v>14.134047459514171</v>
      </c>
      <c r="S11" s="23">
        <f t="shared" si="15"/>
        <v>0.35037388440512174</v>
      </c>
      <c r="T11" s="81">
        <f t="shared" si="16"/>
        <v>13.154448675961538</v>
      </c>
      <c r="U11" s="82">
        <f t="shared" si="17"/>
        <v>0.32609026487327775</v>
      </c>
    </row>
    <row r="12" spans="1:21">
      <c r="A12" s="16">
        <f t="shared" si="18"/>
        <v>4</v>
      </c>
      <c r="B12" s="60">
        <v>22799.46</v>
      </c>
      <c r="C12" s="61"/>
      <c r="D12" s="60">
        <f t="shared" si="0"/>
        <v>28348.848564</v>
      </c>
      <c r="E12" s="64">
        <f t="shared" si="1"/>
        <v>702.74959937927463</v>
      </c>
      <c r="F12" s="60">
        <f t="shared" si="2"/>
        <v>2362.404047</v>
      </c>
      <c r="G12" s="64">
        <f t="shared" si="3"/>
        <v>58.562466614939552</v>
      </c>
      <c r="H12" s="60">
        <f t="shared" si="4"/>
        <v>32.81228983333353</v>
      </c>
      <c r="I12" s="64">
        <f t="shared" si="5"/>
        <v>0.81339541826661765</v>
      </c>
      <c r="J12" s="60">
        <f t="shared" si="6"/>
        <v>9.161785666666864</v>
      </c>
      <c r="K12" s="64">
        <f t="shared" si="7"/>
        <v>0.22711473421269918</v>
      </c>
      <c r="L12" s="81">
        <f t="shared" si="8"/>
        <v>14.346583281376518</v>
      </c>
      <c r="M12" s="82">
        <f t="shared" si="9"/>
        <v>0.3556425098073252</v>
      </c>
      <c r="N12" s="81">
        <f t="shared" si="10"/>
        <v>7.1732916406882588</v>
      </c>
      <c r="O12" s="82">
        <f t="shared" si="11"/>
        <v>0.1778212549036626</v>
      </c>
      <c r="P12" s="81">
        <f t="shared" si="12"/>
        <v>2.8693166562753034</v>
      </c>
      <c r="Q12" s="82">
        <f t="shared" si="13"/>
        <v>7.1128501961465029E-2</v>
      </c>
      <c r="R12" s="23">
        <f t="shared" si="14"/>
        <v>14.545848199392715</v>
      </c>
      <c r="S12" s="23">
        <f t="shared" si="15"/>
        <v>0.36058215809639377</v>
      </c>
      <c r="T12" s="81">
        <f t="shared" si="16"/>
        <v>13.629254117307692</v>
      </c>
      <c r="U12" s="82">
        <f t="shared" si="17"/>
        <v>0.33786038431695892</v>
      </c>
    </row>
    <row r="13" spans="1:21">
      <c r="A13" s="16">
        <f t="shared" si="18"/>
        <v>5</v>
      </c>
      <c r="B13" s="60">
        <v>22807.51</v>
      </c>
      <c r="C13" s="61"/>
      <c r="D13" s="60">
        <f t="shared" si="0"/>
        <v>28358.857934</v>
      </c>
      <c r="E13" s="64">
        <f t="shared" si="1"/>
        <v>702.99772518028055</v>
      </c>
      <c r="F13" s="60">
        <f t="shared" si="2"/>
        <v>2363.2381611666665</v>
      </c>
      <c r="G13" s="64">
        <f t="shared" si="3"/>
        <v>58.583143765023372</v>
      </c>
      <c r="H13" s="60">
        <f t="shared" si="4"/>
        <v>31.978175666666939</v>
      </c>
      <c r="I13" s="64">
        <f t="shared" si="5"/>
        <v>0.79271826818279023</v>
      </c>
      <c r="J13" s="60">
        <f t="shared" si="6"/>
        <v>8.327671500000271</v>
      </c>
      <c r="K13" s="64">
        <f t="shared" si="7"/>
        <v>0.2064375841288717</v>
      </c>
      <c r="L13" s="81">
        <f t="shared" si="8"/>
        <v>14.351648752024291</v>
      </c>
      <c r="M13" s="82">
        <f t="shared" si="9"/>
        <v>0.35576807954467637</v>
      </c>
      <c r="N13" s="81">
        <f t="shared" si="10"/>
        <v>7.1758243760121454</v>
      </c>
      <c r="O13" s="82">
        <f t="shared" si="11"/>
        <v>0.17788403977233819</v>
      </c>
      <c r="P13" s="81">
        <f t="shared" si="12"/>
        <v>2.8703297504048582</v>
      </c>
      <c r="Q13" s="82">
        <f t="shared" si="13"/>
        <v>7.1153615908935278E-2</v>
      </c>
      <c r="R13" s="23">
        <f t="shared" si="14"/>
        <v>14.545848199392715</v>
      </c>
      <c r="S13" s="23">
        <f t="shared" si="15"/>
        <v>0.36058215809639377</v>
      </c>
      <c r="T13" s="81">
        <f t="shared" si="16"/>
        <v>13.634066314423077</v>
      </c>
      <c r="U13" s="82">
        <f t="shared" si="17"/>
        <v>0.33797967556744257</v>
      </c>
    </row>
    <row r="14" spans="1:21">
      <c r="A14" s="16">
        <f t="shared" si="18"/>
        <v>6</v>
      </c>
      <c r="B14" s="60">
        <v>23939.58</v>
      </c>
      <c r="C14" s="61"/>
      <c r="D14" s="60">
        <f t="shared" si="0"/>
        <v>29766.473772000005</v>
      </c>
      <c r="E14" s="64">
        <f t="shared" si="1"/>
        <v>737.89161034112635</v>
      </c>
      <c r="F14" s="60">
        <f t="shared" si="2"/>
        <v>2480.5394810000003</v>
      </c>
      <c r="G14" s="64">
        <f t="shared" si="3"/>
        <v>61.490967528427198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15.064004945344132</v>
      </c>
      <c r="M14" s="82">
        <f t="shared" si="9"/>
        <v>0.37342692831028668</v>
      </c>
      <c r="N14" s="81">
        <f t="shared" si="10"/>
        <v>7.5320024726720662</v>
      </c>
      <c r="O14" s="82">
        <f t="shared" si="11"/>
        <v>0.18671346415514334</v>
      </c>
      <c r="P14" s="81">
        <f t="shared" si="12"/>
        <v>3.0128009890688263</v>
      </c>
      <c r="Q14" s="82">
        <f t="shared" si="13"/>
        <v>7.4685385662057333E-2</v>
      </c>
      <c r="R14" s="23">
        <f t="shared" si="14"/>
        <v>15.064004945344131</v>
      </c>
      <c r="S14" s="23">
        <f t="shared" si="15"/>
        <v>0.37342692831028662</v>
      </c>
      <c r="T14" s="81">
        <f t="shared" si="16"/>
        <v>14.310804698076925</v>
      </c>
      <c r="U14" s="82">
        <f t="shared" si="17"/>
        <v>0.3547555818947723</v>
      </c>
    </row>
    <row r="15" spans="1:21">
      <c r="A15" s="16">
        <f t="shared" si="18"/>
        <v>7</v>
      </c>
      <c r="B15" s="60">
        <v>23947.66</v>
      </c>
      <c r="C15" s="61"/>
      <c r="D15" s="60">
        <f t="shared" si="0"/>
        <v>29776.520444000002</v>
      </c>
      <c r="E15" s="64">
        <f t="shared" si="1"/>
        <v>738.14066083455839</v>
      </c>
      <c r="F15" s="60">
        <f t="shared" si="2"/>
        <v>2481.3767036666668</v>
      </c>
      <c r="G15" s="64">
        <f t="shared" si="3"/>
        <v>61.511721736213197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15.069089293522268</v>
      </c>
      <c r="M15" s="82">
        <f t="shared" si="9"/>
        <v>0.37355296600939186</v>
      </c>
      <c r="N15" s="81">
        <f t="shared" si="10"/>
        <v>7.5345446467611339</v>
      </c>
      <c r="O15" s="82">
        <f t="shared" si="11"/>
        <v>0.18677648300469593</v>
      </c>
      <c r="P15" s="81">
        <f t="shared" si="12"/>
        <v>3.0138178587044537</v>
      </c>
      <c r="Q15" s="82">
        <f t="shared" si="13"/>
        <v>7.4710593201878381E-2</v>
      </c>
      <c r="R15" s="23">
        <f t="shared" si="14"/>
        <v>15.069089293522268</v>
      </c>
      <c r="S15" s="23">
        <f t="shared" si="15"/>
        <v>0.37355296600939186</v>
      </c>
      <c r="T15" s="81">
        <f t="shared" si="16"/>
        <v>14.315634828846155</v>
      </c>
      <c r="U15" s="82">
        <f t="shared" si="17"/>
        <v>0.35487531770892233</v>
      </c>
    </row>
    <row r="16" spans="1:21">
      <c r="A16" s="16">
        <f t="shared" si="18"/>
        <v>8</v>
      </c>
      <c r="B16" s="60">
        <v>25079.74</v>
      </c>
      <c r="C16" s="61"/>
      <c r="D16" s="60">
        <f t="shared" si="0"/>
        <v>31184.148716000003</v>
      </c>
      <c r="E16" s="64">
        <f t="shared" si="1"/>
        <v>773.03485422621281</v>
      </c>
      <c r="F16" s="60">
        <f t="shared" si="2"/>
        <v>2598.6790596666669</v>
      </c>
      <c r="G16" s="64">
        <f t="shared" si="3"/>
        <v>64.419571185517739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15.781451779352228</v>
      </c>
      <c r="M16" s="82">
        <f t="shared" si="9"/>
        <v>0.39121197076225345</v>
      </c>
      <c r="N16" s="81">
        <f t="shared" si="10"/>
        <v>7.8907258896761139</v>
      </c>
      <c r="O16" s="82">
        <f t="shared" si="11"/>
        <v>0.19560598538112672</v>
      </c>
      <c r="P16" s="81">
        <f t="shared" si="12"/>
        <v>3.1562903558704454</v>
      </c>
      <c r="Q16" s="82">
        <f t="shared" si="13"/>
        <v>7.8242394152450684E-2</v>
      </c>
      <c r="R16" s="23">
        <f t="shared" si="14"/>
        <v>15.781451779352228</v>
      </c>
      <c r="S16" s="23">
        <f t="shared" si="15"/>
        <v>0.39121197076225345</v>
      </c>
      <c r="T16" s="81">
        <f t="shared" si="16"/>
        <v>14.992379190384616</v>
      </c>
      <c r="U16" s="82">
        <f t="shared" si="17"/>
        <v>0.37165137222414074</v>
      </c>
    </row>
    <row r="17" spans="1:21">
      <c r="A17" s="16">
        <f t="shared" si="18"/>
        <v>9</v>
      </c>
      <c r="B17" s="60">
        <v>25090.27</v>
      </c>
      <c r="C17" s="61"/>
      <c r="D17" s="60">
        <f t="shared" si="0"/>
        <v>31197.241718000001</v>
      </c>
      <c r="E17" s="64">
        <f t="shared" si="1"/>
        <v>773.35942126777707</v>
      </c>
      <c r="F17" s="60">
        <f t="shared" si="2"/>
        <v>2599.7701431666669</v>
      </c>
      <c r="G17" s="64">
        <f t="shared" si="3"/>
        <v>64.446618438981432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15.788077792510123</v>
      </c>
      <c r="M17" s="82">
        <f t="shared" si="9"/>
        <v>0.39137622533794392</v>
      </c>
      <c r="N17" s="81">
        <f t="shared" si="10"/>
        <v>7.8940388962550614</v>
      </c>
      <c r="O17" s="82">
        <f t="shared" si="11"/>
        <v>0.19568811266897196</v>
      </c>
      <c r="P17" s="81">
        <f t="shared" si="12"/>
        <v>3.1576155585020245</v>
      </c>
      <c r="Q17" s="82">
        <f t="shared" si="13"/>
        <v>7.8275245067588775E-2</v>
      </c>
      <c r="R17" s="23">
        <f t="shared" si="14"/>
        <v>15.788077792510123</v>
      </c>
      <c r="S17" s="23">
        <f t="shared" si="15"/>
        <v>0.39137622533794392</v>
      </c>
      <c r="T17" s="81">
        <f t="shared" si="16"/>
        <v>14.998673902884615</v>
      </c>
      <c r="U17" s="82">
        <f t="shared" si="17"/>
        <v>0.37180741407104667</v>
      </c>
    </row>
    <row r="18" spans="1:21">
      <c r="A18" s="16">
        <f t="shared" si="18"/>
        <v>10</v>
      </c>
      <c r="B18" s="60">
        <v>26222.34</v>
      </c>
      <c r="C18" s="61"/>
      <c r="D18" s="60">
        <f t="shared" si="0"/>
        <v>32604.857556000003</v>
      </c>
      <c r="E18" s="64">
        <f t="shared" si="1"/>
        <v>808.25330642862286</v>
      </c>
      <c r="F18" s="60">
        <f t="shared" si="2"/>
        <v>2717.0714630000002</v>
      </c>
      <c r="G18" s="64">
        <f t="shared" si="3"/>
        <v>67.354442202385243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16.500433985829961</v>
      </c>
      <c r="M18" s="82">
        <f t="shared" si="9"/>
        <v>0.40903507410355405</v>
      </c>
      <c r="N18" s="81">
        <f t="shared" si="10"/>
        <v>8.2502169929149805</v>
      </c>
      <c r="O18" s="82">
        <f t="shared" si="11"/>
        <v>0.20451753705177703</v>
      </c>
      <c r="P18" s="81">
        <f t="shared" si="12"/>
        <v>3.3000867971659922</v>
      </c>
      <c r="Q18" s="82">
        <f t="shared" si="13"/>
        <v>8.1807014820710816E-2</v>
      </c>
      <c r="R18" s="23">
        <f t="shared" si="14"/>
        <v>16.500433985829961</v>
      </c>
      <c r="S18" s="23">
        <f t="shared" si="15"/>
        <v>0.40903507410355405</v>
      </c>
      <c r="T18" s="81">
        <f t="shared" si="16"/>
        <v>15.675412286538462</v>
      </c>
      <c r="U18" s="82">
        <f t="shared" si="17"/>
        <v>0.38858332039837634</v>
      </c>
    </row>
    <row r="19" spans="1:21">
      <c r="A19" s="16">
        <f t="shared" si="18"/>
        <v>11</v>
      </c>
      <c r="B19" s="60">
        <v>26234.63</v>
      </c>
      <c r="C19" s="61"/>
      <c r="D19" s="60">
        <f t="shared" si="0"/>
        <v>32620.138942000001</v>
      </c>
      <c r="E19" s="64">
        <f t="shared" si="1"/>
        <v>808.6321220925189</v>
      </c>
      <c r="F19" s="60">
        <f t="shared" si="2"/>
        <v>2718.3449118333338</v>
      </c>
      <c r="G19" s="64">
        <f t="shared" si="3"/>
        <v>67.38601017437658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16.508167480769231</v>
      </c>
      <c r="M19" s="82">
        <f t="shared" si="9"/>
        <v>0.40922678243548521</v>
      </c>
      <c r="N19" s="81">
        <f t="shared" si="10"/>
        <v>8.2540837403846155</v>
      </c>
      <c r="O19" s="82">
        <f t="shared" si="11"/>
        <v>0.20461339121774261</v>
      </c>
      <c r="P19" s="81">
        <f t="shared" si="12"/>
        <v>3.3016334961538463</v>
      </c>
      <c r="Q19" s="82">
        <f t="shared" si="13"/>
        <v>8.1845356487097051E-2</v>
      </c>
      <c r="R19" s="23">
        <f t="shared" si="14"/>
        <v>16.508167480769234</v>
      </c>
      <c r="S19" s="23">
        <f t="shared" si="15"/>
        <v>0.40922678243548533</v>
      </c>
      <c r="T19" s="81">
        <f t="shared" si="16"/>
        <v>15.682759106730771</v>
      </c>
      <c r="U19" s="82">
        <f t="shared" si="17"/>
        <v>0.38876544331371099</v>
      </c>
    </row>
    <row r="20" spans="1:21">
      <c r="A20" s="16">
        <f t="shared" si="18"/>
        <v>12</v>
      </c>
      <c r="B20" s="60">
        <v>27366.71</v>
      </c>
      <c r="C20" s="61"/>
      <c r="D20" s="60">
        <f t="shared" si="0"/>
        <v>34027.767214</v>
      </c>
      <c r="E20" s="64">
        <f t="shared" si="1"/>
        <v>843.52631548417321</v>
      </c>
      <c r="F20" s="60">
        <f t="shared" si="2"/>
        <v>2835.647267833333</v>
      </c>
      <c r="G20" s="64">
        <f t="shared" si="3"/>
        <v>70.293859623681101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17.220529966599191</v>
      </c>
      <c r="M20" s="82">
        <f t="shared" si="9"/>
        <v>0.4268857871883468</v>
      </c>
      <c r="N20" s="81">
        <f t="shared" si="10"/>
        <v>8.6102649832995954</v>
      </c>
      <c r="O20" s="82">
        <f t="shared" si="11"/>
        <v>0.2134428935941734</v>
      </c>
      <c r="P20" s="81">
        <f t="shared" si="12"/>
        <v>3.4441059933198384</v>
      </c>
      <c r="Q20" s="82">
        <f t="shared" si="13"/>
        <v>8.5377157437669368E-2</v>
      </c>
      <c r="R20" s="23">
        <f t="shared" si="14"/>
        <v>17.220529966599187</v>
      </c>
      <c r="S20" s="23">
        <f t="shared" si="15"/>
        <v>0.42688578718834669</v>
      </c>
      <c r="T20" s="81">
        <f t="shared" si="16"/>
        <v>16.359503468269232</v>
      </c>
      <c r="U20" s="82">
        <f t="shared" si="17"/>
        <v>0.40554149782892945</v>
      </c>
    </row>
    <row r="21" spans="1:21">
      <c r="A21" s="16">
        <f t="shared" si="18"/>
        <v>13</v>
      </c>
      <c r="B21" s="60">
        <v>27379</v>
      </c>
      <c r="C21" s="61"/>
      <c r="D21" s="60">
        <f t="shared" si="0"/>
        <v>34043.048600000002</v>
      </c>
      <c r="E21" s="64">
        <f t="shared" si="1"/>
        <v>843.90513114806936</v>
      </c>
      <c r="F21" s="60">
        <f t="shared" si="2"/>
        <v>2836.920716666667</v>
      </c>
      <c r="G21" s="64">
        <f t="shared" si="3"/>
        <v>70.325427595672451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17.228263461538461</v>
      </c>
      <c r="M21" s="82">
        <f t="shared" si="9"/>
        <v>0.42707749552027796</v>
      </c>
      <c r="N21" s="81">
        <f t="shared" si="10"/>
        <v>8.6141317307692304</v>
      </c>
      <c r="O21" s="82">
        <f t="shared" si="11"/>
        <v>0.21353874776013898</v>
      </c>
      <c r="P21" s="81">
        <f t="shared" si="12"/>
        <v>3.445652692307692</v>
      </c>
      <c r="Q21" s="82">
        <f t="shared" si="13"/>
        <v>8.5415499104055589E-2</v>
      </c>
      <c r="R21" s="23">
        <f t="shared" si="14"/>
        <v>17.228263461538461</v>
      </c>
      <c r="S21" s="23">
        <f t="shared" si="15"/>
        <v>0.42707749552027796</v>
      </c>
      <c r="T21" s="81">
        <f t="shared" si="16"/>
        <v>16.366850288461539</v>
      </c>
      <c r="U21" s="82">
        <f t="shared" si="17"/>
        <v>0.4057236207442641</v>
      </c>
    </row>
    <row r="22" spans="1:21">
      <c r="A22" s="16">
        <f t="shared" si="18"/>
        <v>14</v>
      </c>
      <c r="B22" s="60">
        <v>28511.07</v>
      </c>
      <c r="C22" s="61"/>
      <c r="D22" s="60">
        <f t="shared" si="0"/>
        <v>35450.664438</v>
      </c>
      <c r="E22" s="64">
        <f t="shared" si="1"/>
        <v>878.79901630891504</v>
      </c>
      <c r="F22" s="60">
        <f t="shared" si="2"/>
        <v>2954.2220365000003</v>
      </c>
      <c r="G22" s="64">
        <f t="shared" si="3"/>
        <v>73.233251359076263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17.940619654858299</v>
      </c>
      <c r="M22" s="82">
        <f t="shared" si="9"/>
        <v>0.44473634428588815</v>
      </c>
      <c r="N22" s="81">
        <f t="shared" si="10"/>
        <v>8.9703098274291495</v>
      </c>
      <c r="O22" s="82">
        <f t="shared" si="11"/>
        <v>0.22236817214294408</v>
      </c>
      <c r="P22" s="81">
        <f t="shared" si="12"/>
        <v>3.5881239309716597</v>
      </c>
      <c r="Q22" s="82">
        <f t="shared" si="13"/>
        <v>8.894726885717763E-2</v>
      </c>
      <c r="R22" s="23">
        <f t="shared" si="14"/>
        <v>17.940619654858303</v>
      </c>
      <c r="S22" s="23">
        <f t="shared" si="15"/>
        <v>0.44473634428588821</v>
      </c>
      <c r="T22" s="81">
        <f t="shared" si="16"/>
        <v>17.043588672115384</v>
      </c>
      <c r="U22" s="82">
        <f t="shared" si="17"/>
        <v>0.42249952707159372</v>
      </c>
    </row>
    <row r="23" spans="1:21">
      <c r="A23" s="16">
        <f t="shared" si="18"/>
        <v>15</v>
      </c>
      <c r="B23" s="60">
        <v>28523.4</v>
      </c>
      <c r="C23" s="61"/>
      <c r="D23" s="60">
        <f t="shared" si="0"/>
        <v>35465.995560000003</v>
      </c>
      <c r="E23" s="64">
        <f t="shared" si="1"/>
        <v>879.17906489604593</v>
      </c>
      <c r="F23" s="60">
        <f t="shared" si="2"/>
        <v>2955.4996300000007</v>
      </c>
      <c r="G23" s="64">
        <f t="shared" si="3"/>
        <v>73.264922074670508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17.94837831983806</v>
      </c>
      <c r="M23" s="82">
        <f t="shared" si="9"/>
        <v>0.44492867656682489</v>
      </c>
      <c r="N23" s="81">
        <f t="shared" si="10"/>
        <v>8.97418915991903</v>
      </c>
      <c r="O23" s="82">
        <f t="shared" si="11"/>
        <v>0.22246433828341244</v>
      </c>
      <c r="P23" s="81">
        <f t="shared" si="12"/>
        <v>3.5896756639676122</v>
      </c>
      <c r="Q23" s="82">
        <f t="shared" si="13"/>
        <v>8.8985735313364983E-2</v>
      </c>
      <c r="R23" s="23">
        <f t="shared" si="14"/>
        <v>17.94837831983806</v>
      </c>
      <c r="S23" s="23">
        <f t="shared" si="15"/>
        <v>0.44492867656682489</v>
      </c>
      <c r="T23" s="81">
        <f t="shared" si="16"/>
        <v>17.050959403846154</v>
      </c>
      <c r="U23" s="82">
        <f t="shared" si="17"/>
        <v>0.42268224273848359</v>
      </c>
    </row>
    <row r="24" spans="1:21">
      <c r="A24" s="16">
        <f t="shared" si="18"/>
        <v>16</v>
      </c>
      <c r="B24" s="60">
        <v>29655.47</v>
      </c>
      <c r="C24" s="61"/>
      <c r="D24" s="60">
        <f t="shared" si="0"/>
        <v>36873.611398000001</v>
      </c>
      <c r="E24" s="64">
        <f t="shared" si="1"/>
        <v>914.07295005689161</v>
      </c>
      <c r="F24" s="60">
        <f t="shared" si="2"/>
        <v>3072.800949833334</v>
      </c>
      <c r="G24" s="64">
        <f t="shared" si="3"/>
        <v>76.17274583807432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18.660734513157895</v>
      </c>
      <c r="M24" s="82">
        <f t="shared" si="9"/>
        <v>0.46258752533243502</v>
      </c>
      <c r="N24" s="81">
        <f t="shared" si="10"/>
        <v>9.3303672565789473</v>
      </c>
      <c r="O24" s="82">
        <f t="shared" si="11"/>
        <v>0.23129376266621751</v>
      </c>
      <c r="P24" s="81">
        <f t="shared" si="12"/>
        <v>3.732146902631579</v>
      </c>
      <c r="Q24" s="82">
        <f t="shared" si="13"/>
        <v>9.2517505066486996E-2</v>
      </c>
      <c r="R24" s="23">
        <f t="shared" si="14"/>
        <v>18.660734513157898</v>
      </c>
      <c r="S24" s="23">
        <f t="shared" si="15"/>
        <v>0.46258752533243508</v>
      </c>
      <c r="T24" s="81">
        <f t="shared" si="16"/>
        <v>17.727697787500002</v>
      </c>
      <c r="U24" s="82">
        <f t="shared" si="17"/>
        <v>0.43945814906581332</v>
      </c>
    </row>
    <row r="25" spans="1:21">
      <c r="A25" s="16">
        <f t="shared" si="18"/>
        <v>17</v>
      </c>
      <c r="B25" s="60">
        <v>29667.759999999998</v>
      </c>
      <c r="C25" s="61"/>
      <c r="D25" s="60">
        <f t="shared" si="0"/>
        <v>36888.892784000003</v>
      </c>
      <c r="E25" s="64">
        <f t="shared" si="1"/>
        <v>914.45176572078765</v>
      </c>
      <c r="F25" s="60">
        <f t="shared" si="2"/>
        <v>3074.0743986666666</v>
      </c>
      <c r="G25" s="64">
        <f t="shared" si="3"/>
        <v>76.204313810065628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18.668468008097168</v>
      </c>
      <c r="M25" s="82">
        <f t="shared" si="9"/>
        <v>0.46277923366436624</v>
      </c>
      <c r="N25" s="81">
        <f t="shared" si="10"/>
        <v>9.3342340040485841</v>
      </c>
      <c r="O25" s="82">
        <f t="shared" si="11"/>
        <v>0.23138961683218312</v>
      </c>
      <c r="P25" s="81">
        <f t="shared" si="12"/>
        <v>3.7336936016194335</v>
      </c>
      <c r="Q25" s="82">
        <f t="shared" si="13"/>
        <v>9.2555846732873245E-2</v>
      </c>
      <c r="R25" s="23">
        <f t="shared" si="14"/>
        <v>18.668468008097165</v>
      </c>
      <c r="S25" s="23">
        <f t="shared" si="15"/>
        <v>0.46277923366436619</v>
      </c>
      <c r="T25" s="81">
        <f t="shared" si="16"/>
        <v>17.735044607692309</v>
      </c>
      <c r="U25" s="82">
        <f t="shared" si="17"/>
        <v>0.43964027198114791</v>
      </c>
    </row>
    <row r="26" spans="1:21">
      <c r="A26" s="16">
        <f t="shared" si="18"/>
        <v>18</v>
      </c>
      <c r="B26" s="60">
        <v>30799.83</v>
      </c>
      <c r="C26" s="61"/>
      <c r="D26" s="60">
        <f t="shared" si="0"/>
        <v>38296.508622000001</v>
      </c>
      <c r="E26" s="64">
        <f t="shared" si="1"/>
        <v>949.34565088163333</v>
      </c>
      <c r="F26" s="60">
        <f t="shared" si="2"/>
        <v>3191.3757185000004</v>
      </c>
      <c r="G26" s="64">
        <f t="shared" si="3"/>
        <v>79.112137573469454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19.380824201417006</v>
      </c>
      <c r="M26" s="82">
        <f t="shared" si="9"/>
        <v>0.48043808242997643</v>
      </c>
      <c r="N26" s="81">
        <f t="shared" si="10"/>
        <v>9.6904121007085031</v>
      </c>
      <c r="O26" s="82">
        <f t="shared" si="11"/>
        <v>0.24021904121498822</v>
      </c>
      <c r="P26" s="81">
        <f t="shared" si="12"/>
        <v>3.8761648402834012</v>
      </c>
      <c r="Q26" s="82">
        <f t="shared" si="13"/>
        <v>9.6087616485995286E-2</v>
      </c>
      <c r="R26" s="23">
        <f t="shared" si="14"/>
        <v>19.380824201417006</v>
      </c>
      <c r="S26" s="23">
        <f t="shared" si="15"/>
        <v>0.48043808242997643</v>
      </c>
      <c r="T26" s="81">
        <f t="shared" si="16"/>
        <v>18.411782991346154</v>
      </c>
      <c r="U26" s="82">
        <f t="shared" si="17"/>
        <v>0.45641617830847758</v>
      </c>
    </row>
    <row r="27" spans="1:21">
      <c r="A27" s="16">
        <f t="shared" si="18"/>
        <v>19</v>
      </c>
      <c r="B27" s="60">
        <v>30812.13</v>
      </c>
      <c r="C27" s="61"/>
      <c r="D27" s="60">
        <f t="shared" si="0"/>
        <v>38311.802442</v>
      </c>
      <c r="E27" s="64">
        <f t="shared" si="1"/>
        <v>949.72477477633811</v>
      </c>
      <c r="F27" s="60">
        <f t="shared" si="2"/>
        <v>3192.6502035000003</v>
      </c>
      <c r="G27" s="64">
        <f t="shared" si="3"/>
        <v>79.143731231361514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19.388563988866398</v>
      </c>
      <c r="M27" s="82">
        <f t="shared" si="9"/>
        <v>0.48062994674915899</v>
      </c>
      <c r="N27" s="81">
        <f t="shared" si="10"/>
        <v>9.694281994433199</v>
      </c>
      <c r="O27" s="82">
        <f t="shared" si="11"/>
        <v>0.24031497337457949</v>
      </c>
      <c r="P27" s="81">
        <f t="shared" si="12"/>
        <v>3.8777127977732797</v>
      </c>
      <c r="Q27" s="82">
        <f t="shared" si="13"/>
        <v>9.6125989349831797E-2</v>
      </c>
      <c r="R27" s="23">
        <f t="shared" si="14"/>
        <v>19.388563988866402</v>
      </c>
      <c r="S27" s="23">
        <f t="shared" si="15"/>
        <v>0.48062994674915904</v>
      </c>
      <c r="T27" s="81">
        <f t="shared" si="16"/>
        <v>18.419135789423077</v>
      </c>
      <c r="U27" s="82">
        <f t="shared" si="17"/>
        <v>0.45659844941170097</v>
      </c>
    </row>
    <row r="28" spans="1:21">
      <c r="A28" s="16">
        <f t="shared" si="18"/>
        <v>20</v>
      </c>
      <c r="B28" s="60">
        <v>31944.2</v>
      </c>
      <c r="C28" s="61"/>
      <c r="D28" s="60">
        <f t="shared" si="0"/>
        <v>39719.418280000005</v>
      </c>
      <c r="E28" s="64">
        <f t="shared" si="1"/>
        <v>984.61865993718391</v>
      </c>
      <c r="F28" s="60">
        <f t="shared" si="2"/>
        <v>3309.9515233333336</v>
      </c>
      <c r="G28" s="64">
        <f t="shared" si="3"/>
        <v>82.051554994765326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20.100920182186236</v>
      </c>
      <c r="M28" s="82">
        <f t="shared" si="9"/>
        <v>0.49828879551476918</v>
      </c>
      <c r="N28" s="81">
        <f t="shared" si="10"/>
        <v>10.050460091093118</v>
      </c>
      <c r="O28" s="82">
        <f t="shared" si="11"/>
        <v>0.24914439775738459</v>
      </c>
      <c r="P28" s="81">
        <f t="shared" si="12"/>
        <v>4.0201840364372474</v>
      </c>
      <c r="Q28" s="82">
        <f t="shared" si="13"/>
        <v>9.9657759102953838E-2</v>
      </c>
      <c r="R28" s="23">
        <f t="shared" si="14"/>
        <v>20.100920182186236</v>
      </c>
      <c r="S28" s="23">
        <f t="shared" si="15"/>
        <v>0.49828879551476918</v>
      </c>
      <c r="T28" s="81">
        <f t="shared" si="16"/>
        <v>19.095874173076925</v>
      </c>
      <c r="U28" s="82">
        <f t="shared" si="17"/>
        <v>0.47337435573903075</v>
      </c>
    </row>
    <row r="29" spans="1:21">
      <c r="A29" s="16">
        <f t="shared" si="18"/>
        <v>21</v>
      </c>
      <c r="B29" s="60">
        <v>31956.49</v>
      </c>
      <c r="C29" s="61"/>
      <c r="D29" s="60">
        <f t="shared" si="0"/>
        <v>39734.699666</v>
      </c>
      <c r="E29" s="64">
        <f t="shared" si="1"/>
        <v>984.99747560107983</v>
      </c>
      <c r="F29" s="60">
        <f t="shared" si="2"/>
        <v>3311.2249721666672</v>
      </c>
      <c r="G29" s="64">
        <f t="shared" si="3"/>
        <v>82.083122966756662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20.108653677125506</v>
      </c>
      <c r="M29" s="82">
        <f t="shared" si="9"/>
        <v>0.49848050384670034</v>
      </c>
      <c r="N29" s="81">
        <f t="shared" si="10"/>
        <v>10.054326838562753</v>
      </c>
      <c r="O29" s="82">
        <f t="shared" si="11"/>
        <v>0.24924025192335017</v>
      </c>
      <c r="P29" s="81">
        <f t="shared" si="12"/>
        <v>4.0217307354251011</v>
      </c>
      <c r="Q29" s="82">
        <f t="shared" si="13"/>
        <v>9.969610076934006E-2</v>
      </c>
      <c r="R29" s="23">
        <f t="shared" si="14"/>
        <v>20.10865367712551</v>
      </c>
      <c r="S29" s="23">
        <f t="shared" si="15"/>
        <v>0.4984805038467004</v>
      </c>
      <c r="T29" s="81">
        <f t="shared" si="16"/>
        <v>19.103220993269233</v>
      </c>
      <c r="U29" s="82">
        <f t="shared" si="17"/>
        <v>0.47355647865436534</v>
      </c>
    </row>
    <row r="30" spans="1:21">
      <c r="A30" s="16">
        <f t="shared" si="18"/>
        <v>22</v>
      </c>
      <c r="B30" s="60">
        <v>33088.559999999998</v>
      </c>
      <c r="C30" s="61"/>
      <c r="D30" s="60">
        <f t="shared" si="0"/>
        <v>41142.315503999998</v>
      </c>
      <c r="E30" s="64">
        <f t="shared" si="1"/>
        <v>1019.8913607619255</v>
      </c>
      <c r="F30" s="60">
        <f t="shared" si="2"/>
        <v>3428.5262919999996</v>
      </c>
      <c r="G30" s="64">
        <f t="shared" si="3"/>
        <v>84.990946730160445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20.821009870445344</v>
      </c>
      <c r="M30" s="82">
        <f t="shared" si="9"/>
        <v>0.51613935261231048</v>
      </c>
      <c r="N30" s="81">
        <f t="shared" si="10"/>
        <v>10.410504935222672</v>
      </c>
      <c r="O30" s="82">
        <f t="shared" si="11"/>
        <v>0.25806967630615524</v>
      </c>
      <c r="P30" s="81">
        <f t="shared" si="12"/>
        <v>4.1642019740890692</v>
      </c>
      <c r="Q30" s="82">
        <f t="shared" si="13"/>
        <v>0.10322787052246211</v>
      </c>
      <c r="R30" s="23">
        <f t="shared" si="14"/>
        <v>20.821009870445341</v>
      </c>
      <c r="S30" s="23">
        <f t="shared" si="15"/>
        <v>0.51613935261231036</v>
      </c>
      <c r="T30" s="81">
        <f t="shared" si="16"/>
        <v>19.779959376923077</v>
      </c>
      <c r="U30" s="82">
        <f t="shared" si="17"/>
        <v>0.49033238498169496</v>
      </c>
    </row>
    <row r="31" spans="1:21">
      <c r="A31" s="16">
        <f t="shared" si="18"/>
        <v>23</v>
      </c>
      <c r="B31" s="60">
        <v>34232.959999999999</v>
      </c>
      <c r="C31" s="61"/>
      <c r="D31" s="60">
        <f t="shared" si="0"/>
        <v>42565.262463999999</v>
      </c>
      <c r="E31" s="64">
        <f t="shared" si="1"/>
        <v>1055.1652945099022</v>
      </c>
      <c r="F31" s="60">
        <f t="shared" si="2"/>
        <v>3547.1052053333333</v>
      </c>
      <c r="G31" s="64">
        <f t="shared" si="3"/>
        <v>87.930441209158502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21.54112472874494</v>
      </c>
      <c r="M31" s="82">
        <f t="shared" si="9"/>
        <v>0.5339905336588574</v>
      </c>
      <c r="N31" s="81">
        <f t="shared" si="10"/>
        <v>10.77056236437247</v>
      </c>
      <c r="O31" s="82">
        <f t="shared" si="11"/>
        <v>0.2669952668294287</v>
      </c>
      <c r="P31" s="81">
        <f t="shared" si="12"/>
        <v>4.3082249457489876</v>
      </c>
      <c r="Q31" s="82">
        <f t="shared" si="13"/>
        <v>0.10679810673177147</v>
      </c>
      <c r="R31" s="23">
        <f t="shared" si="14"/>
        <v>21.54112472874494</v>
      </c>
      <c r="S31" s="23">
        <f t="shared" si="15"/>
        <v>0.5339905336588574</v>
      </c>
      <c r="T31" s="81">
        <f t="shared" si="16"/>
        <v>20.464068492307693</v>
      </c>
      <c r="U31" s="82">
        <f t="shared" si="17"/>
        <v>0.50729100697591445</v>
      </c>
    </row>
    <row r="32" spans="1:21">
      <c r="A32" s="16">
        <f t="shared" si="18"/>
        <v>24</v>
      </c>
      <c r="B32" s="60">
        <v>35365.03</v>
      </c>
      <c r="C32" s="61"/>
      <c r="D32" s="60">
        <f t="shared" si="0"/>
        <v>43972.878301999997</v>
      </c>
      <c r="E32" s="64">
        <f t="shared" si="1"/>
        <v>1090.0591796707477</v>
      </c>
      <c r="F32" s="60">
        <f t="shared" si="2"/>
        <v>3664.4065251666666</v>
      </c>
      <c r="G32" s="64">
        <f t="shared" si="3"/>
        <v>90.838264972562314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22.253480922064774</v>
      </c>
      <c r="M32" s="82">
        <f t="shared" si="9"/>
        <v>0.55164938242446748</v>
      </c>
      <c r="N32" s="81">
        <f t="shared" si="10"/>
        <v>11.126740461032387</v>
      </c>
      <c r="O32" s="82">
        <f t="shared" si="11"/>
        <v>0.27582469121223374</v>
      </c>
      <c r="P32" s="81">
        <f t="shared" si="12"/>
        <v>4.4506961844129549</v>
      </c>
      <c r="Q32" s="82">
        <f t="shared" si="13"/>
        <v>0.11032987648489349</v>
      </c>
      <c r="R32" s="23">
        <f t="shared" si="14"/>
        <v>22.253480922064774</v>
      </c>
      <c r="S32" s="23">
        <f t="shared" si="15"/>
        <v>0.55164938242446748</v>
      </c>
      <c r="T32" s="81">
        <f t="shared" si="16"/>
        <v>21.140806875961538</v>
      </c>
      <c r="U32" s="82">
        <f t="shared" si="17"/>
        <v>0.52406691330324418</v>
      </c>
    </row>
    <row r="33" spans="1:21">
      <c r="A33" s="16">
        <f t="shared" si="18"/>
        <v>25</v>
      </c>
      <c r="B33" s="60">
        <v>35377.33</v>
      </c>
      <c r="C33" s="61"/>
      <c r="D33" s="60">
        <f t="shared" si="0"/>
        <v>43988.172122000004</v>
      </c>
      <c r="E33" s="64">
        <f t="shared" si="1"/>
        <v>1090.4383035654525</v>
      </c>
      <c r="F33" s="60">
        <f t="shared" si="2"/>
        <v>3665.6810101666674</v>
      </c>
      <c r="G33" s="64">
        <f t="shared" si="3"/>
        <v>90.869858630454402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22.261220709514173</v>
      </c>
      <c r="M33" s="82">
        <f t="shared" si="9"/>
        <v>0.5518412467436502</v>
      </c>
      <c r="N33" s="81">
        <f t="shared" si="10"/>
        <v>11.130610354757087</v>
      </c>
      <c r="O33" s="82">
        <f t="shared" si="11"/>
        <v>0.2759206233718251</v>
      </c>
      <c r="P33" s="81">
        <f t="shared" si="12"/>
        <v>4.4522441419028347</v>
      </c>
      <c r="Q33" s="82">
        <f t="shared" si="13"/>
        <v>0.11036824934873003</v>
      </c>
      <c r="R33" s="23">
        <f t="shared" si="14"/>
        <v>22.261220709514177</v>
      </c>
      <c r="S33" s="23">
        <f t="shared" si="15"/>
        <v>0.5518412467436502</v>
      </c>
      <c r="T33" s="81">
        <f t="shared" si="16"/>
        <v>21.148159674038464</v>
      </c>
      <c r="U33" s="82">
        <f t="shared" si="17"/>
        <v>0.52424918440646762</v>
      </c>
    </row>
    <row r="34" spans="1:21">
      <c r="A34" s="16">
        <f t="shared" si="18"/>
        <v>26</v>
      </c>
      <c r="B34" s="60">
        <v>35377.33</v>
      </c>
      <c r="C34" s="61"/>
      <c r="D34" s="60">
        <f t="shared" si="0"/>
        <v>43988.172122000004</v>
      </c>
      <c r="E34" s="64">
        <f t="shared" si="1"/>
        <v>1090.4383035654525</v>
      </c>
      <c r="F34" s="60">
        <f t="shared" si="2"/>
        <v>3665.6810101666674</v>
      </c>
      <c r="G34" s="64">
        <f t="shared" si="3"/>
        <v>90.869858630454402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22.261220709514173</v>
      </c>
      <c r="M34" s="82">
        <f t="shared" si="9"/>
        <v>0.5518412467436502</v>
      </c>
      <c r="N34" s="81">
        <f t="shared" si="10"/>
        <v>11.130610354757087</v>
      </c>
      <c r="O34" s="82">
        <f t="shared" si="11"/>
        <v>0.2759206233718251</v>
      </c>
      <c r="P34" s="81">
        <f t="shared" si="12"/>
        <v>4.4522441419028347</v>
      </c>
      <c r="Q34" s="82">
        <f t="shared" si="13"/>
        <v>0.11036824934873003</v>
      </c>
      <c r="R34" s="23">
        <f t="shared" si="14"/>
        <v>22.261220709514177</v>
      </c>
      <c r="S34" s="23">
        <f t="shared" si="15"/>
        <v>0.5518412467436502</v>
      </c>
      <c r="T34" s="81">
        <f t="shared" si="16"/>
        <v>21.148159674038464</v>
      </c>
      <c r="U34" s="82">
        <f t="shared" si="17"/>
        <v>0.52424918440646762</v>
      </c>
    </row>
    <row r="35" spans="1:21">
      <c r="A35" s="16">
        <f t="shared" si="18"/>
        <v>27</v>
      </c>
      <c r="B35" s="60">
        <v>35389.620000000003</v>
      </c>
      <c r="C35" s="61"/>
      <c r="D35" s="60">
        <f t="shared" si="0"/>
        <v>44003.453508000006</v>
      </c>
      <c r="E35" s="64">
        <f t="shared" si="1"/>
        <v>1090.8171192293487</v>
      </c>
      <c r="F35" s="60">
        <f t="shared" si="2"/>
        <v>3666.9544590000005</v>
      </c>
      <c r="G35" s="64">
        <f t="shared" si="3"/>
        <v>90.901426602445724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22.268954204453443</v>
      </c>
      <c r="M35" s="82">
        <f t="shared" si="9"/>
        <v>0.55203295507558137</v>
      </c>
      <c r="N35" s="81">
        <f t="shared" si="10"/>
        <v>11.134477102226722</v>
      </c>
      <c r="O35" s="82">
        <f t="shared" si="11"/>
        <v>0.27601647753779068</v>
      </c>
      <c r="P35" s="81">
        <f t="shared" si="12"/>
        <v>4.4537908408906883</v>
      </c>
      <c r="Q35" s="82">
        <f t="shared" si="13"/>
        <v>0.11040659101511625</v>
      </c>
      <c r="R35" s="23">
        <f t="shared" si="14"/>
        <v>22.268954204453443</v>
      </c>
      <c r="S35" s="23">
        <f t="shared" si="15"/>
        <v>0.55203295507558137</v>
      </c>
      <c r="T35" s="81">
        <f t="shared" si="16"/>
        <v>21.155506494230771</v>
      </c>
      <c r="U35" s="82">
        <f t="shared" si="17"/>
        <v>0.52443130732180221</v>
      </c>
    </row>
    <row r="36" spans="1:21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52</v>
      </c>
      <c r="B1" s="3" t="s">
        <v>1</v>
      </c>
      <c r="C1" s="3"/>
      <c r="D1" s="3"/>
      <c r="E1" s="4">
        <v>320</v>
      </c>
      <c r="F1" s="40" t="s">
        <v>98</v>
      </c>
      <c r="G1" s="3"/>
      <c r="H1" s="3"/>
      <c r="N1" s="39" t="str">
        <f>Inhoud!$C$3</f>
        <v>1 maart 2012</v>
      </c>
      <c r="Q1" s="6" t="s">
        <v>51</v>
      </c>
    </row>
    <row r="2" spans="1:21" ht="16.5">
      <c r="A2" s="3"/>
      <c r="B2" s="3"/>
      <c r="C2" s="3"/>
      <c r="D2" s="3"/>
      <c r="E2" s="4"/>
      <c r="F2" s="5"/>
      <c r="G2" s="3"/>
      <c r="H2" s="3"/>
      <c r="Q2" s="6"/>
    </row>
    <row r="3" spans="1:21" ht="16.5">
      <c r="A3" s="3"/>
      <c r="B3" s="3"/>
      <c r="C3" s="3"/>
      <c r="D3" s="3"/>
      <c r="E3" s="4">
        <v>560</v>
      </c>
      <c r="F3" s="5" t="s">
        <v>99</v>
      </c>
      <c r="G3" s="3"/>
      <c r="H3" s="3"/>
      <c r="Q3" s="6"/>
    </row>
    <row r="4" spans="1:21" ht="16.5">
      <c r="A4" s="3"/>
      <c r="B4" s="3"/>
      <c r="C4" s="3"/>
      <c r="D4" s="3"/>
      <c r="E4" s="4">
        <v>570</v>
      </c>
      <c r="F4" s="5" t="s">
        <v>100</v>
      </c>
      <c r="G4" s="3"/>
      <c r="H4" s="3"/>
      <c r="Q4" s="6"/>
    </row>
    <row r="5" spans="1:21">
      <c r="A5" s="6" t="s">
        <v>86</v>
      </c>
      <c r="T5" s="1" t="s">
        <v>7</v>
      </c>
      <c r="U5" s="11">
        <f>'LOG4'!$U$4</f>
        <v>1.2434000000000001</v>
      </c>
    </row>
    <row r="6" spans="1:21" ht="17.25">
      <c r="A6" s="3"/>
      <c r="B6" s="3"/>
      <c r="C6" s="3"/>
      <c r="D6" s="3"/>
      <c r="E6" s="8"/>
      <c r="F6" s="9"/>
      <c r="G6" s="3"/>
      <c r="H6" s="3"/>
      <c r="Q6" s="6"/>
      <c r="U6" s="11"/>
    </row>
    <row r="7" spans="1:21">
      <c r="A7" s="12"/>
      <c r="B7" s="69" t="s">
        <v>8</v>
      </c>
      <c r="C7" s="77"/>
      <c r="D7" s="77"/>
      <c r="E7" s="70"/>
      <c r="F7" s="13" t="s">
        <v>9</v>
      </c>
      <c r="G7" s="14"/>
      <c r="H7" s="69" t="s">
        <v>10</v>
      </c>
      <c r="I7" s="72"/>
      <c r="J7" s="69" t="s">
        <v>11</v>
      </c>
      <c r="K7" s="70"/>
      <c r="L7" s="69" t="s">
        <v>12</v>
      </c>
      <c r="M7" s="77"/>
      <c r="N7" s="77"/>
      <c r="O7" s="77"/>
      <c r="P7" s="77"/>
      <c r="Q7" s="70"/>
      <c r="R7" s="15" t="s">
        <v>13</v>
      </c>
      <c r="S7" s="15"/>
      <c r="T7" s="15"/>
      <c r="U7" s="14"/>
    </row>
    <row r="8" spans="1:21">
      <c r="A8" s="16"/>
      <c r="B8" s="65">
        <v>1</v>
      </c>
      <c r="C8" s="66"/>
      <c r="D8" s="65"/>
      <c r="E8" s="66"/>
      <c r="F8" s="65"/>
      <c r="G8" s="66"/>
      <c r="H8" s="65"/>
      <c r="I8" s="66"/>
      <c r="J8" s="73" t="s">
        <v>14</v>
      </c>
      <c r="K8" s="66"/>
      <c r="L8" s="73" t="s">
        <v>15</v>
      </c>
      <c r="M8" s="74"/>
      <c r="N8" s="74"/>
      <c r="O8" s="74"/>
      <c r="P8" s="74"/>
      <c r="Q8" s="66"/>
      <c r="R8" s="17"/>
      <c r="S8" s="17"/>
      <c r="T8" s="71" t="s">
        <v>16</v>
      </c>
      <c r="U8" s="66"/>
    </row>
    <row r="9" spans="1:21">
      <c r="A9" s="16"/>
      <c r="B9" s="78" t="s">
        <v>17</v>
      </c>
      <c r="C9" s="79"/>
      <c r="D9" s="67" t="str">
        <f>Inhoud!$C$3</f>
        <v>1 maart 2012</v>
      </c>
      <c r="E9" s="68"/>
      <c r="F9" s="18" t="str">
        <f>D9</f>
        <v>1 maart 2012</v>
      </c>
      <c r="G9" s="19"/>
      <c r="H9" s="75"/>
      <c r="I9" s="68"/>
      <c r="J9" s="75"/>
      <c r="K9" s="68"/>
      <c r="L9" s="20">
        <v>1</v>
      </c>
      <c r="M9" s="17"/>
      <c r="N9" s="21">
        <v>0.5</v>
      </c>
      <c r="O9" s="17"/>
      <c r="P9" s="80">
        <v>0.2</v>
      </c>
      <c r="Q9" s="79"/>
      <c r="R9" s="17" t="s">
        <v>10</v>
      </c>
      <c r="S9" s="17"/>
      <c r="T9" s="17"/>
      <c r="U9" s="22"/>
    </row>
    <row r="10" spans="1:21">
      <c r="A10" s="16"/>
      <c r="B10" s="69"/>
      <c r="C10" s="70"/>
      <c r="D10" s="76"/>
      <c r="E10" s="72"/>
      <c r="F10" s="76"/>
      <c r="G10" s="72"/>
      <c r="H10" s="76"/>
      <c r="I10" s="72"/>
      <c r="J10" s="76"/>
      <c r="K10" s="72"/>
      <c r="L10" s="76"/>
      <c r="M10" s="72"/>
      <c r="N10" s="76"/>
      <c r="O10" s="72"/>
      <c r="P10" s="76"/>
      <c r="Q10" s="72"/>
      <c r="R10" s="12"/>
      <c r="S10" s="12"/>
      <c r="T10" s="76"/>
      <c r="U10" s="72"/>
    </row>
    <row r="11" spans="1:21">
      <c r="A11" s="16">
        <v>0</v>
      </c>
      <c r="B11" s="60">
        <v>22760.45</v>
      </c>
      <c r="C11" s="61"/>
      <c r="D11" s="60">
        <f t="shared" ref="D11:D38" si="0">B11*$U$5</f>
        <v>28300.343530000002</v>
      </c>
      <c r="E11" s="64">
        <f t="shared" ref="E11:E38" si="1">D11/40.3399</f>
        <v>701.54719099452404</v>
      </c>
      <c r="F11" s="60">
        <f t="shared" ref="F11:F38" si="2">B11/12*$U$5</f>
        <v>2358.3619608333333</v>
      </c>
      <c r="G11" s="64">
        <f t="shared" ref="G11:G38" si="3">F11/40.3399</f>
        <v>58.462265916210335</v>
      </c>
      <c r="H11" s="60">
        <f t="shared" ref="H11:H38" si="4">((B11&lt;19968.2)*913.03+(B11&gt;19968.2)*(B11&lt;20424.71)*(20424.71-B11+456.51)+(B11&gt;20424.71)*(B11&lt;22659.62)*456.51+(B11&gt;22659.62)*(B11&lt;23116.13)*(23116.13-B11))/12*$U$5</f>
        <v>36.85437600000003</v>
      </c>
      <c r="I11" s="64">
        <f t="shared" ref="I11:I38" si="5">H11/40.3399</f>
        <v>0.91359611699582866</v>
      </c>
      <c r="J11" s="60">
        <f t="shared" ref="J11:J38" si="6">((B11&lt;19968.2)*456.51+(B11&gt;19968.2)*(B11&lt;20196.46)*(20196.46-B11+228.26)+(B11&gt;20196.46)*(B11&lt;22659.62)*228.26+(B11&gt;22659.62)*(B11&lt;22887.88)*(22887.88-B11))/12*$U$5</f>
        <v>13.203871833333364</v>
      </c>
      <c r="K11" s="64">
        <f t="shared" ref="K11:K38" si="7">J11/40.3399</f>
        <v>0.32731543294191023</v>
      </c>
      <c r="L11" s="81">
        <f t="shared" ref="L11:L38" si="8">D11/1976</f>
        <v>14.322036199392713</v>
      </c>
      <c r="M11" s="82">
        <f t="shared" ref="M11:M38" si="9">L11/40.3399</f>
        <v>0.35503400353973891</v>
      </c>
      <c r="N11" s="81">
        <f t="shared" ref="N11:N38" si="10">L11/2</f>
        <v>7.1610180996963564</v>
      </c>
      <c r="O11" s="82">
        <f t="shared" ref="O11:O38" si="11">N11/40.3399</f>
        <v>0.17751700176986945</v>
      </c>
      <c r="P11" s="81">
        <f t="shared" ref="P11:P38" si="12">L11/5</f>
        <v>2.8644072398785427</v>
      </c>
      <c r="Q11" s="82">
        <f t="shared" ref="Q11:Q38" si="13">P11/40.3399</f>
        <v>7.1006800707947779E-2</v>
      </c>
      <c r="R11" s="23">
        <f t="shared" ref="R11:R38" si="14">(F11+H11)/1976*12</f>
        <v>14.545848199392715</v>
      </c>
      <c r="S11" s="23">
        <f t="shared" ref="S11:S38" si="15">R11/40.3399</f>
        <v>0.36058215809639377</v>
      </c>
      <c r="T11" s="81">
        <f t="shared" ref="T11:T38" si="16">D11/2080</f>
        <v>13.605934389423078</v>
      </c>
      <c r="U11" s="82">
        <f t="shared" ref="U11:U38" si="17">T11/40.3399</f>
        <v>0.33728230336275195</v>
      </c>
    </row>
    <row r="12" spans="1:21">
      <c r="A12" s="16">
        <f t="shared" ref="A12:A38" si="18">+A11+1</f>
        <v>1</v>
      </c>
      <c r="B12" s="60">
        <v>23145.78</v>
      </c>
      <c r="C12" s="61"/>
      <c r="D12" s="60">
        <f t="shared" si="0"/>
        <v>28779.462852000001</v>
      </c>
      <c r="E12" s="64">
        <f t="shared" si="1"/>
        <v>713.42424874627852</v>
      </c>
      <c r="F12" s="60">
        <f t="shared" si="2"/>
        <v>2398.288571</v>
      </c>
      <c r="G12" s="64">
        <f t="shared" si="3"/>
        <v>59.452020728856546</v>
      </c>
      <c r="H12" s="60">
        <f t="shared" si="4"/>
        <v>0</v>
      </c>
      <c r="I12" s="64">
        <f t="shared" si="5"/>
        <v>0</v>
      </c>
      <c r="J12" s="60">
        <f t="shared" si="6"/>
        <v>0</v>
      </c>
      <c r="K12" s="64">
        <f t="shared" si="7"/>
        <v>0</v>
      </c>
      <c r="L12" s="81">
        <f t="shared" si="8"/>
        <v>14.564505491902834</v>
      </c>
      <c r="M12" s="82">
        <f t="shared" si="9"/>
        <v>0.36104466029669963</v>
      </c>
      <c r="N12" s="81">
        <f t="shared" si="10"/>
        <v>7.2822527459514168</v>
      </c>
      <c r="O12" s="82">
        <f t="shared" si="11"/>
        <v>0.18052233014834981</v>
      </c>
      <c r="P12" s="81">
        <f t="shared" si="12"/>
        <v>2.9129010983805665</v>
      </c>
      <c r="Q12" s="82">
        <f t="shared" si="13"/>
        <v>7.2208932059339925E-2</v>
      </c>
      <c r="R12" s="23">
        <f t="shared" si="14"/>
        <v>14.564505491902835</v>
      </c>
      <c r="S12" s="23">
        <f t="shared" si="15"/>
        <v>0.36104466029669968</v>
      </c>
      <c r="T12" s="81">
        <f t="shared" si="16"/>
        <v>13.836280217307692</v>
      </c>
      <c r="U12" s="82">
        <f t="shared" si="17"/>
        <v>0.34299242728186469</v>
      </c>
    </row>
    <row r="13" spans="1:21">
      <c r="A13" s="16">
        <f t="shared" si="18"/>
        <v>2</v>
      </c>
      <c r="B13" s="60">
        <v>23531.08</v>
      </c>
      <c r="C13" s="61"/>
      <c r="D13" s="60">
        <f t="shared" si="0"/>
        <v>29258.544872000002</v>
      </c>
      <c r="E13" s="64">
        <f t="shared" si="1"/>
        <v>725.30038180560689</v>
      </c>
      <c r="F13" s="60">
        <f t="shared" si="2"/>
        <v>2438.2120726666667</v>
      </c>
      <c r="G13" s="64">
        <f t="shared" si="3"/>
        <v>60.441698483800572</v>
      </c>
      <c r="H13" s="60">
        <f t="shared" si="4"/>
        <v>0</v>
      </c>
      <c r="I13" s="64">
        <f t="shared" si="5"/>
        <v>0</v>
      </c>
      <c r="J13" s="60">
        <f t="shared" si="6"/>
        <v>0</v>
      </c>
      <c r="K13" s="64">
        <f t="shared" si="7"/>
        <v>0</v>
      </c>
      <c r="L13" s="81">
        <f t="shared" si="8"/>
        <v>14.806955906882592</v>
      </c>
      <c r="M13" s="82">
        <f t="shared" si="9"/>
        <v>0.36705484909190633</v>
      </c>
      <c r="N13" s="81">
        <f t="shared" si="10"/>
        <v>7.4034779534412962</v>
      </c>
      <c r="O13" s="82">
        <f t="shared" si="11"/>
        <v>0.18352742454595317</v>
      </c>
      <c r="P13" s="81">
        <f t="shared" si="12"/>
        <v>2.9613911813765186</v>
      </c>
      <c r="Q13" s="82">
        <f t="shared" si="13"/>
        <v>7.3410969818381272E-2</v>
      </c>
      <c r="R13" s="23">
        <f t="shared" si="14"/>
        <v>14.806955906882591</v>
      </c>
      <c r="S13" s="23">
        <f t="shared" si="15"/>
        <v>0.36705484909190628</v>
      </c>
      <c r="T13" s="81">
        <f t="shared" si="16"/>
        <v>14.066608111538462</v>
      </c>
      <c r="U13" s="82">
        <f t="shared" si="17"/>
        <v>0.34870210663731099</v>
      </c>
    </row>
    <row r="14" spans="1:21">
      <c r="A14" s="16">
        <f t="shared" si="18"/>
        <v>3</v>
      </c>
      <c r="B14" s="60">
        <v>23915.97</v>
      </c>
      <c r="C14" s="61"/>
      <c r="D14" s="60">
        <f t="shared" si="0"/>
        <v>29737.117098000002</v>
      </c>
      <c r="E14" s="64">
        <f t="shared" si="1"/>
        <v>737.16387740177845</v>
      </c>
      <c r="F14" s="60">
        <f t="shared" si="2"/>
        <v>2478.0930915000004</v>
      </c>
      <c r="G14" s="64">
        <f t="shared" si="3"/>
        <v>61.430323116814876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15.04914832894737</v>
      </c>
      <c r="M14" s="82">
        <f t="shared" si="9"/>
        <v>0.37305864240980691</v>
      </c>
      <c r="N14" s="81">
        <f t="shared" si="10"/>
        <v>7.5245741644736848</v>
      </c>
      <c r="O14" s="82">
        <f t="shared" si="11"/>
        <v>0.18652932120490345</v>
      </c>
      <c r="P14" s="81">
        <f t="shared" si="12"/>
        <v>3.0098296657894741</v>
      </c>
      <c r="Q14" s="82">
        <f t="shared" si="13"/>
        <v>7.461172848196139E-2</v>
      </c>
      <c r="R14" s="23">
        <f t="shared" si="14"/>
        <v>15.049148328947371</v>
      </c>
      <c r="S14" s="23">
        <f t="shared" si="15"/>
        <v>0.37305864240980696</v>
      </c>
      <c r="T14" s="81">
        <f t="shared" si="16"/>
        <v>14.296690912500001</v>
      </c>
      <c r="U14" s="82">
        <f t="shared" si="17"/>
        <v>0.35440571028931656</v>
      </c>
    </row>
    <row r="15" spans="1:21">
      <c r="A15" s="16">
        <f t="shared" si="18"/>
        <v>4</v>
      </c>
      <c r="B15" s="60">
        <v>24408.04</v>
      </c>
      <c r="C15" s="61"/>
      <c r="D15" s="60">
        <f t="shared" si="0"/>
        <v>30348.956936000002</v>
      </c>
      <c r="E15" s="64">
        <f t="shared" si="1"/>
        <v>752.3309908056292</v>
      </c>
      <c r="F15" s="60">
        <f t="shared" si="2"/>
        <v>2529.079744666667</v>
      </c>
      <c r="G15" s="64">
        <f t="shared" si="3"/>
        <v>62.694249233802438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15.358783874493929</v>
      </c>
      <c r="M15" s="82">
        <f t="shared" si="9"/>
        <v>0.38073430708786904</v>
      </c>
      <c r="N15" s="81">
        <f t="shared" si="10"/>
        <v>7.6793919372469643</v>
      </c>
      <c r="O15" s="82">
        <f t="shared" si="11"/>
        <v>0.19036715354393452</v>
      </c>
      <c r="P15" s="81">
        <f t="shared" si="12"/>
        <v>3.0717567748987857</v>
      </c>
      <c r="Q15" s="82">
        <f t="shared" si="13"/>
        <v>7.6146861417573805E-2</v>
      </c>
      <c r="R15" s="23">
        <f t="shared" si="14"/>
        <v>15.358783874493929</v>
      </c>
      <c r="S15" s="23">
        <f t="shared" si="15"/>
        <v>0.38073430708786904</v>
      </c>
      <c r="T15" s="81">
        <f t="shared" si="16"/>
        <v>14.590844680769232</v>
      </c>
      <c r="U15" s="82">
        <f t="shared" si="17"/>
        <v>0.3616975917334756</v>
      </c>
    </row>
    <row r="16" spans="1:21">
      <c r="A16" s="16">
        <f t="shared" si="18"/>
        <v>5</v>
      </c>
      <c r="B16" s="60">
        <v>24576.34</v>
      </c>
      <c r="C16" s="61"/>
      <c r="D16" s="60">
        <f t="shared" si="0"/>
        <v>30558.221156000003</v>
      </c>
      <c r="E16" s="64">
        <f t="shared" si="1"/>
        <v>757.51851531610146</v>
      </c>
      <c r="F16" s="60">
        <f t="shared" si="2"/>
        <v>2546.5184296666666</v>
      </c>
      <c r="G16" s="64">
        <f t="shared" si="3"/>
        <v>63.126542943008452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15.464686819838059</v>
      </c>
      <c r="M16" s="82">
        <f t="shared" si="9"/>
        <v>0.38335957252839148</v>
      </c>
      <c r="N16" s="81">
        <f t="shared" si="10"/>
        <v>7.7323434099190296</v>
      </c>
      <c r="O16" s="82">
        <f t="shared" si="11"/>
        <v>0.19167978626419574</v>
      </c>
      <c r="P16" s="81">
        <f t="shared" si="12"/>
        <v>3.0929373639676117</v>
      </c>
      <c r="Q16" s="82">
        <f t="shared" si="13"/>
        <v>7.6671914505678285E-2</v>
      </c>
      <c r="R16" s="23">
        <f t="shared" si="14"/>
        <v>15.464686819838056</v>
      </c>
      <c r="S16" s="23">
        <f t="shared" si="15"/>
        <v>0.38335957252839137</v>
      </c>
      <c r="T16" s="81">
        <f t="shared" si="16"/>
        <v>14.691452478846156</v>
      </c>
      <c r="U16" s="82">
        <f t="shared" si="17"/>
        <v>0.36419159390197187</v>
      </c>
    </row>
    <row r="17" spans="1:21">
      <c r="A17" s="16">
        <f t="shared" si="18"/>
        <v>6</v>
      </c>
      <c r="B17" s="60">
        <v>25627.46</v>
      </c>
      <c r="C17" s="61"/>
      <c r="D17" s="60">
        <f t="shared" si="0"/>
        <v>31865.183764000001</v>
      </c>
      <c r="E17" s="64">
        <f t="shared" si="1"/>
        <v>789.91727208049599</v>
      </c>
      <c r="F17" s="60">
        <f t="shared" si="2"/>
        <v>2655.4319803333333</v>
      </c>
      <c r="G17" s="64">
        <f t="shared" si="3"/>
        <v>65.826439340041333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16.126105143724697</v>
      </c>
      <c r="M17" s="82">
        <f t="shared" si="9"/>
        <v>0.39975570449417813</v>
      </c>
      <c r="N17" s="81">
        <f t="shared" si="10"/>
        <v>8.0630525718623485</v>
      </c>
      <c r="O17" s="82">
        <f t="shared" si="11"/>
        <v>0.19987785224708907</v>
      </c>
      <c r="P17" s="81">
        <f t="shared" si="12"/>
        <v>3.2252210287449392</v>
      </c>
      <c r="Q17" s="82">
        <f t="shared" si="13"/>
        <v>7.9951140898835621E-2</v>
      </c>
      <c r="R17" s="23">
        <f t="shared" si="14"/>
        <v>16.126105143724697</v>
      </c>
      <c r="S17" s="23">
        <f t="shared" si="15"/>
        <v>0.39975570449417813</v>
      </c>
      <c r="T17" s="81">
        <f t="shared" si="16"/>
        <v>15.319799886538462</v>
      </c>
      <c r="U17" s="82">
        <f t="shared" si="17"/>
        <v>0.37976791926946923</v>
      </c>
    </row>
    <row r="18" spans="1:21">
      <c r="A18" s="16">
        <f t="shared" si="18"/>
        <v>7</v>
      </c>
      <c r="B18" s="60">
        <v>25635.51</v>
      </c>
      <c r="C18" s="61"/>
      <c r="D18" s="60">
        <f t="shared" si="0"/>
        <v>31875.193134000001</v>
      </c>
      <c r="E18" s="64">
        <f t="shared" si="1"/>
        <v>790.16539788150192</v>
      </c>
      <c r="F18" s="60">
        <f t="shared" si="2"/>
        <v>2656.2660945000002</v>
      </c>
      <c r="G18" s="64">
        <f t="shared" si="3"/>
        <v>65.847116490125174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16.131170614372468</v>
      </c>
      <c r="M18" s="82">
        <f t="shared" si="9"/>
        <v>0.3998812742315293</v>
      </c>
      <c r="N18" s="81">
        <f t="shared" si="10"/>
        <v>8.0655853071862342</v>
      </c>
      <c r="O18" s="82">
        <f t="shared" si="11"/>
        <v>0.19994063711576465</v>
      </c>
      <c r="P18" s="81">
        <f t="shared" si="12"/>
        <v>3.2262341228744935</v>
      </c>
      <c r="Q18" s="82">
        <f t="shared" si="13"/>
        <v>7.9976254846305855E-2</v>
      </c>
      <c r="R18" s="23">
        <f t="shared" si="14"/>
        <v>16.131170614372472</v>
      </c>
      <c r="S18" s="23">
        <f t="shared" si="15"/>
        <v>0.39988127423152936</v>
      </c>
      <c r="T18" s="81">
        <f t="shared" si="16"/>
        <v>15.324612083653847</v>
      </c>
      <c r="U18" s="82">
        <f t="shared" si="17"/>
        <v>0.37988721051995289</v>
      </c>
    </row>
    <row r="19" spans="1:21">
      <c r="A19" s="16">
        <f t="shared" si="18"/>
        <v>8</v>
      </c>
      <c r="B19" s="60">
        <v>26846.84</v>
      </c>
      <c r="C19" s="61"/>
      <c r="D19" s="60">
        <f t="shared" si="0"/>
        <v>33381.360855999999</v>
      </c>
      <c r="E19" s="64">
        <f t="shared" si="1"/>
        <v>827.50232043212793</v>
      </c>
      <c r="F19" s="60">
        <f t="shared" si="2"/>
        <v>2781.7800713333336</v>
      </c>
      <c r="G19" s="64">
        <f t="shared" si="3"/>
        <v>68.958526702677332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16.89340124291498</v>
      </c>
      <c r="M19" s="82">
        <f t="shared" si="9"/>
        <v>0.41877647795148176</v>
      </c>
      <c r="N19" s="81">
        <f t="shared" si="10"/>
        <v>8.4467006214574898</v>
      </c>
      <c r="O19" s="82">
        <f t="shared" si="11"/>
        <v>0.20938823897574088</v>
      </c>
      <c r="P19" s="81">
        <f t="shared" si="12"/>
        <v>3.3786802485829961</v>
      </c>
      <c r="Q19" s="82">
        <f t="shared" si="13"/>
        <v>8.3755295590296361E-2</v>
      </c>
      <c r="R19" s="23">
        <f t="shared" si="14"/>
        <v>16.893401242914983</v>
      </c>
      <c r="S19" s="23">
        <f t="shared" si="15"/>
        <v>0.41877647795148187</v>
      </c>
      <c r="T19" s="81">
        <f t="shared" si="16"/>
        <v>16.048731180769231</v>
      </c>
      <c r="U19" s="82">
        <f t="shared" si="17"/>
        <v>0.3978376540539077</v>
      </c>
    </row>
    <row r="20" spans="1:21">
      <c r="A20" s="16">
        <f t="shared" si="18"/>
        <v>9</v>
      </c>
      <c r="B20" s="60">
        <v>26854.92</v>
      </c>
      <c r="C20" s="61"/>
      <c r="D20" s="60">
        <f t="shared" si="0"/>
        <v>33391.407527999996</v>
      </c>
      <c r="E20" s="64">
        <f t="shared" si="1"/>
        <v>827.75137092555997</v>
      </c>
      <c r="F20" s="60">
        <f t="shared" si="2"/>
        <v>2782.6172940000001</v>
      </c>
      <c r="G20" s="64">
        <f t="shared" si="3"/>
        <v>68.979280910463345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16.898485591093117</v>
      </c>
      <c r="M20" s="82">
        <f t="shared" si="9"/>
        <v>0.41890251565058706</v>
      </c>
      <c r="N20" s="81">
        <f t="shared" si="10"/>
        <v>8.4492427955465583</v>
      </c>
      <c r="O20" s="82">
        <f t="shared" si="11"/>
        <v>0.20945125782529353</v>
      </c>
      <c r="P20" s="81">
        <f t="shared" si="12"/>
        <v>3.3796971182186235</v>
      </c>
      <c r="Q20" s="82">
        <f t="shared" si="13"/>
        <v>8.3780503130117409E-2</v>
      </c>
      <c r="R20" s="23">
        <f t="shared" si="14"/>
        <v>16.89848559109312</v>
      </c>
      <c r="S20" s="23">
        <f t="shared" si="15"/>
        <v>0.41890251565058712</v>
      </c>
      <c r="T20" s="81">
        <f t="shared" si="16"/>
        <v>16.053561311538459</v>
      </c>
      <c r="U20" s="82">
        <f t="shared" si="17"/>
        <v>0.39795738986805768</v>
      </c>
    </row>
    <row r="21" spans="1:21">
      <c r="A21" s="16">
        <f t="shared" si="18"/>
        <v>10</v>
      </c>
      <c r="B21" s="60">
        <v>28066.22</v>
      </c>
      <c r="C21" s="61"/>
      <c r="D21" s="60">
        <f t="shared" si="0"/>
        <v>34897.537948000005</v>
      </c>
      <c r="E21" s="64">
        <f t="shared" si="1"/>
        <v>865.0873687837601</v>
      </c>
      <c r="F21" s="60">
        <f t="shared" si="2"/>
        <v>2908.1281623333339</v>
      </c>
      <c r="G21" s="64">
        <f t="shared" si="3"/>
        <v>72.090614065313346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17.660697342105266</v>
      </c>
      <c r="M21" s="82">
        <f t="shared" si="9"/>
        <v>0.4377972514087855</v>
      </c>
      <c r="N21" s="81">
        <f t="shared" si="10"/>
        <v>8.8303486710526329</v>
      </c>
      <c r="O21" s="82">
        <f t="shared" si="11"/>
        <v>0.21889862570439275</v>
      </c>
      <c r="P21" s="81">
        <f t="shared" si="12"/>
        <v>3.532139468421053</v>
      </c>
      <c r="Q21" s="82">
        <f t="shared" si="13"/>
        <v>8.7559450281757087E-2</v>
      </c>
      <c r="R21" s="23">
        <f t="shared" si="14"/>
        <v>17.660697342105266</v>
      </c>
      <c r="S21" s="23">
        <f t="shared" si="15"/>
        <v>0.4377972514087855</v>
      </c>
      <c r="T21" s="81">
        <f t="shared" si="16"/>
        <v>16.777662475000003</v>
      </c>
      <c r="U21" s="82">
        <f t="shared" si="17"/>
        <v>0.41590738883834621</v>
      </c>
    </row>
    <row r="22" spans="1:21">
      <c r="A22" s="16">
        <f t="shared" si="18"/>
        <v>11</v>
      </c>
      <c r="B22" s="60">
        <v>28074.3</v>
      </c>
      <c r="C22" s="61"/>
      <c r="D22" s="60">
        <f t="shared" si="0"/>
        <v>34907.584620000001</v>
      </c>
      <c r="E22" s="64">
        <f t="shared" si="1"/>
        <v>865.33641927719214</v>
      </c>
      <c r="F22" s="60">
        <f t="shared" si="2"/>
        <v>2908.9653850000004</v>
      </c>
      <c r="G22" s="64">
        <f t="shared" si="3"/>
        <v>72.111368273099345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17.665781690283403</v>
      </c>
      <c r="M22" s="82">
        <f t="shared" si="9"/>
        <v>0.43792328910789075</v>
      </c>
      <c r="N22" s="81">
        <f t="shared" si="10"/>
        <v>8.8328908451417014</v>
      </c>
      <c r="O22" s="82">
        <f t="shared" si="11"/>
        <v>0.21896164455394537</v>
      </c>
      <c r="P22" s="81">
        <f t="shared" si="12"/>
        <v>3.5331563380566804</v>
      </c>
      <c r="Q22" s="82">
        <f t="shared" si="13"/>
        <v>8.7584657821578149E-2</v>
      </c>
      <c r="R22" s="23">
        <f t="shared" si="14"/>
        <v>17.665781690283403</v>
      </c>
      <c r="S22" s="23">
        <f t="shared" si="15"/>
        <v>0.43792328910789075</v>
      </c>
      <c r="T22" s="81">
        <f t="shared" si="16"/>
        <v>16.782492605769232</v>
      </c>
      <c r="U22" s="82">
        <f t="shared" si="17"/>
        <v>0.41602712465249619</v>
      </c>
    </row>
    <row r="23" spans="1:21">
      <c r="A23" s="16">
        <f t="shared" si="18"/>
        <v>12</v>
      </c>
      <c r="B23" s="60">
        <v>29285.599999999999</v>
      </c>
      <c r="C23" s="61"/>
      <c r="D23" s="60">
        <f t="shared" si="0"/>
        <v>36413.715040000003</v>
      </c>
      <c r="E23" s="64">
        <f t="shared" si="1"/>
        <v>902.67241713539204</v>
      </c>
      <c r="F23" s="60">
        <f t="shared" si="2"/>
        <v>3034.4762533333337</v>
      </c>
      <c r="G23" s="64">
        <f t="shared" si="3"/>
        <v>75.222701427949346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18.427993441295548</v>
      </c>
      <c r="M23" s="82">
        <f t="shared" si="9"/>
        <v>0.45681802486608913</v>
      </c>
      <c r="N23" s="81">
        <f t="shared" si="10"/>
        <v>9.2139967206477742</v>
      </c>
      <c r="O23" s="82">
        <f t="shared" si="11"/>
        <v>0.22840901243304457</v>
      </c>
      <c r="P23" s="81">
        <f t="shared" si="12"/>
        <v>3.6855986882591099</v>
      </c>
      <c r="Q23" s="82">
        <f t="shared" si="13"/>
        <v>9.1363604973217827E-2</v>
      </c>
      <c r="R23" s="23">
        <f t="shared" si="14"/>
        <v>18.427993441295548</v>
      </c>
      <c r="S23" s="23">
        <f t="shared" si="15"/>
        <v>0.45681802486608913</v>
      </c>
      <c r="T23" s="81">
        <f t="shared" si="16"/>
        <v>17.506593769230772</v>
      </c>
      <c r="U23" s="82">
        <f t="shared" si="17"/>
        <v>0.43397712362278468</v>
      </c>
    </row>
    <row r="24" spans="1:21">
      <c r="A24" s="16">
        <f t="shared" si="18"/>
        <v>13</v>
      </c>
      <c r="B24" s="60">
        <v>29294.91</v>
      </c>
      <c r="C24" s="61"/>
      <c r="D24" s="60">
        <f t="shared" si="0"/>
        <v>36425.291094</v>
      </c>
      <c r="E24" s="64">
        <f t="shared" si="1"/>
        <v>902.9593800182945</v>
      </c>
      <c r="F24" s="60">
        <f t="shared" si="2"/>
        <v>3035.4409245000002</v>
      </c>
      <c r="G24" s="64">
        <f t="shared" si="3"/>
        <v>75.246615001524546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18.433851768218624</v>
      </c>
      <c r="M24" s="82">
        <f t="shared" si="9"/>
        <v>0.4569632489971126</v>
      </c>
      <c r="N24" s="81">
        <f t="shared" si="10"/>
        <v>9.2169258841093118</v>
      </c>
      <c r="O24" s="82">
        <f t="shared" si="11"/>
        <v>0.2284816244985563</v>
      </c>
      <c r="P24" s="81">
        <f t="shared" si="12"/>
        <v>3.6867703536437246</v>
      </c>
      <c r="Q24" s="82">
        <f t="shared" si="13"/>
        <v>9.1392649799422521E-2</v>
      </c>
      <c r="R24" s="23">
        <f t="shared" si="14"/>
        <v>18.433851768218624</v>
      </c>
      <c r="S24" s="23">
        <f t="shared" si="15"/>
        <v>0.4569632489971126</v>
      </c>
      <c r="T24" s="81">
        <f t="shared" si="16"/>
        <v>17.512159179807693</v>
      </c>
      <c r="U24" s="82">
        <f t="shared" si="17"/>
        <v>0.434115086547257</v>
      </c>
    </row>
    <row r="25" spans="1:21">
      <c r="A25" s="16">
        <f t="shared" si="18"/>
        <v>14</v>
      </c>
      <c r="B25" s="60">
        <v>30506.21</v>
      </c>
      <c r="C25" s="61"/>
      <c r="D25" s="60">
        <f t="shared" si="0"/>
        <v>37931.421514000001</v>
      </c>
      <c r="E25" s="64">
        <f t="shared" si="1"/>
        <v>940.29537787649451</v>
      </c>
      <c r="F25" s="60">
        <f t="shared" si="2"/>
        <v>3160.951792833333</v>
      </c>
      <c r="G25" s="64">
        <f t="shared" si="3"/>
        <v>78.357948156374533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19.196063519230769</v>
      </c>
      <c r="M25" s="82">
        <f t="shared" si="9"/>
        <v>0.47585798475531099</v>
      </c>
      <c r="N25" s="81">
        <f t="shared" si="10"/>
        <v>9.5980317596153846</v>
      </c>
      <c r="O25" s="82">
        <f t="shared" si="11"/>
        <v>0.2379289923776555</v>
      </c>
      <c r="P25" s="81">
        <f t="shared" si="12"/>
        <v>3.8392127038461537</v>
      </c>
      <c r="Q25" s="82">
        <f t="shared" si="13"/>
        <v>9.5171596951062185E-2</v>
      </c>
      <c r="R25" s="23">
        <f t="shared" si="14"/>
        <v>19.196063519230769</v>
      </c>
      <c r="S25" s="23">
        <f t="shared" si="15"/>
        <v>0.47585798475531099</v>
      </c>
      <c r="T25" s="81">
        <f t="shared" si="16"/>
        <v>18.236260343269233</v>
      </c>
      <c r="U25" s="82">
        <f t="shared" si="17"/>
        <v>0.45206508551754548</v>
      </c>
    </row>
    <row r="26" spans="1:21">
      <c r="A26" s="16">
        <f t="shared" si="18"/>
        <v>15</v>
      </c>
      <c r="B26" s="60">
        <v>30519.39</v>
      </c>
      <c r="C26" s="61"/>
      <c r="D26" s="60">
        <f t="shared" si="0"/>
        <v>37947.809526000005</v>
      </c>
      <c r="E26" s="64">
        <f t="shared" si="1"/>
        <v>940.70162608236524</v>
      </c>
      <c r="F26" s="60">
        <f t="shared" si="2"/>
        <v>3162.3174604999999</v>
      </c>
      <c r="G26" s="64">
        <f t="shared" si="3"/>
        <v>78.391802173530422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19.204357047570852</v>
      </c>
      <c r="M26" s="82">
        <f t="shared" si="9"/>
        <v>0.47606357595261395</v>
      </c>
      <c r="N26" s="81">
        <f t="shared" si="10"/>
        <v>9.602178523785426</v>
      </c>
      <c r="O26" s="82">
        <f t="shared" si="11"/>
        <v>0.23803178797630697</v>
      </c>
      <c r="P26" s="81">
        <f t="shared" si="12"/>
        <v>3.8408714095141705</v>
      </c>
      <c r="Q26" s="82">
        <f t="shared" si="13"/>
        <v>9.5212715190522795E-2</v>
      </c>
      <c r="R26" s="23">
        <f t="shared" si="14"/>
        <v>19.204357047570848</v>
      </c>
      <c r="S26" s="23">
        <f t="shared" si="15"/>
        <v>0.47606357595261389</v>
      </c>
      <c r="T26" s="81">
        <f t="shared" si="16"/>
        <v>18.244139195192311</v>
      </c>
      <c r="U26" s="82">
        <f t="shared" si="17"/>
        <v>0.45226039715498328</v>
      </c>
    </row>
    <row r="27" spans="1:21">
      <c r="A27" s="16">
        <f t="shared" si="18"/>
        <v>16</v>
      </c>
      <c r="B27" s="60">
        <v>31730.69</v>
      </c>
      <c r="C27" s="61"/>
      <c r="D27" s="60">
        <f t="shared" si="0"/>
        <v>39453.939945999999</v>
      </c>
      <c r="E27" s="64">
        <f t="shared" si="1"/>
        <v>978.03762394056503</v>
      </c>
      <c r="F27" s="60">
        <f t="shared" si="2"/>
        <v>3287.8283288333332</v>
      </c>
      <c r="G27" s="64">
        <f t="shared" si="3"/>
        <v>81.503135328380424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19.966568798582994</v>
      </c>
      <c r="M27" s="82">
        <f t="shared" si="9"/>
        <v>0.49495831171081223</v>
      </c>
      <c r="N27" s="81">
        <f t="shared" si="10"/>
        <v>9.983284399291497</v>
      </c>
      <c r="O27" s="82">
        <f t="shared" si="11"/>
        <v>0.24747915585540611</v>
      </c>
      <c r="P27" s="81">
        <f t="shared" si="12"/>
        <v>3.9933137597165986</v>
      </c>
      <c r="Q27" s="82">
        <f t="shared" si="13"/>
        <v>9.8991662342162445E-2</v>
      </c>
      <c r="R27" s="23">
        <f t="shared" si="14"/>
        <v>19.966568798582998</v>
      </c>
      <c r="S27" s="23">
        <f t="shared" si="15"/>
        <v>0.49495831171081234</v>
      </c>
      <c r="T27" s="81">
        <f t="shared" si="16"/>
        <v>18.968240358653844</v>
      </c>
      <c r="U27" s="82">
        <f t="shared" si="17"/>
        <v>0.4702103961252716</v>
      </c>
    </row>
    <row r="28" spans="1:21">
      <c r="A28" s="16">
        <f t="shared" si="18"/>
        <v>17</v>
      </c>
      <c r="B28" s="60">
        <v>31743.86</v>
      </c>
      <c r="C28" s="61"/>
      <c r="D28" s="60">
        <f t="shared" si="0"/>
        <v>39470.315524000005</v>
      </c>
      <c r="E28" s="64">
        <f t="shared" si="1"/>
        <v>978.44356391562712</v>
      </c>
      <c r="F28" s="60">
        <f t="shared" si="2"/>
        <v>3289.1929603333338</v>
      </c>
      <c r="G28" s="64">
        <f t="shared" si="3"/>
        <v>81.536963659635589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19.974856034412959</v>
      </c>
      <c r="M28" s="82">
        <f t="shared" si="9"/>
        <v>0.4951637469208639</v>
      </c>
      <c r="N28" s="81">
        <f t="shared" si="10"/>
        <v>9.9874280172064793</v>
      </c>
      <c r="O28" s="82">
        <f t="shared" si="11"/>
        <v>0.24758187346043195</v>
      </c>
      <c r="P28" s="81">
        <f t="shared" si="12"/>
        <v>3.9949712068825916</v>
      </c>
      <c r="Q28" s="82">
        <f t="shared" si="13"/>
        <v>9.903274938417278E-2</v>
      </c>
      <c r="R28" s="23">
        <f t="shared" si="14"/>
        <v>19.974856034412959</v>
      </c>
      <c r="S28" s="23">
        <f t="shared" si="15"/>
        <v>0.4951637469208639</v>
      </c>
      <c r="T28" s="81">
        <f t="shared" si="16"/>
        <v>18.97611323269231</v>
      </c>
      <c r="U28" s="82">
        <f t="shared" si="17"/>
        <v>0.47040555957482072</v>
      </c>
    </row>
    <row r="29" spans="1:21">
      <c r="A29" s="16">
        <f t="shared" si="18"/>
        <v>18</v>
      </c>
      <c r="B29" s="60">
        <v>32955.160000000003</v>
      </c>
      <c r="C29" s="61"/>
      <c r="D29" s="60">
        <f t="shared" si="0"/>
        <v>40976.445944000006</v>
      </c>
      <c r="E29" s="64">
        <f t="shared" si="1"/>
        <v>1015.779561773827</v>
      </c>
      <c r="F29" s="60">
        <f t="shared" si="2"/>
        <v>3414.7038286666675</v>
      </c>
      <c r="G29" s="64">
        <f t="shared" si="3"/>
        <v>84.64829681448559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20.737067785425104</v>
      </c>
      <c r="M29" s="82">
        <f t="shared" si="9"/>
        <v>0.51405848267906229</v>
      </c>
      <c r="N29" s="81">
        <f t="shared" si="10"/>
        <v>10.368533892712552</v>
      </c>
      <c r="O29" s="82">
        <f t="shared" si="11"/>
        <v>0.25702924133953114</v>
      </c>
      <c r="P29" s="81">
        <f t="shared" si="12"/>
        <v>4.147413557085021</v>
      </c>
      <c r="Q29" s="82">
        <f t="shared" si="13"/>
        <v>0.10281169653581246</v>
      </c>
      <c r="R29" s="23">
        <f t="shared" si="14"/>
        <v>20.737067785425104</v>
      </c>
      <c r="S29" s="23">
        <f t="shared" si="15"/>
        <v>0.51405848267906229</v>
      </c>
      <c r="T29" s="81">
        <f t="shared" si="16"/>
        <v>19.70021439615385</v>
      </c>
      <c r="U29" s="82">
        <f t="shared" si="17"/>
        <v>0.4883555585451092</v>
      </c>
    </row>
    <row r="30" spans="1:21">
      <c r="A30" s="16">
        <f t="shared" si="18"/>
        <v>19</v>
      </c>
      <c r="B30" s="60">
        <v>32968.339999999997</v>
      </c>
      <c r="C30" s="61"/>
      <c r="D30" s="60">
        <f t="shared" si="0"/>
        <v>40992.833955999995</v>
      </c>
      <c r="E30" s="64">
        <f t="shared" si="1"/>
        <v>1016.1858099796974</v>
      </c>
      <c r="F30" s="60">
        <f t="shared" si="2"/>
        <v>3416.0694963333331</v>
      </c>
      <c r="G30" s="64">
        <f t="shared" si="3"/>
        <v>84.682150831641451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20.74536131376518</v>
      </c>
      <c r="M30" s="82">
        <f t="shared" si="9"/>
        <v>0.51426407387636508</v>
      </c>
      <c r="N30" s="81">
        <f t="shared" si="10"/>
        <v>10.37268065688259</v>
      </c>
      <c r="O30" s="82">
        <f t="shared" si="11"/>
        <v>0.25713203693818254</v>
      </c>
      <c r="P30" s="81">
        <f t="shared" si="12"/>
        <v>4.1490722627530356</v>
      </c>
      <c r="Q30" s="82">
        <f t="shared" si="13"/>
        <v>0.10285281477527301</v>
      </c>
      <c r="R30" s="23">
        <f t="shared" si="14"/>
        <v>20.74536131376518</v>
      </c>
      <c r="S30" s="23">
        <f t="shared" si="15"/>
        <v>0.51426407387636508</v>
      </c>
      <c r="T30" s="81">
        <f t="shared" si="16"/>
        <v>19.708093248076921</v>
      </c>
      <c r="U30" s="82">
        <f t="shared" si="17"/>
        <v>0.48855087018254684</v>
      </c>
    </row>
    <row r="31" spans="1:21">
      <c r="A31" s="16">
        <f t="shared" si="18"/>
        <v>20</v>
      </c>
      <c r="B31" s="60">
        <v>34179.64</v>
      </c>
      <c r="C31" s="61"/>
      <c r="D31" s="60">
        <f t="shared" si="0"/>
        <v>42498.964376000004</v>
      </c>
      <c r="E31" s="64">
        <f t="shared" si="1"/>
        <v>1053.5218078378975</v>
      </c>
      <c r="F31" s="60">
        <f t="shared" si="2"/>
        <v>3541.5803646666668</v>
      </c>
      <c r="G31" s="64">
        <f t="shared" si="3"/>
        <v>87.793483986491452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21.507573064777329</v>
      </c>
      <c r="M31" s="82">
        <f t="shared" si="9"/>
        <v>0.53315880963456352</v>
      </c>
      <c r="N31" s="81">
        <f t="shared" si="10"/>
        <v>10.753786532388665</v>
      </c>
      <c r="O31" s="82">
        <f t="shared" si="11"/>
        <v>0.26657940481728176</v>
      </c>
      <c r="P31" s="81">
        <f t="shared" si="12"/>
        <v>4.301514612955466</v>
      </c>
      <c r="Q31" s="82">
        <f t="shared" si="13"/>
        <v>0.1066317619269127</v>
      </c>
      <c r="R31" s="23">
        <f t="shared" si="14"/>
        <v>21.507573064777329</v>
      </c>
      <c r="S31" s="23">
        <f t="shared" si="15"/>
        <v>0.53315880963456352</v>
      </c>
      <c r="T31" s="81">
        <f t="shared" si="16"/>
        <v>20.432194411538465</v>
      </c>
      <c r="U31" s="82">
        <f t="shared" si="17"/>
        <v>0.50650086915283543</v>
      </c>
    </row>
    <row r="32" spans="1:21">
      <c r="A32" s="16">
        <f t="shared" si="18"/>
        <v>21</v>
      </c>
      <c r="B32" s="60">
        <v>34192.81</v>
      </c>
      <c r="C32" s="61"/>
      <c r="D32" s="60">
        <f t="shared" si="0"/>
        <v>42515.339954000003</v>
      </c>
      <c r="E32" s="64">
        <f t="shared" si="1"/>
        <v>1053.9277478129595</v>
      </c>
      <c r="F32" s="60">
        <f t="shared" si="2"/>
        <v>3542.9449961666664</v>
      </c>
      <c r="G32" s="64">
        <f t="shared" si="3"/>
        <v>87.827312317746603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21.51586030060729</v>
      </c>
      <c r="M32" s="82">
        <f t="shared" si="9"/>
        <v>0.53336424484461509</v>
      </c>
      <c r="N32" s="81">
        <f t="shared" si="10"/>
        <v>10.757930150303645</v>
      </c>
      <c r="O32" s="82">
        <f t="shared" si="11"/>
        <v>0.26668212242230754</v>
      </c>
      <c r="P32" s="81">
        <f t="shared" si="12"/>
        <v>4.303172060121458</v>
      </c>
      <c r="Q32" s="82">
        <f t="shared" si="13"/>
        <v>0.10667284896892303</v>
      </c>
      <c r="R32" s="23">
        <f t="shared" si="14"/>
        <v>21.515860300607287</v>
      </c>
      <c r="S32" s="23">
        <f t="shared" si="15"/>
        <v>0.53336424484461509</v>
      </c>
      <c r="T32" s="81">
        <f t="shared" si="16"/>
        <v>20.440067285576923</v>
      </c>
      <c r="U32" s="82">
        <f t="shared" si="17"/>
        <v>0.50669603260238427</v>
      </c>
    </row>
    <row r="33" spans="1:21">
      <c r="A33" s="16">
        <f t="shared" si="18"/>
        <v>22</v>
      </c>
      <c r="B33" s="60">
        <v>35404.14</v>
      </c>
      <c r="C33" s="61"/>
      <c r="D33" s="60">
        <f t="shared" si="0"/>
        <v>44021.507676000001</v>
      </c>
      <c r="E33" s="64">
        <f t="shared" si="1"/>
        <v>1091.2646703635855</v>
      </c>
      <c r="F33" s="60">
        <f t="shared" si="2"/>
        <v>3668.4589729999998</v>
      </c>
      <c r="G33" s="64">
        <f t="shared" si="3"/>
        <v>90.938722530298776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22.278090929149798</v>
      </c>
      <c r="M33" s="82">
        <f t="shared" si="9"/>
        <v>0.55225944856456755</v>
      </c>
      <c r="N33" s="81">
        <f t="shared" si="10"/>
        <v>11.139045464574899</v>
      </c>
      <c r="O33" s="82">
        <f t="shared" si="11"/>
        <v>0.27612972428228377</v>
      </c>
      <c r="P33" s="81">
        <f t="shared" si="12"/>
        <v>4.4556181858299597</v>
      </c>
      <c r="Q33" s="82">
        <f t="shared" si="13"/>
        <v>0.1104518897129135</v>
      </c>
      <c r="R33" s="23">
        <f t="shared" si="14"/>
        <v>22.278090929149798</v>
      </c>
      <c r="S33" s="23">
        <f t="shared" si="15"/>
        <v>0.55225944856456755</v>
      </c>
      <c r="T33" s="81">
        <f t="shared" si="16"/>
        <v>21.164186382692307</v>
      </c>
      <c r="U33" s="82">
        <f t="shared" si="17"/>
        <v>0.52464647613633919</v>
      </c>
    </row>
    <row r="34" spans="1:21">
      <c r="A34" s="16">
        <f t="shared" si="18"/>
        <v>23</v>
      </c>
      <c r="B34" s="60">
        <v>36628.620000000003</v>
      </c>
      <c r="C34" s="61"/>
      <c r="D34" s="60">
        <f t="shared" si="0"/>
        <v>45544.026108000005</v>
      </c>
      <c r="E34" s="64">
        <f t="shared" si="1"/>
        <v>1129.0069164276561</v>
      </c>
      <c r="F34" s="60">
        <f t="shared" si="2"/>
        <v>3795.3355090000005</v>
      </c>
      <c r="G34" s="64">
        <f t="shared" si="3"/>
        <v>94.08390970230468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23.048596208502026</v>
      </c>
      <c r="M34" s="82">
        <f t="shared" si="9"/>
        <v>0.57135977552006889</v>
      </c>
      <c r="N34" s="81">
        <f t="shared" si="10"/>
        <v>11.524298104251013</v>
      </c>
      <c r="O34" s="82">
        <f t="shared" si="11"/>
        <v>0.28567988776003445</v>
      </c>
      <c r="P34" s="81">
        <f t="shared" si="12"/>
        <v>4.6097192417004056</v>
      </c>
      <c r="Q34" s="82">
        <f t="shared" si="13"/>
        <v>0.11427195510401378</v>
      </c>
      <c r="R34" s="23">
        <f t="shared" si="14"/>
        <v>23.048596208502026</v>
      </c>
      <c r="S34" s="23">
        <f t="shared" si="15"/>
        <v>0.57135977552006889</v>
      </c>
      <c r="T34" s="81">
        <f t="shared" si="16"/>
        <v>21.896166398076925</v>
      </c>
      <c r="U34" s="82">
        <f t="shared" si="17"/>
        <v>0.54279178674406547</v>
      </c>
    </row>
    <row r="35" spans="1:21">
      <c r="A35" s="16">
        <f t="shared" si="18"/>
        <v>24</v>
      </c>
      <c r="B35" s="60">
        <v>37839.919999999998</v>
      </c>
      <c r="C35" s="61"/>
      <c r="D35" s="60">
        <f t="shared" si="0"/>
        <v>47050.156528</v>
      </c>
      <c r="E35" s="64">
        <f t="shared" si="1"/>
        <v>1166.3429142858558</v>
      </c>
      <c r="F35" s="60">
        <f t="shared" si="2"/>
        <v>3920.8463773333333</v>
      </c>
      <c r="G35" s="64">
        <f t="shared" si="3"/>
        <v>97.195242857154653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23.810807959514168</v>
      </c>
      <c r="M35" s="82">
        <f t="shared" si="9"/>
        <v>0.59025451127826711</v>
      </c>
      <c r="N35" s="81">
        <f t="shared" si="10"/>
        <v>11.905403979757084</v>
      </c>
      <c r="O35" s="82">
        <f t="shared" si="11"/>
        <v>0.29512725563913356</v>
      </c>
      <c r="P35" s="81">
        <f t="shared" si="12"/>
        <v>4.7621615919028333</v>
      </c>
      <c r="Q35" s="82">
        <f t="shared" si="13"/>
        <v>0.11805090225565341</v>
      </c>
      <c r="R35" s="23">
        <f t="shared" si="14"/>
        <v>23.810807959514172</v>
      </c>
      <c r="S35" s="23">
        <f t="shared" si="15"/>
        <v>0.59025451127826722</v>
      </c>
      <c r="T35" s="81">
        <f t="shared" si="16"/>
        <v>22.620267561538462</v>
      </c>
      <c r="U35" s="82">
        <f t="shared" si="17"/>
        <v>0.56074178571435385</v>
      </c>
    </row>
    <row r="36" spans="1:21">
      <c r="A36" s="16">
        <f t="shared" si="18"/>
        <v>25</v>
      </c>
      <c r="B36" s="60">
        <v>37853.1</v>
      </c>
      <c r="C36" s="61"/>
      <c r="D36" s="60">
        <f t="shared" si="0"/>
        <v>47066.544540000003</v>
      </c>
      <c r="E36" s="64">
        <f t="shared" si="1"/>
        <v>1166.7491624917266</v>
      </c>
      <c r="F36" s="60">
        <f t="shared" si="2"/>
        <v>3922.2120449999998</v>
      </c>
      <c r="G36" s="64">
        <f t="shared" si="3"/>
        <v>97.229096874310542</v>
      </c>
      <c r="H36" s="60">
        <f t="shared" si="4"/>
        <v>0</v>
      </c>
      <c r="I36" s="64">
        <f t="shared" si="5"/>
        <v>0</v>
      </c>
      <c r="J36" s="60">
        <f t="shared" si="6"/>
        <v>0</v>
      </c>
      <c r="K36" s="64">
        <f t="shared" si="7"/>
        <v>0</v>
      </c>
      <c r="L36" s="81">
        <f t="shared" si="8"/>
        <v>23.819101487854251</v>
      </c>
      <c r="M36" s="82">
        <f t="shared" si="9"/>
        <v>0.59046010247557013</v>
      </c>
      <c r="N36" s="81">
        <f t="shared" si="10"/>
        <v>11.909550743927126</v>
      </c>
      <c r="O36" s="82">
        <f t="shared" si="11"/>
        <v>0.29523005123778506</v>
      </c>
      <c r="P36" s="81">
        <f t="shared" si="12"/>
        <v>4.7638202975708506</v>
      </c>
      <c r="Q36" s="82">
        <f t="shared" si="13"/>
        <v>0.11809202049511404</v>
      </c>
      <c r="R36" s="23">
        <f t="shared" si="14"/>
        <v>23.819101487854248</v>
      </c>
      <c r="S36" s="23">
        <f t="shared" si="15"/>
        <v>0.59046010247557001</v>
      </c>
      <c r="T36" s="81">
        <f t="shared" si="16"/>
        <v>22.62814641346154</v>
      </c>
      <c r="U36" s="82">
        <f t="shared" si="17"/>
        <v>0.56093709735179165</v>
      </c>
    </row>
    <row r="37" spans="1:21">
      <c r="A37" s="16">
        <f t="shared" si="18"/>
        <v>26</v>
      </c>
      <c r="B37" s="60">
        <v>37853.1</v>
      </c>
      <c r="C37" s="61"/>
      <c r="D37" s="60">
        <f t="shared" si="0"/>
        <v>47066.544540000003</v>
      </c>
      <c r="E37" s="64">
        <f t="shared" si="1"/>
        <v>1166.7491624917266</v>
      </c>
      <c r="F37" s="60">
        <f t="shared" si="2"/>
        <v>3922.2120449999998</v>
      </c>
      <c r="G37" s="64">
        <f t="shared" si="3"/>
        <v>97.229096874310542</v>
      </c>
      <c r="H37" s="60">
        <f t="shared" si="4"/>
        <v>0</v>
      </c>
      <c r="I37" s="64">
        <f t="shared" si="5"/>
        <v>0</v>
      </c>
      <c r="J37" s="60">
        <f t="shared" si="6"/>
        <v>0</v>
      </c>
      <c r="K37" s="64">
        <f t="shared" si="7"/>
        <v>0</v>
      </c>
      <c r="L37" s="81">
        <f t="shared" si="8"/>
        <v>23.819101487854251</v>
      </c>
      <c r="M37" s="82">
        <f t="shared" si="9"/>
        <v>0.59046010247557013</v>
      </c>
      <c r="N37" s="81">
        <f t="shared" si="10"/>
        <v>11.909550743927126</v>
      </c>
      <c r="O37" s="82">
        <f t="shared" si="11"/>
        <v>0.29523005123778506</v>
      </c>
      <c r="P37" s="81">
        <f t="shared" si="12"/>
        <v>4.7638202975708506</v>
      </c>
      <c r="Q37" s="82">
        <f t="shared" si="13"/>
        <v>0.11809202049511404</v>
      </c>
      <c r="R37" s="23">
        <f t="shared" si="14"/>
        <v>23.819101487854248</v>
      </c>
      <c r="S37" s="23">
        <f t="shared" si="15"/>
        <v>0.59046010247557001</v>
      </c>
      <c r="T37" s="81">
        <f t="shared" si="16"/>
        <v>22.62814641346154</v>
      </c>
      <c r="U37" s="82">
        <f t="shared" si="17"/>
        <v>0.56093709735179165</v>
      </c>
    </row>
    <row r="38" spans="1:21">
      <c r="A38" s="16">
        <f t="shared" si="18"/>
        <v>27</v>
      </c>
      <c r="B38" s="60">
        <v>37866.239999999998</v>
      </c>
      <c r="C38" s="61"/>
      <c r="D38" s="60">
        <f t="shared" si="0"/>
        <v>47082.882815999998</v>
      </c>
      <c r="E38" s="64">
        <f t="shared" si="1"/>
        <v>1167.1541777743623</v>
      </c>
      <c r="F38" s="60">
        <f t="shared" si="2"/>
        <v>3923.5735680000003</v>
      </c>
      <c r="G38" s="64">
        <f t="shared" si="3"/>
        <v>97.262848147863536</v>
      </c>
      <c r="H38" s="60">
        <f t="shared" si="4"/>
        <v>0</v>
      </c>
      <c r="I38" s="64">
        <f t="shared" si="5"/>
        <v>0</v>
      </c>
      <c r="J38" s="60">
        <f t="shared" si="6"/>
        <v>0</v>
      </c>
      <c r="K38" s="64">
        <f t="shared" si="7"/>
        <v>0</v>
      </c>
      <c r="L38" s="81">
        <f t="shared" si="8"/>
        <v>23.827369846153847</v>
      </c>
      <c r="M38" s="82">
        <f t="shared" si="9"/>
        <v>0.59066506972386756</v>
      </c>
      <c r="N38" s="81">
        <f t="shared" si="10"/>
        <v>11.913684923076923</v>
      </c>
      <c r="O38" s="82">
        <f t="shared" si="11"/>
        <v>0.29533253486193378</v>
      </c>
      <c r="P38" s="81">
        <f t="shared" si="12"/>
        <v>4.7654739692307695</v>
      </c>
      <c r="Q38" s="82">
        <f t="shared" si="13"/>
        <v>0.11813301394477352</v>
      </c>
      <c r="R38" s="23">
        <f t="shared" si="14"/>
        <v>23.82736984615385</v>
      </c>
      <c r="S38" s="23">
        <f t="shared" si="15"/>
        <v>0.59066506972386768</v>
      </c>
      <c r="T38" s="81">
        <f t="shared" si="16"/>
        <v>22.636001353846154</v>
      </c>
      <c r="U38" s="82">
        <f t="shared" si="17"/>
        <v>0.56113181623767427</v>
      </c>
    </row>
    <row r="39" spans="1:21">
      <c r="A39" s="24"/>
      <c r="B39" s="62"/>
      <c r="C39" s="63"/>
      <c r="D39" s="62"/>
      <c r="E39" s="63"/>
      <c r="F39" s="62"/>
      <c r="G39" s="63"/>
      <c r="H39" s="62"/>
      <c r="I39" s="63"/>
      <c r="J39" s="62"/>
      <c r="K39" s="63"/>
      <c r="L39" s="62"/>
      <c r="M39" s="63"/>
      <c r="N39" s="62"/>
      <c r="O39" s="63"/>
      <c r="P39" s="62"/>
      <c r="Q39" s="63"/>
      <c r="R39" s="24"/>
      <c r="S39" s="24"/>
      <c r="T39" s="62"/>
      <c r="U39" s="63"/>
    </row>
  </sheetData>
  <dataConsolidate/>
  <mergeCells count="286">
    <mergeCell ref="B11:C11"/>
    <mergeCell ref="B12:C12"/>
    <mergeCell ref="B13:C13"/>
    <mergeCell ref="F11:G11"/>
    <mergeCell ref="F12:G12"/>
    <mergeCell ref="F13:G13"/>
    <mergeCell ref="L7:Q7"/>
    <mergeCell ref="B7:E7"/>
    <mergeCell ref="B9:C9"/>
    <mergeCell ref="P9:Q9"/>
    <mergeCell ref="F8:G8"/>
    <mergeCell ref="H8:I8"/>
    <mergeCell ref="H9:I9"/>
    <mergeCell ref="H7:I7"/>
    <mergeCell ref="J7:K7"/>
    <mergeCell ref="J8:K8"/>
    <mergeCell ref="D10:E10"/>
    <mergeCell ref="B8:C8"/>
    <mergeCell ref="D8:E8"/>
    <mergeCell ref="D9:E9"/>
    <mergeCell ref="B10:C10"/>
    <mergeCell ref="L12:M12"/>
    <mergeCell ref="L8:Q8"/>
    <mergeCell ref="N10:O10"/>
    <mergeCell ref="B38:C38"/>
    <mergeCell ref="B31:C31"/>
    <mergeCell ref="B32:C32"/>
    <mergeCell ref="B33:C33"/>
    <mergeCell ref="B34:C34"/>
    <mergeCell ref="B35:C35"/>
    <mergeCell ref="B16:C16"/>
    <mergeCell ref="B17:C17"/>
    <mergeCell ref="B18:C18"/>
    <mergeCell ref="B19:C19"/>
    <mergeCell ref="B36:C36"/>
    <mergeCell ref="B37:C37"/>
    <mergeCell ref="B20:C20"/>
    <mergeCell ref="B21:C21"/>
    <mergeCell ref="B22:C22"/>
    <mergeCell ref="B14:C14"/>
    <mergeCell ref="B28:C28"/>
    <mergeCell ref="B29:C29"/>
    <mergeCell ref="B30:C30"/>
    <mergeCell ref="B23:C23"/>
    <mergeCell ref="B24:C24"/>
    <mergeCell ref="B25:C25"/>
    <mergeCell ref="B26:C26"/>
    <mergeCell ref="B27:C27"/>
    <mergeCell ref="B15:C15"/>
    <mergeCell ref="B39:C39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4:E24"/>
    <mergeCell ref="D25:E25"/>
    <mergeCell ref="D26:E26"/>
    <mergeCell ref="D27:E27"/>
    <mergeCell ref="D20:E20"/>
    <mergeCell ref="D21:E21"/>
    <mergeCell ref="D22:E22"/>
    <mergeCell ref="D23:E23"/>
    <mergeCell ref="D38:E38"/>
    <mergeCell ref="D39:E39"/>
    <mergeCell ref="D32:E3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J9:K9"/>
    <mergeCell ref="L10:M10"/>
    <mergeCell ref="J10:K10"/>
    <mergeCell ref="F26:G26"/>
    <mergeCell ref="F27:G27"/>
    <mergeCell ref="F28:G28"/>
    <mergeCell ref="F29:G29"/>
    <mergeCell ref="F22:G22"/>
    <mergeCell ref="F23:G23"/>
    <mergeCell ref="F24:G24"/>
    <mergeCell ref="F25:G25"/>
    <mergeCell ref="F34:G34"/>
    <mergeCell ref="F35:G35"/>
    <mergeCell ref="F36:G36"/>
    <mergeCell ref="F37:G37"/>
    <mergeCell ref="F30:G30"/>
    <mergeCell ref="F31:G31"/>
    <mergeCell ref="F32:G32"/>
    <mergeCell ref="T8:U8"/>
    <mergeCell ref="F18:G18"/>
    <mergeCell ref="F19:G19"/>
    <mergeCell ref="F20:G20"/>
    <mergeCell ref="F21:G21"/>
    <mergeCell ref="F14:G14"/>
    <mergeCell ref="F15:G15"/>
    <mergeCell ref="F16:G16"/>
    <mergeCell ref="F17:G17"/>
    <mergeCell ref="T10:U10"/>
    <mergeCell ref="J11:K11"/>
    <mergeCell ref="J12:K12"/>
    <mergeCell ref="J13:K13"/>
    <mergeCell ref="J14:K14"/>
    <mergeCell ref="J15:K15"/>
    <mergeCell ref="J16:K16"/>
    <mergeCell ref="J17:K17"/>
    <mergeCell ref="L13:M13"/>
    <mergeCell ref="P10:Q10"/>
    <mergeCell ref="N11:O11"/>
    <mergeCell ref="F33:G33"/>
    <mergeCell ref="F38:G38"/>
    <mergeCell ref="F39:G39"/>
    <mergeCell ref="F10:G10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4:I24"/>
    <mergeCell ref="H25:I25"/>
    <mergeCell ref="H26:I26"/>
    <mergeCell ref="H27:I27"/>
    <mergeCell ref="H20:I20"/>
    <mergeCell ref="H21:I21"/>
    <mergeCell ref="H22:I22"/>
    <mergeCell ref="H23:I23"/>
    <mergeCell ref="H38:I38"/>
    <mergeCell ref="H39:I39"/>
    <mergeCell ref="H32:I32"/>
    <mergeCell ref="H33:I33"/>
    <mergeCell ref="H34:I34"/>
    <mergeCell ref="H35:I35"/>
    <mergeCell ref="J18:K18"/>
    <mergeCell ref="J19:K19"/>
    <mergeCell ref="J20:K20"/>
    <mergeCell ref="H36:I36"/>
    <mergeCell ref="H37:I37"/>
    <mergeCell ref="H28:I28"/>
    <mergeCell ref="H29:I29"/>
    <mergeCell ref="H30:I30"/>
    <mergeCell ref="H31:I31"/>
    <mergeCell ref="J25:K25"/>
    <mergeCell ref="J26:K26"/>
    <mergeCell ref="J27:K27"/>
    <mergeCell ref="J28:K28"/>
    <mergeCell ref="J21:K21"/>
    <mergeCell ref="J22:K22"/>
    <mergeCell ref="J23:K23"/>
    <mergeCell ref="J24:K24"/>
    <mergeCell ref="J33:K33"/>
    <mergeCell ref="J34:K34"/>
    <mergeCell ref="J35:K35"/>
    <mergeCell ref="J36:K36"/>
    <mergeCell ref="J29:K29"/>
    <mergeCell ref="J30:K30"/>
    <mergeCell ref="J31:K31"/>
    <mergeCell ref="J32:K32"/>
    <mergeCell ref="J37:K37"/>
    <mergeCell ref="J38:K38"/>
    <mergeCell ref="J39:K39"/>
    <mergeCell ref="L11:M11"/>
    <mergeCell ref="L14:M14"/>
    <mergeCell ref="L15:M15"/>
    <mergeCell ref="L16:M16"/>
    <mergeCell ref="L17:M17"/>
    <mergeCell ref="L18:M18"/>
    <mergeCell ref="L19:M19"/>
    <mergeCell ref="L24:M24"/>
    <mergeCell ref="L25:M25"/>
    <mergeCell ref="L26:M26"/>
    <mergeCell ref="L27:M27"/>
    <mergeCell ref="L20:M20"/>
    <mergeCell ref="L21:M21"/>
    <mergeCell ref="L22:M22"/>
    <mergeCell ref="L23:M23"/>
    <mergeCell ref="L38:M38"/>
    <mergeCell ref="L39:M39"/>
    <mergeCell ref="L32:M32"/>
    <mergeCell ref="L33:M33"/>
    <mergeCell ref="L34:M34"/>
    <mergeCell ref="L35:M35"/>
    <mergeCell ref="N12:O12"/>
    <mergeCell ref="N13:O13"/>
    <mergeCell ref="N14:O14"/>
    <mergeCell ref="L36:M36"/>
    <mergeCell ref="L37:M37"/>
    <mergeCell ref="L28:M28"/>
    <mergeCell ref="L29:M29"/>
    <mergeCell ref="L30:M30"/>
    <mergeCell ref="L31:M31"/>
    <mergeCell ref="N19:O19"/>
    <mergeCell ref="N20:O20"/>
    <mergeCell ref="N21:O21"/>
    <mergeCell ref="N22:O22"/>
    <mergeCell ref="N15:O15"/>
    <mergeCell ref="N16:O16"/>
    <mergeCell ref="N17:O17"/>
    <mergeCell ref="N18:O18"/>
    <mergeCell ref="N27:O27"/>
    <mergeCell ref="N28:O28"/>
    <mergeCell ref="N29:O29"/>
    <mergeCell ref="N30:O30"/>
    <mergeCell ref="N23:O23"/>
    <mergeCell ref="N24:O24"/>
    <mergeCell ref="N25:O25"/>
    <mergeCell ref="N26:O26"/>
    <mergeCell ref="N35:O35"/>
    <mergeCell ref="N36:O36"/>
    <mergeCell ref="N37:O37"/>
    <mergeCell ref="N38:O38"/>
    <mergeCell ref="N31:O31"/>
    <mergeCell ref="N32:O32"/>
    <mergeCell ref="N33:O33"/>
    <mergeCell ref="N34:O34"/>
    <mergeCell ref="N39:O39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4:Q24"/>
    <mergeCell ref="P25:Q25"/>
    <mergeCell ref="P26:Q26"/>
    <mergeCell ref="P27:Q27"/>
    <mergeCell ref="P20:Q20"/>
    <mergeCell ref="P21:Q21"/>
    <mergeCell ref="P22:Q22"/>
    <mergeCell ref="P23:Q23"/>
    <mergeCell ref="P38:Q38"/>
    <mergeCell ref="P39:Q39"/>
    <mergeCell ref="P32:Q32"/>
    <mergeCell ref="P33:Q33"/>
    <mergeCell ref="P34:Q34"/>
    <mergeCell ref="P35:Q35"/>
    <mergeCell ref="T11:U11"/>
    <mergeCell ref="T12:U12"/>
    <mergeCell ref="T13:U13"/>
    <mergeCell ref="T14:U14"/>
    <mergeCell ref="P36:Q36"/>
    <mergeCell ref="P37:Q37"/>
    <mergeCell ref="P28:Q28"/>
    <mergeCell ref="P29:Q29"/>
    <mergeCell ref="P30:Q30"/>
    <mergeCell ref="P31:Q31"/>
    <mergeCell ref="T19:U19"/>
    <mergeCell ref="T20:U20"/>
    <mergeCell ref="T21:U21"/>
    <mergeCell ref="T22:U22"/>
    <mergeCell ref="T15:U15"/>
    <mergeCell ref="T16:U16"/>
    <mergeCell ref="T17:U17"/>
    <mergeCell ref="T18:U18"/>
    <mergeCell ref="T23:U23"/>
    <mergeCell ref="T24:U24"/>
    <mergeCell ref="T25:U25"/>
    <mergeCell ref="T39:U39"/>
    <mergeCell ref="T32:U32"/>
    <mergeCell ref="T33:U33"/>
    <mergeCell ref="T34:U34"/>
    <mergeCell ref="T35:U35"/>
    <mergeCell ref="T26:U26"/>
    <mergeCell ref="T27:U27"/>
    <mergeCell ref="T36:U36"/>
    <mergeCell ref="T37:U37"/>
    <mergeCell ref="T38:U38"/>
    <mergeCell ref="T28:U28"/>
    <mergeCell ref="T29:U29"/>
    <mergeCell ref="T30:U30"/>
    <mergeCell ref="T31:U3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55</v>
      </c>
      <c r="B1" s="3" t="s">
        <v>1</v>
      </c>
      <c r="C1" s="3"/>
      <c r="D1" s="3"/>
      <c r="E1" s="3"/>
      <c r="F1" s="40" t="s">
        <v>101</v>
      </c>
      <c r="G1" s="3"/>
      <c r="H1" s="3"/>
      <c r="N1" s="39" t="str">
        <f>Inhoud!$C$3</f>
        <v>1 maart 2012</v>
      </c>
      <c r="Q1" s="6" t="s">
        <v>54</v>
      </c>
    </row>
    <row r="2" spans="1:21" ht="16.5">
      <c r="A2" s="3"/>
      <c r="B2" s="3"/>
      <c r="C2" s="35">
        <v>120</v>
      </c>
      <c r="D2" s="34" t="s">
        <v>132</v>
      </c>
      <c r="E2" s="3"/>
      <c r="F2" s="3"/>
      <c r="G2" s="3"/>
      <c r="H2" s="3"/>
    </row>
    <row r="3" spans="1:21" ht="16.5">
      <c r="A3" s="3"/>
      <c r="B3" s="3"/>
      <c r="C3" s="35">
        <v>180</v>
      </c>
      <c r="D3" s="34" t="s">
        <v>102</v>
      </c>
      <c r="E3" s="34"/>
      <c r="F3" s="34"/>
      <c r="G3" s="34"/>
      <c r="H3" s="34"/>
      <c r="I3" s="35">
        <v>490</v>
      </c>
      <c r="J3" s="34" t="s">
        <v>133</v>
      </c>
      <c r="K3" s="36"/>
      <c r="L3" s="36"/>
      <c r="N3" s="6">
        <v>555</v>
      </c>
      <c r="O3" s="6" t="s">
        <v>130</v>
      </c>
      <c r="U3" s="6" t="s">
        <v>1</v>
      </c>
    </row>
    <row r="4" spans="1:21" ht="16.5">
      <c r="A4" s="3"/>
      <c r="B4" s="3"/>
      <c r="C4" s="35">
        <v>340</v>
      </c>
      <c r="D4" s="34" t="s">
        <v>104</v>
      </c>
      <c r="E4" s="34"/>
      <c r="F4" s="34"/>
      <c r="G4" s="34"/>
      <c r="H4" s="34"/>
      <c r="I4" s="35">
        <v>500</v>
      </c>
      <c r="J4" s="34" t="s">
        <v>103</v>
      </c>
      <c r="K4" s="36"/>
      <c r="L4" s="36"/>
      <c r="O4" s="36" t="s">
        <v>131</v>
      </c>
    </row>
    <row r="5" spans="1:21" ht="16.5">
      <c r="A5" s="3"/>
      <c r="B5" s="3"/>
      <c r="C5" s="35">
        <v>385</v>
      </c>
      <c r="D5" s="34" t="s">
        <v>128</v>
      </c>
      <c r="E5" s="34"/>
      <c r="F5" s="34"/>
      <c r="G5" s="34"/>
      <c r="H5" s="34"/>
      <c r="I5" s="35">
        <v>510</v>
      </c>
      <c r="J5" s="34" t="s">
        <v>105</v>
      </c>
      <c r="K5" s="36"/>
      <c r="L5" s="36"/>
    </row>
    <row r="6" spans="1:21" ht="16.5">
      <c r="A6" s="3"/>
      <c r="B6" s="3"/>
      <c r="C6" s="35">
        <v>390</v>
      </c>
      <c r="D6" s="34" t="s">
        <v>106</v>
      </c>
      <c r="E6" s="34"/>
      <c r="F6" s="34"/>
      <c r="G6" s="34"/>
      <c r="H6" s="34"/>
      <c r="I6" s="35">
        <v>520</v>
      </c>
      <c r="J6" s="34" t="s">
        <v>107</v>
      </c>
      <c r="K6" s="36"/>
      <c r="L6" s="36"/>
    </row>
    <row r="7" spans="1:21" ht="16.5">
      <c r="A7" s="3"/>
      <c r="B7" s="3"/>
      <c r="C7" s="35">
        <v>395</v>
      </c>
      <c r="D7" s="34" t="s">
        <v>108</v>
      </c>
      <c r="E7" s="34"/>
      <c r="F7" s="34"/>
      <c r="G7" s="34"/>
      <c r="H7" s="34"/>
      <c r="I7" s="35">
        <v>530</v>
      </c>
      <c r="J7" s="34" t="s">
        <v>109</v>
      </c>
      <c r="K7" s="36"/>
      <c r="L7" s="36"/>
    </row>
    <row r="8" spans="1:21" ht="16.5">
      <c r="A8" s="3"/>
      <c r="B8" s="3"/>
      <c r="C8" s="35">
        <v>399</v>
      </c>
      <c r="D8" s="34" t="s">
        <v>110</v>
      </c>
      <c r="E8" s="34"/>
      <c r="F8" s="34"/>
      <c r="G8" s="34"/>
      <c r="H8" s="34"/>
      <c r="I8" s="35">
        <v>540</v>
      </c>
      <c r="J8" s="34" t="s">
        <v>111</v>
      </c>
      <c r="K8" s="36"/>
      <c r="L8" s="36"/>
    </row>
    <row r="9" spans="1:21">
      <c r="A9" s="6" t="s">
        <v>86</v>
      </c>
      <c r="C9" s="35">
        <v>460</v>
      </c>
      <c r="D9" s="34" t="s">
        <v>112</v>
      </c>
      <c r="E9" s="34"/>
      <c r="F9" s="34"/>
      <c r="G9" s="36"/>
      <c r="H9" s="36"/>
      <c r="I9" s="35">
        <v>550</v>
      </c>
      <c r="J9" s="34" t="s">
        <v>134</v>
      </c>
      <c r="K9" s="36"/>
      <c r="L9" s="36"/>
      <c r="T9" s="1" t="s">
        <v>7</v>
      </c>
      <c r="U9" s="11">
        <f>'LOG4'!$U$4</f>
        <v>1.2434000000000001</v>
      </c>
    </row>
    <row r="10" spans="1:21" ht="17.25">
      <c r="A10" s="3"/>
      <c r="B10" s="3"/>
      <c r="C10" s="3"/>
      <c r="D10" s="3"/>
      <c r="E10" s="8"/>
      <c r="F10" s="9"/>
      <c r="G10" s="3"/>
      <c r="H10" s="3"/>
      <c r="Q10" s="6"/>
      <c r="U10" s="11"/>
    </row>
    <row r="11" spans="1:21">
      <c r="A11" s="12"/>
      <c r="B11" s="69" t="s">
        <v>8</v>
      </c>
      <c r="C11" s="77"/>
      <c r="D11" s="77"/>
      <c r="E11" s="70"/>
      <c r="F11" s="13" t="s">
        <v>9</v>
      </c>
      <c r="G11" s="14"/>
      <c r="H11" s="69" t="s">
        <v>10</v>
      </c>
      <c r="I11" s="72"/>
      <c r="J11" s="69" t="s">
        <v>11</v>
      </c>
      <c r="K11" s="70"/>
      <c r="L11" s="69" t="s">
        <v>12</v>
      </c>
      <c r="M11" s="77"/>
      <c r="N11" s="77"/>
      <c r="O11" s="77"/>
      <c r="P11" s="77"/>
      <c r="Q11" s="70"/>
      <c r="R11" s="15" t="s">
        <v>13</v>
      </c>
      <c r="S11" s="15"/>
      <c r="T11" s="15"/>
      <c r="U11" s="14"/>
    </row>
    <row r="12" spans="1:21">
      <c r="A12" s="16"/>
      <c r="B12" s="65">
        <v>1</v>
      </c>
      <c r="C12" s="66"/>
      <c r="D12" s="65"/>
      <c r="E12" s="66"/>
      <c r="F12" s="65"/>
      <c r="G12" s="66"/>
      <c r="H12" s="65"/>
      <c r="I12" s="66"/>
      <c r="J12" s="73" t="s">
        <v>14</v>
      </c>
      <c r="K12" s="66"/>
      <c r="L12" s="73" t="s">
        <v>15</v>
      </c>
      <c r="M12" s="74"/>
      <c r="N12" s="74"/>
      <c r="O12" s="74"/>
      <c r="P12" s="74"/>
      <c r="Q12" s="66"/>
      <c r="R12" s="17"/>
      <c r="S12" s="17"/>
      <c r="T12" s="71" t="s">
        <v>16</v>
      </c>
      <c r="U12" s="66"/>
    </row>
    <row r="13" spans="1:21">
      <c r="A13" s="16"/>
      <c r="B13" s="78" t="s">
        <v>17</v>
      </c>
      <c r="C13" s="79"/>
      <c r="D13" s="67" t="str">
        <f>Inhoud!$C$3</f>
        <v>1 maart 2012</v>
      </c>
      <c r="E13" s="68"/>
      <c r="F13" s="18" t="str">
        <f>D13</f>
        <v>1 maart 2012</v>
      </c>
      <c r="G13" s="19"/>
      <c r="H13" s="75"/>
      <c r="I13" s="68"/>
      <c r="J13" s="75"/>
      <c r="K13" s="68"/>
      <c r="L13" s="20">
        <v>1</v>
      </c>
      <c r="M13" s="17"/>
      <c r="N13" s="21">
        <v>0.5</v>
      </c>
      <c r="O13" s="17"/>
      <c r="P13" s="80">
        <v>0.2</v>
      </c>
      <c r="Q13" s="79"/>
      <c r="R13" s="17" t="s">
        <v>10</v>
      </c>
      <c r="S13" s="17"/>
      <c r="T13" s="17"/>
      <c r="U13" s="22"/>
    </row>
    <row r="14" spans="1:21">
      <c r="A14" s="16"/>
      <c r="B14" s="69"/>
      <c r="C14" s="70"/>
      <c r="D14" s="76"/>
      <c r="E14" s="72"/>
      <c r="F14" s="76"/>
      <c r="G14" s="72"/>
      <c r="H14" s="76"/>
      <c r="I14" s="72"/>
      <c r="J14" s="76"/>
      <c r="K14" s="72"/>
      <c r="L14" s="76"/>
      <c r="M14" s="72"/>
      <c r="N14" s="76"/>
      <c r="O14" s="72"/>
      <c r="P14" s="76"/>
      <c r="Q14" s="72"/>
      <c r="R14" s="12"/>
      <c r="S14" s="12"/>
      <c r="T14" s="76"/>
      <c r="U14" s="72"/>
    </row>
    <row r="15" spans="1:21">
      <c r="A15" s="16">
        <v>0</v>
      </c>
      <c r="B15" s="60">
        <v>20228.900000000001</v>
      </c>
      <c r="C15" s="61"/>
      <c r="D15" s="60">
        <f t="shared" ref="D15:D42" si="0">B15*$U$9</f>
        <v>25152.614260000002</v>
      </c>
      <c r="E15" s="64">
        <f t="shared" ref="E15:E42" si="1">D15/40.3399</f>
        <v>623.51702061730452</v>
      </c>
      <c r="F15" s="60">
        <f t="shared" ref="F15:F42" si="2">B15/12*$U$9</f>
        <v>2096.0511883333338</v>
      </c>
      <c r="G15" s="64">
        <f t="shared" ref="G15:G42" si="3">F15/40.3399</f>
        <v>51.95975171810872</v>
      </c>
      <c r="H15" s="60">
        <f t="shared" ref="H15:H42" si="4">((B15&lt;19968.2)*913.03+(B15&gt;19968.2)*(B15&lt;20424.71)*(20424.71-B15+456.51)+(B15&gt;20424.71)*(B15&lt;22659.62)*456.51+(B15&gt;22659.62)*(B15&lt;23116.13)*(23116.13-B15))/12*$U$9</f>
        <v>67.591223999999769</v>
      </c>
      <c r="I15" s="64">
        <f t="shared" ref="I15:I42" si="5">H15/40.3399</f>
        <v>1.6755426761097516</v>
      </c>
      <c r="J15" s="60">
        <f t="shared" ref="J15:J42" si="6">((B15&lt;19968.2)*456.51+(B15&gt;19968.2)*(B15&lt;20196.46)*(20196.46-B15+228.26)+(B15&gt;20196.46)*(B15&lt;22659.62)*228.26+(B15&gt;22659.62)*(B15&lt;22887.88)*(22887.88-B15))/12*$U$9</f>
        <v>23.651540333333333</v>
      </c>
      <c r="K15" s="64">
        <f t="shared" ref="K15:K42" si="7">J15/40.3399</f>
        <v>0.58630636995464369</v>
      </c>
      <c r="L15" s="81">
        <f t="shared" ref="L15:L42" si="8">D15/1976</f>
        <v>12.729055799595143</v>
      </c>
      <c r="M15" s="82">
        <f t="shared" ref="M15:M42" si="9">L15/40.3399</f>
        <v>0.31554505091968854</v>
      </c>
      <c r="N15" s="81">
        <f t="shared" ref="N15:N42" si="10">L15/2</f>
        <v>6.3645278997975714</v>
      </c>
      <c r="O15" s="82">
        <f t="shared" ref="O15:O42" si="11">N15/40.3399</f>
        <v>0.15777252545984427</v>
      </c>
      <c r="P15" s="81">
        <f t="shared" ref="P15:P42" si="12">L15/5</f>
        <v>2.5458111599190287</v>
      </c>
      <c r="Q15" s="82">
        <f t="shared" ref="Q15:Q42" si="13">P15/40.3399</f>
        <v>6.3109010183937705E-2</v>
      </c>
      <c r="R15" s="23">
        <f t="shared" ref="R15:R42" si="14">(F15+H15)/1976*12</f>
        <v>13.139528819838059</v>
      </c>
      <c r="S15" s="23">
        <f t="shared" ref="S15:S42" si="15">R15/40.3399</f>
        <v>0.32572041130092189</v>
      </c>
      <c r="T15" s="81">
        <f t="shared" ref="T15:T42" si="16">D15/2080</f>
        <v>12.092603009615386</v>
      </c>
      <c r="U15" s="82">
        <f t="shared" ref="U15:U42" si="17">T15/40.3399</f>
        <v>0.2997677983737041</v>
      </c>
    </row>
    <row r="16" spans="1:21">
      <c r="A16" s="16">
        <f t="shared" ref="A16:A42" si="18">+A15+1</f>
        <v>1</v>
      </c>
      <c r="B16" s="60">
        <v>20614.2</v>
      </c>
      <c r="C16" s="61"/>
      <c r="D16" s="60">
        <f t="shared" si="0"/>
        <v>25631.696280000004</v>
      </c>
      <c r="E16" s="64">
        <f t="shared" si="1"/>
        <v>635.39315367663289</v>
      </c>
      <c r="F16" s="60">
        <f t="shared" si="2"/>
        <v>2135.9746900000005</v>
      </c>
      <c r="G16" s="64">
        <f t="shared" si="3"/>
        <v>52.949429473052746</v>
      </c>
      <c r="H16" s="60">
        <f t="shared" si="4"/>
        <v>47.302044500000001</v>
      </c>
      <c r="I16" s="64">
        <f t="shared" si="5"/>
        <v>1.1725870540085623</v>
      </c>
      <c r="J16" s="60">
        <f t="shared" si="6"/>
        <v>23.651540333333333</v>
      </c>
      <c r="K16" s="64">
        <f t="shared" si="7"/>
        <v>0.58630636995464369</v>
      </c>
      <c r="L16" s="81">
        <f t="shared" si="8"/>
        <v>12.9715062145749</v>
      </c>
      <c r="M16" s="82">
        <f t="shared" si="9"/>
        <v>0.32155523971489519</v>
      </c>
      <c r="N16" s="81">
        <f t="shared" si="10"/>
        <v>6.4857531072874499</v>
      </c>
      <c r="O16" s="82">
        <f t="shared" si="11"/>
        <v>0.1607776198574476</v>
      </c>
      <c r="P16" s="81">
        <f t="shared" si="12"/>
        <v>2.5943012429149799</v>
      </c>
      <c r="Q16" s="82">
        <f t="shared" si="13"/>
        <v>6.4311047942979038E-2</v>
      </c>
      <c r="R16" s="23">
        <f t="shared" si="14"/>
        <v>13.25876559412956</v>
      </c>
      <c r="S16" s="23">
        <f t="shared" si="15"/>
        <v>0.32867621372709305</v>
      </c>
      <c r="T16" s="81">
        <f t="shared" si="16"/>
        <v>12.322930903846157</v>
      </c>
      <c r="U16" s="82">
        <f t="shared" si="17"/>
        <v>0.30547747772915046</v>
      </c>
    </row>
    <row r="17" spans="1:21">
      <c r="A17" s="16">
        <f t="shared" si="18"/>
        <v>2</v>
      </c>
      <c r="B17" s="60">
        <v>21206.19</v>
      </c>
      <c r="C17" s="61"/>
      <c r="D17" s="60">
        <f t="shared" si="0"/>
        <v>26367.776645999998</v>
      </c>
      <c r="E17" s="64">
        <f t="shared" si="1"/>
        <v>653.64010932104441</v>
      </c>
      <c r="F17" s="60">
        <f t="shared" si="2"/>
        <v>2197.3147205</v>
      </c>
      <c r="G17" s="64">
        <f t="shared" si="3"/>
        <v>54.470009110087034</v>
      </c>
      <c r="H17" s="60">
        <f t="shared" si="4"/>
        <v>47.302044500000001</v>
      </c>
      <c r="I17" s="64">
        <f t="shared" si="5"/>
        <v>1.1725870540085623</v>
      </c>
      <c r="J17" s="60">
        <f t="shared" si="6"/>
        <v>23.651540333333333</v>
      </c>
      <c r="K17" s="64">
        <f t="shared" si="7"/>
        <v>0.58630636995464369</v>
      </c>
      <c r="L17" s="81">
        <f t="shared" si="8"/>
        <v>13.34401652125506</v>
      </c>
      <c r="M17" s="82">
        <f t="shared" si="9"/>
        <v>0.33078952900862574</v>
      </c>
      <c r="N17" s="81">
        <f t="shared" si="10"/>
        <v>6.6720082606275302</v>
      </c>
      <c r="O17" s="82">
        <f t="shared" si="11"/>
        <v>0.16539476450431287</v>
      </c>
      <c r="P17" s="81">
        <f t="shared" si="12"/>
        <v>2.668803304251012</v>
      </c>
      <c r="Q17" s="82">
        <f t="shared" si="13"/>
        <v>6.6157905801725134E-2</v>
      </c>
      <c r="R17" s="23">
        <f t="shared" si="14"/>
        <v>13.631275900809719</v>
      </c>
      <c r="S17" s="23">
        <f t="shared" si="15"/>
        <v>0.33791050302082354</v>
      </c>
      <c r="T17" s="81">
        <f t="shared" si="16"/>
        <v>12.676815695192307</v>
      </c>
      <c r="U17" s="82">
        <f t="shared" si="17"/>
        <v>0.31425005255819444</v>
      </c>
    </row>
    <row r="18" spans="1:21">
      <c r="A18" s="16">
        <f t="shared" si="18"/>
        <v>3</v>
      </c>
      <c r="B18" s="60">
        <v>22005.19</v>
      </c>
      <c r="C18" s="61"/>
      <c r="D18" s="60">
        <f t="shared" si="0"/>
        <v>27361.253246</v>
      </c>
      <c r="E18" s="64">
        <f t="shared" si="1"/>
        <v>678.26775093641777</v>
      </c>
      <c r="F18" s="60">
        <f t="shared" si="2"/>
        <v>2280.1044371666667</v>
      </c>
      <c r="G18" s="64">
        <f t="shared" si="3"/>
        <v>56.522312578034814</v>
      </c>
      <c r="H18" s="60">
        <f t="shared" si="4"/>
        <v>47.302044500000001</v>
      </c>
      <c r="I18" s="64">
        <f t="shared" si="5"/>
        <v>1.1725870540085623</v>
      </c>
      <c r="J18" s="60">
        <f t="shared" si="6"/>
        <v>23.651540333333333</v>
      </c>
      <c r="K18" s="64">
        <f t="shared" si="7"/>
        <v>0.58630636995464369</v>
      </c>
      <c r="L18" s="81">
        <f t="shared" si="8"/>
        <v>13.846788079959515</v>
      </c>
      <c r="M18" s="82">
        <f t="shared" si="9"/>
        <v>0.34325291039292399</v>
      </c>
      <c r="N18" s="81">
        <f t="shared" si="10"/>
        <v>6.9233940399797573</v>
      </c>
      <c r="O18" s="82">
        <f t="shared" si="11"/>
        <v>0.171626455196462</v>
      </c>
      <c r="P18" s="81">
        <f t="shared" si="12"/>
        <v>2.7693576159919031</v>
      </c>
      <c r="Q18" s="82">
        <f t="shared" si="13"/>
        <v>6.8650582078584807E-2</v>
      </c>
      <c r="R18" s="23">
        <f t="shared" si="14"/>
        <v>14.134047459514171</v>
      </c>
      <c r="S18" s="23">
        <f t="shared" si="15"/>
        <v>0.35037388440512174</v>
      </c>
      <c r="T18" s="81">
        <f t="shared" si="16"/>
        <v>13.154448675961538</v>
      </c>
      <c r="U18" s="82">
        <f t="shared" si="17"/>
        <v>0.32609026487327775</v>
      </c>
    </row>
    <row r="19" spans="1:21">
      <c r="A19" s="16">
        <f t="shared" si="18"/>
        <v>4</v>
      </c>
      <c r="B19" s="60">
        <v>22799.46</v>
      </c>
      <c r="C19" s="61"/>
      <c r="D19" s="60">
        <f t="shared" si="0"/>
        <v>28348.848564</v>
      </c>
      <c r="E19" s="64">
        <f t="shared" si="1"/>
        <v>702.74959937927463</v>
      </c>
      <c r="F19" s="60">
        <f t="shared" si="2"/>
        <v>2362.404047</v>
      </c>
      <c r="G19" s="64">
        <f t="shared" si="3"/>
        <v>58.562466614939552</v>
      </c>
      <c r="H19" s="60">
        <f t="shared" si="4"/>
        <v>32.81228983333353</v>
      </c>
      <c r="I19" s="64">
        <f t="shared" si="5"/>
        <v>0.81339541826661765</v>
      </c>
      <c r="J19" s="60">
        <f t="shared" si="6"/>
        <v>9.161785666666864</v>
      </c>
      <c r="K19" s="64">
        <f t="shared" si="7"/>
        <v>0.22711473421269918</v>
      </c>
      <c r="L19" s="81">
        <f t="shared" si="8"/>
        <v>14.346583281376518</v>
      </c>
      <c r="M19" s="82">
        <f t="shared" si="9"/>
        <v>0.3556425098073252</v>
      </c>
      <c r="N19" s="81">
        <f t="shared" si="10"/>
        <v>7.1732916406882588</v>
      </c>
      <c r="O19" s="82">
        <f t="shared" si="11"/>
        <v>0.1778212549036626</v>
      </c>
      <c r="P19" s="81">
        <f t="shared" si="12"/>
        <v>2.8693166562753034</v>
      </c>
      <c r="Q19" s="82">
        <f t="shared" si="13"/>
        <v>7.1128501961465029E-2</v>
      </c>
      <c r="R19" s="23">
        <f t="shared" si="14"/>
        <v>14.545848199392715</v>
      </c>
      <c r="S19" s="23">
        <f t="shared" si="15"/>
        <v>0.36058215809639377</v>
      </c>
      <c r="T19" s="81">
        <f t="shared" si="16"/>
        <v>13.629254117307692</v>
      </c>
      <c r="U19" s="82">
        <f t="shared" si="17"/>
        <v>0.33786038431695892</v>
      </c>
    </row>
    <row r="20" spans="1:21">
      <c r="A20" s="16">
        <f t="shared" si="18"/>
        <v>5</v>
      </c>
      <c r="B20" s="60">
        <v>22807.51</v>
      </c>
      <c r="C20" s="61"/>
      <c r="D20" s="60">
        <f t="shared" si="0"/>
        <v>28358.857934</v>
      </c>
      <c r="E20" s="64">
        <f t="shared" si="1"/>
        <v>702.99772518028055</v>
      </c>
      <c r="F20" s="60">
        <f t="shared" si="2"/>
        <v>2363.2381611666665</v>
      </c>
      <c r="G20" s="64">
        <f t="shared" si="3"/>
        <v>58.583143765023372</v>
      </c>
      <c r="H20" s="60">
        <f t="shared" si="4"/>
        <v>31.978175666666939</v>
      </c>
      <c r="I20" s="64">
        <f t="shared" si="5"/>
        <v>0.79271826818279023</v>
      </c>
      <c r="J20" s="60">
        <f t="shared" si="6"/>
        <v>8.327671500000271</v>
      </c>
      <c r="K20" s="64">
        <f t="shared" si="7"/>
        <v>0.2064375841288717</v>
      </c>
      <c r="L20" s="81">
        <f t="shared" si="8"/>
        <v>14.351648752024291</v>
      </c>
      <c r="M20" s="82">
        <f t="shared" si="9"/>
        <v>0.35576807954467637</v>
      </c>
      <c r="N20" s="81">
        <f t="shared" si="10"/>
        <v>7.1758243760121454</v>
      </c>
      <c r="O20" s="82">
        <f t="shared" si="11"/>
        <v>0.17788403977233819</v>
      </c>
      <c r="P20" s="81">
        <f t="shared" si="12"/>
        <v>2.8703297504048582</v>
      </c>
      <c r="Q20" s="82">
        <f t="shared" si="13"/>
        <v>7.1153615908935278E-2</v>
      </c>
      <c r="R20" s="23">
        <f t="shared" si="14"/>
        <v>14.545848199392715</v>
      </c>
      <c r="S20" s="23">
        <f t="shared" si="15"/>
        <v>0.36058215809639377</v>
      </c>
      <c r="T20" s="81">
        <f t="shared" si="16"/>
        <v>13.634066314423077</v>
      </c>
      <c r="U20" s="82">
        <f t="shared" si="17"/>
        <v>0.33797967556744257</v>
      </c>
    </row>
    <row r="21" spans="1:21">
      <c r="A21" s="16">
        <f t="shared" si="18"/>
        <v>6</v>
      </c>
      <c r="B21" s="60">
        <v>23939.58</v>
      </c>
      <c r="C21" s="61"/>
      <c r="D21" s="60">
        <f t="shared" si="0"/>
        <v>29766.473772000005</v>
      </c>
      <c r="E21" s="64">
        <f t="shared" si="1"/>
        <v>737.89161034112635</v>
      </c>
      <c r="F21" s="60">
        <f t="shared" si="2"/>
        <v>2480.5394810000003</v>
      </c>
      <c r="G21" s="64">
        <f t="shared" si="3"/>
        <v>61.490967528427198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15.064004945344132</v>
      </c>
      <c r="M21" s="82">
        <f t="shared" si="9"/>
        <v>0.37342692831028668</v>
      </c>
      <c r="N21" s="81">
        <f t="shared" si="10"/>
        <v>7.5320024726720662</v>
      </c>
      <c r="O21" s="82">
        <f t="shared" si="11"/>
        <v>0.18671346415514334</v>
      </c>
      <c r="P21" s="81">
        <f t="shared" si="12"/>
        <v>3.0128009890688263</v>
      </c>
      <c r="Q21" s="82">
        <f t="shared" si="13"/>
        <v>7.4685385662057333E-2</v>
      </c>
      <c r="R21" s="23">
        <f t="shared" si="14"/>
        <v>15.064004945344131</v>
      </c>
      <c r="S21" s="23">
        <f t="shared" si="15"/>
        <v>0.37342692831028662</v>
      </c>
      <c r="T21" s="81">
        <f t="shared" si="16"/>
        <v>14.310804698076925</v>
      </c>
      <c r="U21" s="82">
        <f t="shared" si="17"/>
        <v>0.3547555818947723</v>
      </c>
    </row>
    <row r="22" spans="1:21">
      <c r="A22" s="16">
        <f t="shared" si="18"/>
        <v>7</v>
      </c>
      <c r="B22" s="60">
        <v>25236.69</v>
      </c>
      <c r="C22" s="61"/>
      <c r="D22" s="60">
        <f t="shared" si="0"/>
        <v>31379.300346</v>
      </c>
      <c r="E22" s="64">
        <f t="shared" si="1"/>
        <v>777.87253676880709</v>
      </c>
      <c r="F22" s="60">
        <f t="shared" si="2"/>
        <v>2614.9416955000002</v>
      </c>
      <c r="G22" s="64">
        <f t="shared" si="3"/>
        <v>64.822711397400596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15.880212725708502</v>
      </c>
      <c r="M22" s="82">
        <f t="shared" si="9"/>
        <v>0.39366019067247321</v>
      </c>
      <c r="N22" s="81">
        <f t="shared" si="10"/>
        <v>7.9401063628542508</v>
      </c>
      <c r="O22" s="82">
        <f t="shared" si="11"/>
        <v>0.1968300953362366</v>
      </c>
      <c r="P22" s="81">
        <f t="shared" si="12"/>
        <v>3.1760425451417005</v>
      </c>
      <c r="Q22" s="82">
        <f t="shared" si="13"/>
        <v>7.8732038134494642E-2</v>
      </c>
      <c r="R22" s="23">
        <f t="shared" si="14"/>
        <v>15.880212725708503</v>
      </c>
      <c r="S22" s="23">
        <f t="shared" si="15"/>
        <v>0.39366019067247326</v>
      </c>
      <c r="T22" s="81">
        <f t="shared" si="16"/>
        <v>15.086202089423077</v>
      </c>
      <c r="U22" s="82">
        <f t="shared" si="17"/>
        <v>0.37397718113884953</v>
      </c>
    </row>
    <row r="23" spans="1:21">
      <c r="A23" s="16">
        <f t="shared" si="18"/>
        <v>8</v>
      </c>
      <c r="B23" s="60">
        <v>25236.69</v>
      </c>
      <c r="C23" s="61"/>
      <c r="D23" s="60">
        <f t="shared" si="0"/>
        <v>31379.300346</v>
      </c>
      <c r="E23" s="64">
        <f t="shared" si="1"/>
        <v>777.87253676880709</v>
      </c>
      <c r="F23" s="60">
        <f t="shared" si="2"/>
        <v>2614.9416955000002</v>
      </c>
      <c r="G23" s="64">
        <f t="shared" si="3"/>
        <v>64.822711397400596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15.880212725708502</v>
      </c>
      <c r="M23" s="82">
        <f t="shared" si="9"/>
        <v>0.39366019067247321</v>
      </c>
      <c r="N23" s="81">
        <f t="shared" si="10"/>
        <v>7.9401063628542508</v>
      </c>
      <c r="O23" s="82">
        <f t="shared" si="11"/>
        <v>0.1968300953362366</v>
      </c>
      <c r="P23" s="81">
        <f t="shared" si="12"/>
        <v>3.1760425451417005</v>
      </c>
      <c r="Q23" s="82">
        <f t="shared" si="13"/>
        <v>7.8732038134494642E-2</v>
      </c>
      <c r="R23" s="23">
        <f t="shared" si="14"/>
        <v>15.880212725708503</v>
      </c>
      <c r="S23" s="23">
        <f t="shared" si="15"/>
        <v>0.39366019067247326</v>
      </c>
      <c r="T23" s="81">
        <f t="shared" si="16"/>
        <v>15.086202089423077</v>
      </c>
      <c r="U23" s="82">
        <f t="shared" si="17"/>
        <v>0.37397718113884953</v>
      </c>
    </row>
    <row r="24" spans="1:21">
      <c r="A24" s="16">
        <f t="shared" si="18"/>
        <v>9</v>
      </c>
      <c r="B24" s="60">
        <v>25897.439999999999</v>
      </c>
      <c r="C24" s="61"/>
      <c r="D24" s="60">
        <f t="shared" si="0"/>
        <v>32200.876896000002</v>
      </c>
      <c r="E24" s="64">
        <f t="shared" si="1"/>
        <v>798.23888745386091</v>
      </c>
      <c r="F24" s="60">
        <f t="shared" si="2"/>
        <v>2683.4064079999998</v>
      </c>
      <c r="G24" s="64">
        <f t="shared" si="3"/>
        <v>66.519907287821724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16.295990331983806</v>
      </c>
      <c r="M24" s="82">
        <f t="shared" si="9"/>
        <v>0.40396704830660973</v>
      </c>
      <c r="N24" s="81">
        <f t="shared" si="10"/>
        <v>8.1479951659919028</v>
      </c>
      <c r="O24" s="82">
        <f t="shared" si="11"/>
        <v>0.20198352415330487</v>
      </c>
      <c r="P24" s="81">
        <f t="shared" si="12"/>
        <v>3.259198066396761</v>
      </c>
      <c r="Q24" s="82">
        <f t="shared" si="13"/>
        <v>8.0793409661321938E-2</v>
      </c>
      <c r="R24" s="23">
        <f t="shared" si="14"/>
        <v>16.295990331983806</v>
      </c>
      <c r="S24" s="23">
        <f t="shared" si="15"/>
        <v>0.40396704830660973</v>
      </c>
      <c r="T24" s="81">
        <f t="shared" si="16"/>
        <v>15.481190815384616</v>
      </c>
      <c r="U24" s="82">
        <f t="shared" si="17"/>
        <v>0.38376869589127927</v>
      </c>
    </row>
    <row r="25" spans="1:21">
      <c r="A25" s="16">
        <f t="shared" si="18"/>
        <v>10</v>
      </c>
      <c r="B25" s="60">
        <v>26250.83</v>
      </c>
      <c r="C25" s="61"/>
      <c r="D25" s="60">
        <f t="shared" si="0"/>
        <v>32640.282022000003</v>
      </c>
      <c r="E25" s="64">
        <f t="shared" si="1"/>
        <v>809.13145600261782</v>
      </c>
      <c r="F25" s="60">
        <f t="shared" si="2"/>
        <v>2720.0235018333333</v>
      </c>
      <c r="G25" s="64">
        <f t="shared" si="3"/>
        <v>67.427621333551485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16.518361347165992</v>
      </c>
      <c r="M25" s="82">
        <f t="shared" si="9"/>
        <v>0.40947948178270133</v>
      </c>
      <c r="N25" s="81">
        <f t="shared" si="10"/>
        <v>8.2591806735829962</v>
      </c>
      <c r="O25" s="82">
        <f t="shared" si="11"/>
        <v>0.20473974089135066</v>
      </c>
      <c r="P25" s="81">
        <f t="shared" si="12"/>
        <v>3.3036722694331986</v>
      </c>
      <c r="Q25" s="82">
        <f t="shared" si="13"/>
        <v>8.1895896356540265E-2</v>
      </c>
      <c r="R25" s="23">
        <f t="shared" si="14"/>
        <v>16.518361347165992</v>
      </c>
      <c r="S25" s="23">
        <f t="shared" si="15"/>
        <v>0.40947948178270133</v>
      </c>
      <c r="T25" s="81">
        <f t="shared" si="16"/>
        <v>15.692443279807694</v>
      </c>
      <c r="U25" s="82">
        <f t="shared" si="17"/>
        <v>0.38900550769356629</v>
      </c>
    </row>
    <row r="26" spans="1:21">
      <c r="A26" s="16">
        <f t="shared" si="18"/>
        <v>11</v>
      </c>
      <c r="B26" s="60">
        <v>26557.78</v>
      </c>
      <c r="C26" s="61"/>
      <c r="D26" s="60">
        <f t="shared" si="0"/>
        <v>33021.943652000002</v>
      </c>
      <c r="E26" s="64">
        <f t="shared" si="1"/>
        <v>818.59260067575781</v>
      </c>
      <c r="F26" s="60">
        <f t="shared" si="2"/>
        <v>2751.8286376666665</v>
      </c>
      <c r="G26" s="64">
        <f t="shared" si="3"/>
        <v>68.216050056313136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16.71150994534413</v>
      </c>
      <c r="M26" s="82">
        <f t="shared" si="9"/>
        <v>0.41426751046344018</v>
      </c>
      <c r="N26" s="81">
        <f t="shared" si="10"/>
        <v>8.3557549726720648</v>
      </c>
      <c r="O26" s="82">
        <f t="shared" si="11"/>
        <v>0.20713375523172009</v>
      </c>
      <c r="P26" s="81">
        <f t="shared" si="12"/>
        <v>3.3423019890688259</v>
      </c>
      <c r="Q26" s="82">
        <f t="shared" si="13"/>
        <v>8.2853502092688033E-2</v>
      </c>
      <c r="R26" s="23">
        <f t="shared" si="14"/>
        <v>16.71150994534413</v>
      </c>
      <c r="S26" s="23">
        <f t="shared" si="15"/>
        <v>0.41426751046344018</v>
      </c>
      <c r="T26" s="81">
        <f t="shared" si="16"/>
        <v>15.875934448076924</v>
      </c>
      <c r="U26" s="82">
        <f t="shared" si="17"/>
        <v>0.3935541349402682</v>
      </c>
    </row>
    <row r="27" spans="1:21">
      <c r="A27" s="16">
        <f t="shared" si="18"/>
        <v>12</v>
      </c>
      <c r="B27" s="60">
        <v>27390.95</v>
      </c>
      <c r="C27" s="61"/>
      <c r="D27" s="60">
        <f t="shared" si="0"/>
        <v>34057.907230000004</v>
      </c>
      <c r="E27" s="64">
        <f t="shared" si="1"/>
        <v>844.27346696446955</v>
      </c>
      <c r="F27" s="60">
        <f t="shared" si="2"/>
        <v>2838.1589358333335</v>
      </c>
      <c r="G27" s="64">
        <f t="shared" si="3"/>
        <v>70.356122247039124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17.235783011133606</v>
      </c>
      <c r="M27" s="82">
        <f t="shared" si="9"/>
        <v>0.42726390028566275</v>
      </c>
      <c r="N27" s="81">
        <f t="shared" si="10"/>
        <v>8.6178915055668028</v>
      </c>
      <c r="O27" s="82">
        <f t="shared" si="11"/>
        <v>0.21363195014283137</v>
      </c>
      <c r="P27" s="81">
        <f t="shared" si="12"/>
        <v>3.447156602226721</v>
      </c>
      <c r="Q27" s="82">
        <f t="shared" si="13"/>
        <v>8.5452780057132541E-2</v>
      </c>
      <c r="R27" s="23">
        <f t="shared" si="14"/>
        <v>17.235783011133606</v>
      </c>
      <c r="S27" s="23">
        <f t="shared" si="15"/>
        <v>0.42726390028566275</v>
      </c>
      <c r="T27" s="81">
        <f t="shared" si="16"/>
        <v>16.373993860576924</v>
      </c>
      <c r="U27" s="82">
        <f t="shared" si="17"/>
        <v>0.40590070527137956</v>
      </c>
    </row>
    <row r="28" spans="1:21">
      <c r="A28" s="16">
        <f t="shared" si="18"/>
        <v>13</v>
      </c>
      <c r="B28" s="60">
        <v>27399.03</v>
      </c>
      <c r="C28" s="61"/>
      <c r="D28" s="60">
        <f t="shared" si="0"/>
        <v>34067.953902000001</v>
      </c>
      <c r="E28" s="64">
        <f t="shared" si="1"/>
        <v>844.52251745790147</v>
      </c>
      <c r="F28" s="60">
        <f t="shared" si="2"/>
        <v>2838.9961585000001</v>
      </c>
      <c r="G28" s="64">
        <f t="shared" si="3"/>
        <v>70.376876454825123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17.240867359311743</v>
      </c>
      <c r="M28" s="82">
        <f t="shared" si="9"/>
        <v>0.42738993798476799</v>
      </c>
      <c r="N28" s="81">
        <f t="shared" si="10"/>
        <v>8.6204336796558714</v>
      </c>
      <c r="O28" s="82">
        <f t="shared" si="11"/>
        <v>0.21369496899238399</v>
      </c>
      <c r="P28" s="81">
        <f t="shared" si="12"/>
        <v>3.4481734718623485</v>
      </c>
      <c r="Q28" s="82">
        <f t="shared" si="13"/>
        <v>8.5477987596953603E-2</v>
      </c>
      <c r="R28" s="23">
        <f t="shared" si="14"/>
        <v>17.240867359311743</v>
      </c>
      <c r="S28" s="23">
        <f t="shared" si="15"/>
        <v>0.42738993798476799</v>
      </c>
      <c r="T28" s="81">
        <f t="shared" si="16"/>
        <v>16.378823991346156</v>
      </c>
      <c r="U28" s="82">
        <f t="shared" si="17"/>
        <v>0.40602044108552959</v>
      </c>
    </row>
    <row r="29" spans="1:21">
      <c r="A29" s="16">
        <f t="shared" si="18"/>
        <v>14</v>
      </c>
      <c r="B29" s="60">
        <v>28531.1</v>
      </c>
      <c r="C29" s="61"/>
      <c r="D29" s="60">
        <f t="shared" si="0"/>
        <v>35475.569739999999</v>
      </c>
      <c r="E29" s="64">
        <f t="shared" si="1"/>
        <v>879.41640261874716</v>
      </c>
      <c r="F29" s="60">
        <f t="shared" si="2"/>
        <v>2956.2974783333334</v>
      </c>
      <c r="G29" s="64">
        <f t="shared" si="3"/>
        <v>73.284700218228934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17.953223552631577</v>
      </c>
      <c r="M29" s="82">
        <f t="shared" si="9"/>
        <v>0.44504878675037807</v>
      </c>
      <c r="N29" s="81">
        <f t="shared" si="10"/>
        <v>8.9766117763157887</v>
      </c>
      <c r="O29" s="82">
        <f t="shared" si="11"/>
        <v>0.22252439337518903</v>
      </c>
      <c r="P29" s="81">
        <f t="shared" si="12"/>
        <v>3.5906447105263153</v>
      </c>
      <c r="Q29" s="82">
        <f t="shared" si="13"/>
        <v>8.9009757350075616E-2</v>
      </c>
      <c r="R29" s="23">
        <f t="shared" si="14"/>
        <v>17.953223552631577</v>
      </c>
      <c r="S29" s="23">
        <f t="shared" si="15"/>
        <v>0.44504878675037807</v>
      </c>
      <c r="T29" s="81">
        <f t="shared" si="16"/>
        <v>17.055562375000001</v>
      </c>
      <c r="U29" s="82">
        <f t="shared" si="17"/>
        <v>0.42279634741285926</v>
      </c>
    </row>
    <row r="30" spans="1:21">
      <c r="A30" s="16">
        <f t="shared" si="18"/>
        <v>15</v>
      </c>
      <c r="B30" s="60">
        <v>28539.18</v>
      </c>
      <c r="C30" s="61"/>
      <c r="D30" s="60">
        <f t="shared" si="0"/>
        <v>35485.616412000003</v>
      </c>
      <c r="E30" s="64">
        <f t="shared" si="1"/>
        <v>879.66545311217931</v>
      </c>
      <c r="F30" s="60">
        <f t="shared" si="2"/>
        <v>2957.1347009999999</v>
      </c>
      <c r="G30" s="64">
        <f t="shared" si="3"/>
        <v>73.305454426014933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17.958307900809718</v>
      </c>
      <c r="M30" s="82">
        <f t="shared" si="9"/>
        <v>0.44517482444948347</v>
      </c>
      <c r="N30" s="81">
        <f t="shared" si="10"/>
        <v>8.979153950404859</v>
      </c>
      <c r="O30" s="82">
        <f t="shared" si="11"/>
        <v>0.22258741222474174</v>
      </c>
      <c r="P30" s="81">
        <f t="shared" si="12"/>
        <v>3.5916615801619436</v>
      </c>
      <c r="Q30" s="82">
        <f t="shared" si="13"/>
        <v>8.9034964889896692E-2</v>
      </c>
      <c r="R30" s="23">
        <f t="shared" si="14"/>
        <v>17.958307900809718</v>
      </c>
      <c r="S30" s="23">
        <f t="shared" si="15"/>
        <v>0.44517482444948347</v>
      </c>
      <c r="T30" s="81">
        <f t="shared" si="16"/>
        <v>17.060392505769233</v>
      </c>
      <c r="U30" s="82">
        <f t="shared" si="17"/>
        <v>0.4229160832270093</v>
      </c>
    </row>
    <row r="31" spans="1:21">
      <c r="A31" s="16">
        <f t="shared" si="18"/>
        <v>16</v>
      </c>
      <c r="B31" s="60">
        <v>30153.33</v>
      </c>
      <c r="C31" s="61"/>
      <c r="D31" s="60">
        <f t="shared" si="0"/>
        <v>37492.650522000004</v>
      </c>
      <c r="E31" s="64">
        <f t="shared" si="1"/>
        <v>929.41852909898148</v>
      </c>
      <c r="F31" s="60">
        <f t="shared" si="2"/>
        <v>3124.3875435000004</v>
      </c>
      <c r="G31" s="64">
        <f t="shared" si="3"/>
        <v>77.451544091581795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18.974013422064779</v>
      </c>
      <c r="M31" s="82">
        <f t="shared" si="9"/>
        <v>0.47035350662903919</v>
      </c>
      <c r="N31" s="81">
        <f t="shared" si="10"/>
        <v>9.4870067110323895</v>
      </c>
      <c r="O31" s="82">
        <f t="shared" si="11"/>
        <v>0.23517675331451959</v>
      </c>
      <c r="P31" s="81">
        <f t="shared" si="12"/>
        <v>3.7948026844129559</v>
      </c>
      <c r="Q31" s="82">
        <f t="shared" si="13"/>
        <v>9.4070701325807846E-2</v>
      </c>
      <c r="R31" s="23">
        <f t="shared" si="14"/>
        <v>18.974013422064779</v>
      </c>
      <c r="S31" s="23">
        <f t="shared" si="15"/>
        <v>0.47035350662903919</v>
      </c>
      <c r="T31" s="81">
        <f t="shared" si="16"/>
        <v>18.02531275096154</v>
      </c>
      <c r="U31" s="82">
        <f t="shared" si="17"/>
        <v>0.44683583129758725</v>
      </c>
    </row>
    <row r="32" spans="1:21">
      <c r="A32" s="16">
        <f t="shared" si="18"/>
        <v>17</v>
      </c>
      <c r="B32" s="60">
        <v>30813.67</v>
      </c>
      <c r="C32" s="61"/>
      <c r="D32" s="60">
        <f t="shared" si="0"/>
        <v>38313.717277999996</v>
      </c>
      <c r="E32" s="64">
        <f t="shared" si="1"/>
        <v>949.77224232087826</v>
      </c>
      <c r="F32" s="60">
        <f t="shared" si="2"/>
        <v>3192.8097731666667</v>
      </c>
      <c r="G32" s="64">
        <f t="shared" si="3"/>
        <v>79.147686860073193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19.389533035425099</v>
      </c>
      <c r="M32" s="82">
        <f t="shared" si="9"/>
        <v>0.48065396878586958</v>
      </c>
      <c r="N32" s="81">
        <f t="shared" si="10"/>
        <v>9.6947665177125497</v>
      </c>
      <c r="O32" s="82">
        <f t="shared" si="11"/>
        <v>0.24032698439293479</v>
      </c>
      <c r="P32" s="81">
        <f t="shared" si="12"/>
        <v>3.8779066070850199</v>
      </c>
      <c r="Q32" s="82">
        <f t="shared" si="13"/>
        <v>9.6130793757173913E-2</v>
      </c>
      <c r="R32" s="23">
        <f t="shared" si="14"/>
        <v>19.389533035425099</v>
      </c>
      <c r="S32" s="23">
        <f t="shared" si="15"/>
        <v>0.48065396878586958</v>
      </c>
      <c r="T32" s="81">
        <f t="shared" si="16"/>
        <v>18.420056383653844</v>
      </c>
      <c r="U32" s="82">
        <f t="shared" si="17"/>
        <v>0.45662127034657607</v>
      </c>
    </row>
    <row r="33" spans="1:21">
      <c r="A33" s="16">
        <f t="shared" si="18"/>
        <v>18</v>
      </c>
      <c r="B33" s="60">
        <v>31759.200000000001</v>
      </c>
      <c r="C33" s="61"/>
      <c r="D33" s="60">
        <f t="shared" si="0"/>
        <v>39489.389280000003</v>
      </c>
      <c r="E33" s="64">
        <f t="shared" si="1"/>
        <v>978.91638997617747</v>
      </c>
      <c r="F33" s="60">
        <f t="shared" si="2"/>
        <v>3290.78244</v>
      </c>
      <c r="G33" s="64">
        <f t="shared" si="3"/>
        <v>81.576365831348113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19.984508744939273</v>
      </c>
      <c r="M33" s="82">
        <f t="shared" si="9"/>
        <v>0.49540303136446229</v>
      </c>
      <c r="N33" s="81">
        <f t="shared" si="10"/>
        <v>9.9922543724696364</v>
      </c>
      <c r="O33" s="82">
        <f t="shared" si="11"/>
        <v>0.24770151568223114</v>
      </c>
      <c r="P33" s="81">
        <f t="shared" si="12"/>
        <v>3.9969017489878547</v>
      </c>
      <c r="Q33" s="82">
        <f t="shared" si="13"/>
        <v>9.908060627289246E-2</v>
      </c>
      <c r="R33" s="23">
        <f t="shared" si="14"/>
        <v>19.984508744939273</v>
      </c>
      <c r="S33" s="23">
        <f t="shared" si="15"/>
        <v>0.49540303136446229</v>
      </c>
      <c r="T33" s="81">
        <f t="shared" si="16"/>
        <v>18.98528330769231</v>
      </c>
      <c r="U33" s="82">
        <f t="shared" si="17"/>
        <v>0.47063287979623919</v>
      </c>
    </row>
    <row r="34" spans="1:21">
      <c r="A34" s="16">
        <f t="shared" si="18"/>
        <v>19</v>
      </c>
      <c r="B34" s="60">
        <v>32419.58</v>
      </c>
      <c r="C34" s="61"/>
      <c r="D34" s="60">
        <f t="shared" si="0"/>
        <v>40310.505772000004</v>
      </c>
      <c r="E34" s="64">
        <f t="shared" si="1"/>
        <v>999.27133612130922</v>
      </c>
      <c r="F34" s="60">
        <f t="shared" si="2"/>
        <v>3359.2088143333335</v>
      </c>
      <c r="G34" s="64">
        <f t="shared" si="3"/>
        <v>83.272611343442435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20.400053528340084</v>
      </c>
      <c r="M34" s="82">
        <f t="shared" si="9"/>
        <v>0.5057041174702982</v>
      </c>
      <c r="N34" s="81">
        <f t="shared" si="10"/>
        <v>10.200026764170042</v>
      </c>
      <c r="O34" s="82">
        <f t="shared" si="11"/>
        <v>0.2528520587351491</v>
      </c>
      <c r="P34" s="81">
        <f t="shared" si="12"/>
        <v>4.080010705668017</v>
      </c>
      <c r="Q34" s="82">
        <f t="shared" si="13"/>
        <v>0.10114082349405966</v>
      </c>
      <c r="R34" s="23">
        <f t="shared" si="14"/>
        <v>20.400053528340081</v>
      </c>
      <c r="S34" s="23">
        <f t="shared" si="15"/>
        <v>0.5057041174702982</v>
      </c>
      <c r="T34" s="81">
        <f t="shared" si="16"/>
        <v>19.38005085192308</v>
      </c>
      <c r="U34" s="82">
        <f t="shared" si="17"/>
        <v>0.48041891159678335</v>
      </c>
    </row>
    <row r="35" spans="1:21">
      <c r="A35" s="16">
        <f t="shared" si="18"/>
        <v>20</v>
      </c>
      <c r="B35" s="60">
        <v>32419.58</v>
      </c>
      <c r="C35" s="61"/>
      <c r="D35" s="60">
        <f t="shared" si="0"/>
        <v>40310.505772000004</v>
      </c>
      <c r="E35" s="64">
        <f t="shared" si="1"/>
        <v>999.27133612130922</v>
      </c>
      <c r="F35" s="60">
        <f t="shared" si="2"/>
        <v>3359.2088143333335</v>
      </c>
      <c r="G35" s="64">
        <f t="shared" si="3"/>
        <v>83.272611343442435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20.400053528340084</v>
      </c>
      <c r="M35" s="82">
        <f t="shared" si="9"/>
        <v>0.5057041174702982</v>
      </c>
      <c r="N35" s="81">
        <f t="shared" si="10"/>
        <v>10.200026764170042</v>
      </c>
      <c r="O35" s="82">
        <f t="shared" si="11"/>
        <v>0.2528520587351491</v>
      </c>
      <c r="P35" s="81">
        <f t="shared" si="12"/>
        <v>4.080010705668017</v>
      </c>
      <c r="Q35" s="82">
        <f t="shared" si="13"/>
        <v>0.10114082349405966</v>
      </c>
      <c r="R35" s="23">
        <f t="shared" si="14"/>
        <v>20.400053528340081</v>
      </c>
      <c r="S35" s="23">
        <f t="shared" si="15"/>
        <v>0.5057041174702982</v>
      </c>
      <c r="T35" s="81">
        <f t="shared" si="16"/>
        <v>19.38005085192308</v>
      </c>
      <c r="U35" s="82">
        <f t="shared" si="17"/>
        <v>0.48041891159678335</v>
      </c>
    </row>
    <row r="36" spans="1:21">
      <c r="A36" s="16">
        <f t="shared" si="18"/>
        <v>21</v>
      </c>
      <c r="B36" s="60">
        <v>33079.919999999998</v>
      </c>
      <c r="C36" s="61"/>
      <c r="D36" s="60">
        <f t="shared" si="0"/>
        <v>41131.572527999997</v>
      </c>
      <c r="E36" s="64">
        <f t="shared" si="1"/>
        <v>1019.625049343206</v>
      </c>
      <c r="F36" s="60">
        <f t="shared" si="2"/>
        <v>3427.6310440000002</v>
      </c>
      <c r="G36" s="64">
        <f t="shared" si="3"/>
        <v>84.968754111933848</v>
      </c>
      <c r="H36" s="60">
        <f t="shared" si="4"/>
        <v>0</v>
      </c>
      <c r="I36" s="64">
        <f t="shared" si="5"/>
        <v>0</v>
      </c>
      <c r="J36" s="60">
        <f t="shared" si="6"/>
        <v>0</v>
      </c>
      <c r="K36" s="64">
        <f t="shared" si="7"/>
        <v>0</v>
      </c>
      <c r="L36" s="81">
        <f t="shared" si="8"/>
        <v>20.815573141700405</v>
      </c>
      <c r="M36" s="82">
        <f t="shared" si="9"/>
        <v>0.51600457962712865</v>
      </c>
      <c r="N36" s="81">
        <f t="shared" si="10"/>
        <v>10.407786570850202</v>
      </c>
      <c r="O36" s="82">
        <f t="shared" si="11"/>
        <v>0.25800228981356432</v>
      </c>
      <c r="P36" s="81">
        <f t="shared" si="12"/>
        <v>4.1631146283400806</v>
      </c>
      <c r="Q36" s="82">
        <f t="shared" si="13"/>
        <v>0.10320091592542571</v>
      </c>
      <c r="R36" s="23">
        <f t="shared" si="14"/>
        <v>20.815573141700405</v>
      </c>
      <c r="S36" s="23">
        <f t="shared" si="15"/>
        <v>0.51600457962712865</v>
      </c>
      <c r="T36" s="81">
        <f t="shared" si="16"/>
        <v>19.774794484615384</v>
      </c>
      <c r="U36" s="82">
        <f t="shared" si="17"/>
        <v>0.49020435064577217</v>
      </c>
    </row>
    <row r="37" spans="1:21">
      <c r="A37" s="16">
        <f t="shared" si="18"/>
        <v>22</v>
      </c>
      <c r="B37" s="60">
        <v>33131.01</v>
      </c>
      <c r="C37" s="61"/>
      <c r="D37" s="60">
        <f t="shared" si="0"/>
        <v>41195.097834000007</v>
      </c>
      <c r="E37" s="64">
        <f t="shared" si="1"/>
        <v>1021.1998005448702</v>
      </c>
      <c r="F37" s="60">
        <f t="shared" si="2"/>
        <v>3432.9248195</v>
      </c>
      <c r="G37" s="64">
        <f t="shared" si="3"/>
        <v>85.099983378739168</v>
      </c>
      <c r="H37" s="60">
        <f t="shared" si="4"/>
        <v>0</v>
      </c>
      <c r="I37" s="64">
        <f t="shared" si="5"/>
        <v>0</v>
      </c>
      <c r="J37" s="60">
        <f t="shared" si="6"/>
        <v>0</v>
      </c>
      <c r="K37" s="64">
        <f t="shared" si="7"/>
        <v>0</v>
      </c>
      <c r="L37" s="81">
        <f t="shared" si="8"/>
        <v>20.847721575910935</v>
      </c>
      <c r="M37" s="82">
        <f t="shared" si="9"/>
        <v>0.51680151849436751</v>
      </c>
      <c r="N37" s="81">
        <f t="shared" si="10"/>
        <v>10.423860787955467</v>
      </c>
      <c r="O37" s="82">
        <f t="shared" si="11"/>
        <v>0.25840075924718375</v>
      </c>
      <c r="P37" s="81">
        <f t="shared" si="12"/>
        <v>4.1695443151821872</v>
      </c>
      <c r="Q37" s="82">
        <f t="shared" si="13"/>
        <v>0.1033603036988735</v>
      </c>
      <c r="R37" s="23">
        <f t="shared" si="14"/>
        <v>20.847721575910931</v>
      </c>
      <c r="S37" s="23">
        <f t="shared" si="15"/>
        <v>0.5168015184943674</v>
      </c>
      <c r="T37" s="81">
        <f t="shared" si="16"/>
        <v>19.805335497115387</v>
      </c>
      <c r="U37" s="82">
        <f t="shared" si="17"/>
        <v>0.49096144256964908</v>
      </c>
    </row>
    <row r="38" spans="1:21">
      <c r="A38" s="16">
        <f t="shared" si="18"/>
        <v>23</v>
      </c>
      <c r="B38" s="60">
        <v>34271.160000000003</v>
      </c>
      <c r="C38" s="61"/>
      <c r="D38" s="60">
        <f t="shared" si="0"/>
        <v>42612.760344000009</v>
      </c>
      <c r="E38" s="64">
        <f t="shared" si="1"/>
        <v>1056.342736199148</v>
      </c>
      <c r="F38" s="60">
        <f t="shared" si="2"/>
        <v>3551.0633620000003</v>
      </c>
      <c r="G38" s="64">
        <f t="shared" si="3"/>
        <v>88.028561349928992</v>
      </c>
      <c r="H38" s="60">
        <f t="shared" si="4"/>
        <v>0</v>
      </c>
      <c r="I38" s="64">
        <f t="shared" si="5"/>
        <v>0</v>
      </c>
      <c r="J38" s="60">
        <f t="shared" si="6"/>
        <v>0</v>
      </c>
      <c r="K38" s="64">
        <f t="shared" si="7"/>
        <v>0</v>
      </c>
      <c r="L38" s="81">
        <f t="shared" si="8"/>
        <v>21.56516211740891</v>
      </c>
      <c r="M38" s="82">
        <f t="shared" si="9"/>
        <v>0.53458640495908294</v>
      </c>
      <c r="N38" s="81">
        <f t="shared" si="10"/>
        <v>10.782581058704455</v>
      </c>
      <c r="O38" s="82">
        <f t="shared" si="11"/>
        <v>0.26729320247954147</v>
      </c>
      <c r="P38" s="81">
        <f t="shared" si="12"/>
        <v>4.3130324234817818</v>
      </c>
      <c r="Q38" s="82">
        <f t="shared" si="13"/>
        <v>0.10691728099181659</v>
      </c>
      <c r="R38" s="23">
        <f t="shared" si="14"/>
        <v>21.56516211740891</v>
      </c>
      <c r="S38" s="23">
        <f t="shared" si="15"/>
        <v>0.53458640495908294</v>
      </c>
      <c r="T38" s="81">
        <f t="shared" si="16"/>
        <v>20.486904011538467</v>
      </c>
      <c r="U38" s="82">
        <f t="shared" si="17"/>
        <v>0.50785708471112889</v>
      </c>
    </row>
    <row r="39" spans="1:21">
      <c r="A39" s="16">
        <f t="shared" si="18"/>
        <v>24</v>
      </c>
      <c r="B39" s="60">
        <v>35403.230000000003</v>
      </c>
      <c r="C39" s="61"/>
      <c r="D39" s="60">
        <f t="shared" si="0"/>
        <v>44020.376182000007</v>
      </c>
      <c r="E39" s="64">
        <f t="shared" si="1"/>
        <v>1091.2366213599937</v>
      </c>
      <c r="F39" s="60">
        <f t="shared" si="2"/>
        <v>3668.3646818333336</v>
      </c>
      <c r="G39" s="64">
        <f t="shared" si="3"/>
        <v>90.93638511333279</v>
      </c>
      <c r="H39" s="60">
        <f t="shared" si="4"/>
        <v>0</v>
      </c>
      <c r="I39" s="64">
        <f t="shared" si="5"/>
        <v>0</v>
      </c>
      <c r="J39" s="60">
        <f t="shared" si="6"/>
        <v>0</v>
      </c>
      <c r="K39" s="64">
        <f t="shared" si="7"/>
        <v>0</v>
      </c>
      <c r="L39" s="81">
        <f t="shared" si="8"/>
        <v>22.277518310728748</v>
      </c>
      <c r="M39" s="82">
        <f t="shared" si="9"/>
        <v>0.55224525372469313</v>
      </c>
      <c r="N39" s="81">
        <f t="shared" si="10"/>
        <v>11.138759155364374</v>
      </c>
      <c r="O39" s="82">
        <f t="shared" si="11"/>
        <v>0.27612262686234657</v>
      </c>
      <c r="P39" s="81">
        <f t="shared" si="12"/>
        <v>4.45550366214575</v>
      </c>
      <c r="Q39" s="82">
        <f t="shared" si="13"/>
        <v>0.11044905074493863</v>
      </c>
      <c r="R39" s="23">
        <f t="shared" si="14"/>
        <v>22.277518310728745</v>
      </c>
      <c r="S39" s="23">
        <f t="shared" si="15"/>
        <v>0.55224525372469302</v>
      </c>
      <c r="T39" s="81">
        <f t="shared" si="16"/>
        <v>21.163642395192312</v>
      </c>
      <c r="U39" s="82">
        <f t="shared" si="17"/>
        <v>0.52463299103845851</v>
      </c>
    </row>
    <row r="40" spans="1:21">
      <c r="A40" s="16">
        <f t="shared" si="18"/>
        <v>25</v>
      </c>
      <c r="B40" s="60">
        <v>35411.279999999999</v>
      </c>
      <c r="C40" s="61"/>
      <c r="D40" s="60">
        <f t="shared" si="0"/>
        <v>44030.385552</v>
      </c>
      <c r="E40" s="64">
        <f t="shared" si="1"/>
        <v>1091.4847471609994</v>
      </c>
      <c r="F40" s="60">
        <f t="shared" si="2"/>
        <v>3669.1987960000001</v>
      </c>
      <c r="G40" s="64">
        <f t="shared" si="3"/>
        <v>90.957062263416617</v>
      </c>
      <c r="H40" s="60">
        <f t="shared" si="4"/>
        <v>0</v>
      </c>
      <c r="I40" s="64">
        <f t="shared" si="5"/>
        <v>0</v>
      </c>
      <c r="J40" s="60">
        <f t="shared" si="6"/>
        <v>0</v>
      </c>
      <c r="K40" s="64">
        <f t="shared" si="7"/>
        <v>0</v>
      </c>
      <c r="L40" s="81">
        <f t="shared" si="8"/>
        <v>22.28258378137652</v>
      </c>
      <c r="M40" s="82">
        <f t="shared" si="9"/>
        <v>0.55237082346204425</v>
      </c>
      <c r="N40" s="81">
        <f t="shared" si="10"/>
        <v>11.14129189068826</v>
      </c>
      <c r="O40" s="82">
        <f t="shared" si="11"/>
        <v>0.27618541173102212</v>
      </c>
      <c r="P40" s="81">
        <f t="shared" si="12"/>
        <v>4.4565167562753043</v>
      </c>
      <c r="Q40" s="82">
        <f t="shared" si="13"/>
        <v>0.11047416469240887</v>
      </c>
      <c r="R40" s="23">
        <f t="shared" si="14"/>
        <v>22.28258378137652</v>
      </c>
      <c r="S40" s="23">
        <f t="shared" si="15"/>
        <v>0.55237082346204425</v>
      </c>
      <c r="T40" s="81">
        <f t="shared" si="16"/>
        <v>21.168454592307693</v>
      </c>
      <c r="U40" s="82">
        <f t="shared" si="17"/>
        <v>0.524752282288942</v>
      </c>
    </row>
    <row r="41" spans="1:21">
      <c r="A41" s="16">
        <f t="shared" si="18"/>
        <v>26</v>
      </c>
      <c r="B41" s="60">
        <v>35411.279999999999</v>
      </c>
      <c r="C41" s="61"/>
      <c r="D41" s="60">
        <f t="shared" si="0"/>
        <v>44030.385552</v>
      </c>
      <c r="E41" s="64">
        <f t="shared" si="1"/>
        <v>1091.4847471609994</v>
      </c>
      <c r="F41" s="60">
        <f t="shared" si="2"/>
        <v>3669.1987960000001</v>
      </c>
      <c r="G41" s="64">
        <f t="shared" si="3"/>
        <v>90.957062263416617</v>
      </c>
      <c r="H41" s="60">
        <f t="shared" si="4"/>
        <v>0</v>
      </c>
      <c r="I41" s="64">
        <f t="shared" si="5"/>
        <v>0</v>
      </c>
      <c r="J41" s="60">
        <f t="shared" si="6"/>
        <v>0</v>
      </c>
      <c r="K41" s="64">
        <f t="shared" si="7"/>
        <v>0</v>
      </c>
      <c r="L41" s="81">
        <f t="shared" si="8"/>
        <v>22.28258378137652</v>
      </c>
      <c r="M41" s="82">
        <f t="shared" si="9"/>
        <v>0.55237082346204425</v>
      </c>
      <c r="N41" s="81">
        <f t="shared" si="10"/>
        <v>11.14129189068826</v>
      </c>
      <c r="O41" s="82">
        <f t="shared" si="11"/>
        <v>0.27618541173102212</v>
      </c>
      <c r="P41" s="81">
        <f t="shared" si="12"/>
        <v>4.4565167562753043</v>
      </c>
      <c r="Q41" s="82">
        <f t="shared" si="13"/>
        <v>0.11047416469240887</v>
      </c>
      <c r="R41" s="23">
        <f t="shared" si="14"/>
        <v>22.28258378137652</v>
      </c>
      <c r="S41" s="23">
        <f t="shared" si="15"/>
        <v>0.55237082346204425</v>
      </c>
      <c r="T41" s="81">
        <f t="shared" si="16"/>
        <v>21.168454592307693</v>
      </c>
      <c r="U41" s="82">
        <f t="shared" si="17"/>
        <v>0.524752282288942</v>
      </c>
    </row>
    <row r="42" spans="1:21">
      <c r="A42" s="16">
        <f t="shared" si="18"/>
        <v>27</v>
      </c>
      <c r="B42" s="60">
        <v>35419.360000000001</v>
      </c>
      <c r="C42" s="61"/>
      <c r="D42" s="60">
        <f t="shared" si="0"/>
        <v>44040.432224000004</v>
      </c>
      <c r="E42" s="64">
        <f t="shared" si="1"/>
        <v>1091.7337976544316</v>
      </c>
      <c r="F42" s="60">
        <f t="shared" si="2"/>
        <v>3670.0360186666667</v>
      </c>
      <c r="G42" s="64">
        <f t="shared" si="3"/>
        <v>90.977816471202615</v>
      </c>
      <c r="H42" s="60">
        <f t="shared" si="4"/>
        <v>0</v>
      </c>
      <c r="I42" s="64">
        <f t="shared" si="5"/>
        <v>0</v>
      </c>
      <c r="J42" s="60">
        <f t="shared" si="6"/>
        <v>0</v>
      </c>
      <c r="K42" s="64">
        <f t="shared" si="7"/>
        <v>0</v>
      </c>
      <c r="L42" s="81">
        <f t="shared" si="8"/>
        <v>22.287668129554657</v>
      </c>
      <c r="M42" s="82">
        <f t="shared" si="9"/>
        <v>0.5524968611611496</v>
      </c>
      <c r="N42" s="81">
        <f t="shared" si="10"/>
        <v>11.143834064777328</v>
      </c>
      <c r="O42" s="82">
        <f t="shared" si="11"/>
        <v>0.2762484305805748</v>
      </c>
      <c r="P42" s="81">
        <f t="shared" si="12"/>
        <v>4.4575336259109317</v>
      </c>
      <c r="Q42" s="82">
        <f t="shared" si="13"/>
        <v>0.11049937223222991</v>
      </c>
      <c r="R42" s="23">
        <f t="shared" si="14"/>
        <v>22.287668129554657</v>
      </c>
      <c r="S42" s="23">
        <f t="shared" si="15"/>
        <v>0.5524968611611496</v>
      </c>
      <c r="T42" s="81">
        <f t="shared" si="16"/>
        <v>21.173284723076925</v>
      </c>
      <c r="U42" s="82">
        <f t="shared" si="17"/>
        <v>0.52487201810309214</v>
      </c>
    </row>
    <row r="43" spans="1:21">
      <c r="A43" s="24"/>
      <c r="B43" s="62"/>
      <c r="C43" s="63"/>
      <c r="D43" s="62"/>
      <c r="E43" s="63"/>
      <c r="F43" s="62"/>
      <c r="G43" s="63"/>
      <c r="H43" s="62"/>
      <c r="I43" s="63"/>
      <c r="J43" s="62"/>
      <c r="K43" s="63"/>
      <c r="L43" s="62"/>
      <c r="M43" s="63"/>
      <c r="N43" s="62"/>
      <c r="O43" s="63"/>
      <c r="P43" s="62"/>
      <c r="Q43" s="63"/>
      <c r="R43" s="24"/>
      <c r="S43" s="24"/>
      <c r="T43" s="62"/>
      <c r="U43" s="63"/>
    </row>
  </sheetData>
  <dataConsolidate/>
  <mergeCells count="286">
    <mergeCell ref="B15:C15"/>
    <mergeCell ref="B16:C16"/>
    <mergeCell ref="B17:C17"/>
    <mergeCell ref="F15:G15"/>
    <mergeCell ref="F16:G16"/>
    <mergeCell ref="F17:G17"/>
    <mergeCell ref="L11:Q11"/>
    <mergeCell ref="B11:E11"/>
    <mergeCell ref="B13:C13"/>
    <mergeCell ref="P13:Q13"/>
    <mergeCell ref="F12:G12"/>
    <mergeCell ref="H12:I12"/>
    <mergeCell ref="H13:I13"/>
    <mergeCell ref="H11:I11"/>
    <mergeCell ref="J11:K11"/>
    <mergeCell ref="J12:K12"/>
    <mergeCell ref="D14:E14"/>
    <mergeCell ref="B12:C12"/>
    <mergeCell ref="D12:E12"/>
    <mergeCell ref="D13:E13"/>
    <mergeCell ref="B14:C14"/>
    <mergeCell ref="L16:M16"/>
    <mergeCell ref="L12:Q12"/>
    <mergeCell ref="N14:O14"/>
    <mergeCell ref="B42:C42"/>
    <mergeCell ref="B35:C35"/>
    <mergeCell ref="B36:C36"/>
    <mergeCell ref="B37:C37"/>
    <mergeCell ref="B38:C38"/>
    <mergeCell ref="B39:C39"/>
    <mergeCell ref="B20:C20"/>
    <mergeCell ref="B21:C21"/>
    <mergeCell ref="B22:C22"/>
    <mergeCell ref="B23:C23"/>
    <mergeCell ref="B40:C40"/>
    <mergeCell ref="B41:C41"/>
    <mergeCell ref="B24:C24"/>
    <mergeCell ref="B25:C25"/>
    <mergeCell ref="B26:C26"/>
    <mergeCell ref="B18:C18"/>
    <mergeCell ref="B32:C32"/>
    <mergeCell ref="B33:C33"/>
    <mergeCell ref="B34:C34"/>
    <mergeCell ref="B27:C27"/>
    <mergeCell ref="B28:C28"/>
    <mergeCell ref="B29:C29"/>
    <mergeCell ref="B30:C30"/>
    <mergeCell ref="B31:C31"/>
    <mergeCell ref="B19:C19"/>
    <mergeCell ref="B43:C43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8:E28"/>
    <mergeCell ref="D29:E29"/>
    <mergeCell ref="D30:E30"/>
    <mergeCell ref="D31:E31"/>
    <mergeCell ref="D24:E24"/>
    <mergeCell ref="D25:E25"/>
    <mergeCell ref="D26:E26"/>
    <mergeCell ref="D27:E27"/>
    <mergeCell ref="D42:E42"/>
    <mergeCell ref="D43:E43"/>
    <mergeCell ref="D36:E36"/>
    <mergeCell ref="D37:E37"/>
    <mergeCell ref="D38:E38"/>
    <mergeCell ref="D39:E39"/>
    <mergeCell ref="D40:E40"/>
    <mergeCell ref="D41:E41"/>
    <mergeCell ref="D32:E32"/>
    <mergeCell ref="D33:E33"/>
    <mergeCell ref="D34:E34"/>
    <mergeCell ref="D35:E35"/>
    <mergeCell ref="J13:K13"/>
    <mergeCell ref="L14:M14"/>
    <mergeCell ref="J14:K14"/>
    <mergeCell ref="F30:G30"/>
    <mergeCell ref="F31:G31"/>
    <mergeCell ref="F32:G32"/>
    <mergeCell ref="F33:G33"/>
    <mergeCell ref="F26:G26"/>
    <mergeCell ref="F27:G27"/>
    <mergeCell ref="F28:G28"/>
    <mergeCell ref="F29:G29"/>
    <mergeCell ref="F38:G38"/>
    <mergeCell ref="F39:G39"/>
    <mergeCell ref="F40:G40"/>
    <mergeCell ref="F41:G41"/>
    <mergeCell ref="F34:G34"/>
    <mergeCell ref="F35:G35"/>
    <mergeCell ref="F36:G36"/>
    <mergeCell ref="T12:U12"/>
    <mergeCell ref="F22:G22"/>
    <mergeCell ref="F23:G23"/>
    <mergeCell ref="F24:G24"/>
    <mergeCell ref="F25:G25"/>
    <mergeCell ref="F18:G18"/>
    <mergeCell ref="F19:G19"/>
    <mergeCell ref="F20:G20"/>
    <mergeCell ref="F21:G21"/>
    <mergeCell ref="T14:U14"/>
    <mergeCell ref="J15:K15"/>
    <mergeCell ref="J16:K16"/>
    <mergeCell ref="J17:K17"/>
    <mergeCell ref="J18:K18"/>
    <mergeCell ref="J19:K19"/>
    <mergeCell ref="J20:K20"/>
    <mergeCell ref="J21:K21"/>
    <mergeCell ref="L17:M17"/>
    <mergeCell ref="P14:Q14"/>
    <mergeCell ref="N15:O15"/>
    <mergeCell ref="F37:G37"/>
    <mergeCell ref="F42:G42"/>
    <mergeCell ref="F43:G43"/>
    <mergeCell ref="F14:G14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8:I28"/>
    <mergeCell ref="H29:I29"/>
    <mergeCell ref="H30:I30"/>
    <mergeCell ref="H31:I31"/>
    <mergeCell ref="H24:I24"/>
    <mergeCell ref="H25:I25"/>
    <mergeCell ref="H26:I26"/>
    <mergeCell ref="H27:I27"/>
    <mergeCell ref="H42:I42"/>
    <mergeCell ref="H43:I43"/>
    <mergeCell ref="H36:I36"/>
    <mergeCell ref="H37:I37"/>
    <mergeCell ref="H38:I38"/>
    <mergeCell ref="H39:I39"/>
    <mergeCell ref="J22:K22"/>
    <mergeCell ref="J23:K23"/>
    <mergeCell ref="J24:K24"/>
    <mergeCell ref="H40:I40"/>
    <mergeCell ref="H41:I41"/>
    <mergeCell ref="H32:I32"/>
    <mergeCell ref="H33:I33"/>
    <mergeCell ref="H34:I34"/>
    <mergeCell ref="H35:I35"/>
    <mergeCell ref="J29:K29"/>
    <mergeCell ref="J30:K30"/>
    <mergeCell ref="J31:K31"/>
    <mergeCell ref="J32:K32"/>
    <mergeCell ref="J25:K25"/>
    <mergeCell ref="J26:K26"/>
    <mergeCell ref="J27:K27"/>
    <mergeCell ref="J28:K28"/>
    <mergeCell ref="J37:K37"/>
    <mergeCell ref="J38:K38"/>
    <mergeCell ref="J39:K39"/>
    <mergeCell ref="J40:K40"/>
    <mergeCell ref="J33:K33"/>
    <mergeCell ref="J34:K34"/>
    <mergeCell ref="J35:K35"/>
    <mergeCell ref="J36:K36"/>
    <mergeCell ref="J41:K41"/>
    <mergeCell ref="J42:K42"/>
    <mergeCell ref="J43:K43"/>
    <mergeCell ref="L15:M15"/>
    <mergeCell ref="L18:M18"/>
    <mergeCell ref="L19:M19"/>
    <mergeCell ref="L20:M20"/>
    <mergeCell ref="L21:M21"/>
    <mergeCell ref="L22:M22"/>
    <mergeCell ref="L23:M23"/>
    <mergeCell ref="L28:M28"/>
    <mergeCell ref="L29:M29"/>
    <mergeCell ref="L30:M30"/>
    <mergeCell ref="L31:M31"/>
    <mergeCell ref="L24:M24"/>
    <mergeCell ref="L25:M25"/>
    <mergeCell ref="L26:M26"/>
    <mergeCell ref="L27:M27"/>
    <mergeCell ref="L42:M42"/>
    <mergeCell ref="L43:M43"/>
    <mergeCell ref="L36:M36"/>
    <mergeCell ref="L37:M37"/>
    <mergeCell ref="L38:M38"/>
    <mergeCell ref="L39:M39"/>
    <mergeCell ref="N16:O16"/>
    <mergeCell ref="N17:O17"/>
    <mergeCell ref="N18:O18"/>
    <mergeCell ref="L40:M40"/>
    <mergeCell ref="L41:M41"/>
    <mergeCell ref="L32:M32"/>
    <mergeCell ref="L33:M33"/>
    <mergeCell ref="L34:M34"/>
    <mergeCell ref="L35:M35"/>
    <mergeCell ref="N23:O23"/>
    <mergeCell ref="N24:O24"/>
    <mergeCell ref="N25:O25"/>
    <mergeCell ref="N26:O26"/>
    <mergeCell ref="N19:O19"/>
    <mergeCell ref="N20:O20"/>
    <mergeCell ref="N21:O21"/>
    <mergeCell ref="N22:O22"/>
    <mergeCell ref="N31:O31"/>
    <mergeCell ref="N32:O32"/>
    <mergeCell ref="N33:O33"/>
    <mergeCell ref="N34:O34"/>
    <mergeCell ref="N27:O27"/>
    <mergeCell ref="N28:O28"/>
    <mergeCell ref="N29:O29"/>
    <mergeCell ref="N30:O30"/>
    <mergeCell ref="N39:O39"/>
    <mergeCell ref="N40:O40"/>
    <mergeCell ref="N41:O41"/>
    <mergeCell ref="N42:O42"/>
    <mergeCell ref="N35:O35"/>
    <mergeCell ref="N36:O36"/>
    <mergeCell ref="N37:O37"/>
    <mergeCell ref="N38:O38"/>
    <mergeCell ref="N43:O43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8:Q28"/>
    <mergeCell ref="P29:Q29"/>
    <mergeCell ref="P30:Q30"/>
    <mergeCell ref="P31:Q31"/>
    <mergeCell ref="P24:Q24"/>
    <mergeCell ref="P25:Q25"/>
    <mergeCell ref="P26:Q26"/>
    <mergeCell ref="P27:Q27"/>
    <mergeCell ref="P42:Q42"/>
    <mergeCell ref="P43:Q43"/>
    <mergeCell ref="P36:Q36"/>
    <mergeCell ref="P37:Q37"/>
    <mergeCell ref="P38:Q38"/>
    <mergeCell ref="P39:Q39"/>
    <mergeCell ref="T15:U15"/>
    <mergeCell ref="T16:U16"/>
    <mergeCell ref="T17:U17"/>
    <mergeCell ref="T18:U18"/>
    <mergeCell ref="P40:Q40"/>
    <mergeCell ref="P41:Q41"/>
    <mergeCell ref="P32:Q32"/>
    <mergeCell ref="P33:Q33"/>
    <mergeCell ref="P34:Q34"/>
    <mergeCell ref="P35:Q35"/>
    <mergeCell ref="T23:U23"/>
    <mergeCell ref="T24:U24"/>
    <mergeCell ref="T25:U25"/>
    <mergeCell ref="T26:U26"/>
    <mergeCell ref="T19:U19"/>
    <mergeCell ref="T20:U20"/>
    <mergeCell ref="T21:U21"/>
    <mergeCell ref="T22:U22"/>
    <mergeCell ref="T27:U27"/>
    <mergeCell ref="T28:U28"/>
    <mergeCell ref="T29:U29"/>
    <mergeCell ref="T43:U43"/>
    <mergeCell ref="T36:U36"/>
    <mergeCell ref="T37:U37"/>
    <mergeCell ref="T38:U38"/>
    <mergeCell ref="T39:U39"/>
    <mergeCell ref="T30:U30"/>
    <mergeCell ref="T31:U31"/>
    <mergeCell ref="T40:U40"/>
    <mergeCell ref="T41:U41"/>
    <mergeCell ref="T42:U42"/>
    <mergeCell ref="T32:U32"/>
    <mergeCell ref="T33:U33"/>
    <mergeCell ref="T34:U34"/>
    <mergeCell ref="T35:U3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75" zoomScaleNormal="75" workbookViewId="0"/>
  </sheetViews>
  <sheetFormatPr defaultColWidth="8.85546875" defaultRowHeight="14.25"/>
  <cols>
    <col min="1" max="1" width="4.42578125" style="43" customWidth="1"/>
    <col min="2" max="3" width="8.85546875" style="43" customWidth="1"/>
    <col min="4" max="4" width="8.85546875" style="43" hidden="1" customWidth="1"/>
    <col min="5" max="18" width="8.85546875" style="43" customWidth="1"/>
    <col min="19" max="20" width="8.85546875" style="43" hidden="1" customWidth="1"/>
    <col min="21" max="16384" width="8.85546875" style="43"/>
  </cols>
  <sheetData>
    <row r="1" spans="1:22" ht="15">
      <c r="A1" s="42" t="s">
        <v>144</v>
      </c>
      <c r="G1" s="44" t="s">
        <v>146</v>
      </c>
    </row>
    <row r="3" spans="1:22">
      <c r="U3" s="45" t="s">
        <v>147</v>
      </c>
      <c r="V3" s="46">
        <v>1.2434000000000001</v>
      </c>
    </row>
    <row r="4" spans="1:22">
      <c r="B4" s="45" t="s">
        <v>148</v>
      </c>
    </row>
    <row r="5" spans="1:22">
      <c r="A5" s="47"/>
      <c r="B5" s="92" t="s">
        <v>8</v>
      </c>
      <c r="C5" s="107"/>
      <c r="D5" s="107"/>
      <c r="E5" s="107"/>
      <c r="F5" s="93"/>
      <c r="G5" s="92" t="s">
        <v>9</v>
      </c>
      <c r="H5" s="93"/>
      <c r="I5" s="92" t="s">
        <v>10</v>
      </c>
      <c r="J5" s="91"/>
      <c r="K5" s="92" t="s">
        <v>11</v>
      </c>
      <c r="L5" s="93"/>
      <c r="M5" s="92" t="s">
        <v>12</v>
      </c>
      <c r="N5" s="107"/>
      <c r="O5" s="107"/>
      <c r="P5" s="107"/>
      <c r="Q5" s="107"/>
      <c r="R5" s="93"/>
      <c r="S5" s="48" t="s">
        <v>13</v>
      </c>
      <c r="T5" s="48"/>
      <c r="U5" s="48"/>
      <c r="V5" s="49"/>
    </row>
    <row r="6" spans="1:22">
      <c r="A6" s="50"/>
      <c r="B6" s="108"/>
      <c r="C6" s="96"/>
      <c r="D6" s="51"/>
      <c r="E6" s="108"/>
      <c r="F6" s="96"/>
      <c r="G6" s="108"/>
      <c r="H6" s="96"/>
      <c r="I6" s="108"/>
      <c r="J6" s="96"/>
      <c r="K6" s="94" t="s">
        <v>14</v>
      </c>
      <c r="L6" s="96"/>
      <c r="M6" s="94" t="s">
        <v>15</v>
      </c>
      <c r="N6" s="95"/>
      <c r="O6" s="95"/>
      <c r="P6" s="95"/>
      <c r="Q6" s="95"/>
      <c r="R6" s="96"/>
      <c r="S6" s="52"/>
      <c r="T6" s="52"/>
      <c r="U6" s="97" t="s">
        <v>16</v>
      </c>
      <c r="V6" s="96"/>
    </row>
    <row r="7" spans="1:22">
      <c r="A7" s="50"/>
      <c r="B7" s="98" t="s">
        <v>149</v>
      </c>
      <c r="C7" s="99"/>
      <c r="D7" s="53"/>
      <c r="E7" s="100">
        <v>40969</v>
      </c>
      <c r="F7" s="101"/>
      <c r="G7" s="100">
        <f>E7</f>
        <v>40969</v>
      </c>
      <c r="H7" s="102"/>
      <c r="I7" s="103"/>
      <c r="J7" s="101"/>
      <c r="K7" s="103"/>
      <c r="L7" s="101"/>
      <c r="M7" s="104">
        <v>1</v>
      </c>
      <c r="N7" s="105"/>
      <c r="O7" s="105">
        <v>0.5</v>
      </c>
      <c r="P7" s="105"/>
      <c r="Q7" s="105">
        <v>0.2</v>
      </c>
      <c r="R7" s="106"/>
      <c r="S7" s="52" t="s">
        <v>10</v>
      </c>
      <c r="T7" s="52"/>
      <c r="U7" s="52"/>
      <c r="V7" s="54"/>
    </row>
    <row r="8" spans="1:22">
      <c r="A8" s="50"/>
      <c r="B8" s="92"/>
      <c r="C8" s="93"/>
      <c r="D8" s="55"/>
      <c r="E8" s="90"/>
      <c r="F8" s="91"/>
      <c r="G8" s="90"/>
      <c r="H8" s="91"/>
      <c r="I8" s="90"/>
      <c r="J8" s="91"/>
      <c r="K8" s="90"/>
      <c r="L8" s="91"/>
      <c r="M8" s="90"/>
      <c r="N8" s="91"/>
      <c r="O8" s="90"/>
      <c r="P8" s="91"/>
      <c r="Q8" s="90"/>
      <c r="R8" s="91"/>
      <c r="S8" s="47"/>
      <c r="T8" s="47"/>
      <c r="U8" s="90"/>
      <c r="V8" s="91"/>
    </row>
    <row r="9" spans="1:22">
      <c r="A9" s="50">
        <v>0</v>
      </c>
      <c r="B9" s="87">
        <v>22397.32</v>
      </c>
      <c r="C9" s="88"/>
      <c r="D9" s="56">
        <f>B9/1.0824</f>
        <v>20692.276422764226</v>
      </c>
      <c r="E9" s="87">
        <f>B9*$V$3/1.0824</f>
        <v>25728.776504065041</v>
      </c>
      <c r="F9" s="89"/>
      <c r="G9" s="87">
        <f>B9/12*($V$3/1.0824)</f>
        <v>2144.0647086720865</v>
      </c>
      <c r="H9" s="89"/>
      <c r="I9" s="87">
        <f>((D9&lt;19968.2)*913.03+(D9&gt;19968.2)*(D9&lt;20424.71)*(20424.71-D9+456.51)+(D9&gt;20424.71)*(D9&lt;22659.62)*456.51+(D9&gt;22659.62)*(D9&lt;23116.13)*(23116.13-D9))/12*$V$3</f>
        <v>47.302044500000001</v>
      </c>
      <c r="J9" s="89">
        <f t="shared" ref="J9:J36" si="0">I9/40.3399</f>
        <v>1.1725870540085623</v>
      </c>
      <c r="K9" s="87">
        <f>((D9&lt;19968.2)*456.51+(D9&gt;19968.2)*(D9&lt;20196.46)*(20196.46-D9+228.26)+(D9&gt;20196.46)*(D9&lt;22659.62)*228.26+(D9&gt;22659.62)*(D9&lt;22887.88)*(22887.88-D9))/12*$V$3</f>
        <v>23.651540333333333</v>
      </c>
      <c r="L9" s="89">
        <f t="shared" ref="L9:L36" si="1">K9/40.3399</f>
        <v>0.58630636995464369</v>
      </c>
      <c r="M9" s="85">
        <f>E9/1976</f>
        <v>13.020635882624008</v>
      </c>
      <c r="N9" s="86"/>
      <c r="O9" s="85">
        <f>M9/2</f>
        <v>6.510317941312004</v>
      </c>
      <c r="P9" s="86"/>
      <c r="Q9" s="85">
        <f>M9/5</f>
        <v>2.6041271765248015</v>
      </c>
      <c r="R9" s="86"/>
      <c r="S9" s="57">
        <f>(G9+I9)/1976*12</f>
        <v>13.307895262178665</v>
      </c>
      <c r="T9" s="57">
        <f>S9/40.3399</f>
        <v>0.32989410638545619</v>
      </c>
      <c r="U9" s="85">
        <f>E9/2080</f>
        <v>12.369604088492808</v>
      </c>
      <c r="V9" s="86"/>
    </row>
    <row r="10" spans="1:22">
      <c r="A10" s="50">
        <f t="shared" ref="A10:A36" si="2">+A9+1</f>
        <v>1</v>
      </c>
      <c r="B10" s="87">
        <v>22814.37</v>
      </c>
      <c r="C10" s="88"/>
      <c r="D10" s="56">
        <f t="shared" ref="D10:D36" si="3">B10/1.0824</f>
        <v>21077.577605321505</v>
      </c>
      <c r="E10" s="87">
        <f>B10*$V$3/1.0824</f>
        <v>26207.859994456761</v>
      </c>
      <c r="F10" s="89"/>
      <c r="G10" s="87">
        <f t="shared" ref="G10:G36" si="4">B10/12*($V$3/1.0824)</f>
        <v>2183.9883328713968</v>
      </c>
      <c r="H10" s="89"/>
      <c r="I10" s="87">
        <f t="shared" ref="I10:I36" si="5">((D10&lt;19968.2)*913.03+(D10&gt;19968.2)*(D10&lt;20424.71)*(20424.71-D10+456.51)+(D10&gt;20424.71)*(D10&lt;22659.62)*456.51+(D10&gt;22659.62)*(D10&lt;23116.13)*(23116.13-D10))/12*$V$3</f>
        <v>47.302044500000001</v>
      </c>
      <c r="J10" s="89">
        <f t="shared" si="0"/>
        <v>1.1725870540085623</v>
      </c>
      <c r="K10" s="87">
        <f t="shared" ref="K10:K36" si="6">((D10&lt;19968.2)*456.51+(D10&gt;19968.2)*(D10&lt;20196.46)*(20196.46-D10+228.26)+(D10&gt;20196.46)*(D10&lt;22659.62)*228.26+(D10&gt;22659.62)*(D10&lt;22887.88)*(22887.88-D10))/12*$V$3</f>
        <v>23.651540333333333</v>
      </c>
      <c r="L10" s="89">
        <f t="shared" si="1"/>
        <v>0.58630636995464369</v>
      </c>
      <c r="M10" s="85">
        <f t="shared" ref="M10:M36" si="7">E10/1976</f>
        <v>13.263087041729131</v>
      </c>
      <c r="N10" s="86"/>
      <c r="O10" s="85">
        <f t="shared" ref="O10:O36" si="8">M10/2</f>
        <v>6.6315435208645654</v>
      </c>
      <c r="P10" s="86"/>
      <c r="Q10" s="85">
        <f t="shared" ref="Q10:Q36" si="9">M10/5</f>
        <v>2.6526174083458263</v>
      </c>
      <c r="R10" s="86"/>
      <c r="S10" s="57">
        <f t="shared" ref="S10:S36" si="10">(G10+I10)/1976*12</f>
        <v>13.550346421283788</v>
      </c>
      <c r="T10" s="57">
        <f t="shared" ref="T10:T36" si="11">S10/40.3399</f>
        <v>0.33590431362704887</v>
      </c>
      <c r="U10" s="85">
        <f t="shared" ref="U10:U35" si="12">E10/2080</f>
        <v>12.599932689642674</v>
      </c>
      <c r="V10" s="86"/>
    </row>
    <row r="11" spans="1:22">
      <c r="A11" s="50">
        <f t="shared" si="2"/>
        <v>2</v>
      </c>
      <c r="B11" s="87">
        <v>23455.14</v>
      </c>
      <c r="C11" s="88"/>
      <c r="D11" s="56">
        <f t="shared" si="3"/>
        <v>21669.567627494456</v>
      </c>
      <c r="E11" s="87">
        <f>B11*$V$3/1.0824</f>
        <v>26943.940388026607</v>
      </c>
      <c r="F11" s="89"/>
      <c r="G11" s="87">
        <f t="shared" si="4"/>
        <v>2245.3283656688841</v>
      </c>
      <c r="H11" s="89"/>
      <c r="I11" s="87">
        <f t="shared" si="5"/>
        <v>47.302044500000001</v>
      </c>
      <c r="J11" s="89">
        <f t="shared" si="0"/>
        <v>1.1725870540085623</v>
      </c>
      <c r="K11" s="87">
        <f t="shared" si="6"/>
        <v>23.651540333333333</v>
      </c>
      <c r="L11" s="89">
        <f t="shared" si="1"/>
        <v>0.58630636995464369</v>
      </c>
      <c r="M11" s="85">
        <f t="shared" si="7"/>
        <v>13.635597362361644</v>
      </c>
      <c r="N11" s="86"/>
      <c r="O11" s="85">
        <f t="shared" si="8"/>
        <v>6.8177986811808218</v>
      </c>
      <c r="P11" s="86"/>
      <c r="Q11" s="85">
        <f t="shared" si="9"/>
        <v>2.7271194724723289</v>
      </c>
      <c r="R11" s="86"/>
      <c r="S11" s="57">
        <f t="shared" si="10"/>
        <v>13.9228567419163</v>
      </c>
      <c r="T11" s="57">
        <f t="shared" si="11"/>
        <v>0.34513860326664914</v>
      </c>
      <c r="U11" s="85">
        <f t="shared" si="12"/>
        <v>12.953817494243561</v>
      </c>
      <c r="V11" s="86"/>
    </row>
    <row r="12" spans="1:22">
      <c r="A12" s="50">
        <f t="shared" si="2"/>
        <v>3</v>
      </c>
      <c r="B12" s="87">
        <v>24319.97</v>
      </c>
      <c r="C12" s="88"/>
      <c r="D12" s="56">
        <f t="shared" si="3"/>
        <v>22468.560606060608</v>
      </c>
      <c r="E12" s="87">
        <f>B12*$V$3/1.0824</f>
        <v>27937.40825757576</v>
      </c>
      <c r="F12" s="89"/>
      <c r="G12" s="87">
        <f t="shared" si="4"/>
        <v>2328.1173547979797</v>
      </c>
      <c r="H12" s="89"/>
      <c r="I12" s="87">
        <f t="shared" si="5"/>
        <v>47.302044500000001</v>
      </c>
      <c r="J12" s="89">
        <f t="shared" si="0"/>
        <v>1.1725870540085623</v>
      </c>
      <c r="K12" s="87">
        <f t="shared" si="6"/>
        <v>23.651540333333333</v>
      </c>
      <c r="L12" s="89">
        <f t="shared" si="1"/>
        <v>0.58630636995464369</v>
      </c>
      <c r="M12" s="85">
        <f t="shared" si="7"/>
        <v>14.138364502821741</v>
      </c>
      <c r="N12" s="86"/>
      <c r="O12" s="85">
        <f t="shared" si="8"/>
        <v>7.0691822514108704</v>
      </c>
      <c r="P12" s="86"/>
      <c r="Q12" s="85">
        <f t="shared" si="9"/>
        <v>2.8276729005643482</v>
      </c>
      <c r="R12" s="86"/>
      <c r="S12" s="57">
        <f t="shared" si="10"/>
        <v>14.425623882376396</v>
      </c>
      <c r="T12" s="57">
        <f t="shared" si="11"/>
        <v>0.35760187512553071</v>
      </c>
      <c r="U12" s="85">
        <f t="shared" si="12"/>
        <v>13.431446277680655</v>
      </c>
      <c r="V12" s="86"/>
    </row>
    <row r="13" spans="1:22">
      <c r="A13" s="50">
        <f t="shared" si="2"/>
        <v>4</v>
      </c>
      <c r="B13" s="87">
        <v>25179.69</v>
      </c>
      <c r="C13" s="88"/>
      <c r="D13" s="56">
        <f t="shared" si="3"/>
        <v>23262.832594235031</v>
      </c>
      <c r="E13" s="87">
        <f t="shared" ref="E13:E36" si="13">B13*$V$3/1.0824</f>
        <v>28925.006047671839</v>
      </c>
      <c r="F13" s="89"/>
      <c r="G13" s="87">
        <f t="shared" si="4"/>
        <v>2410.4171706393199</v>
      </c>
      <c r="H13" s="89"/>
      <c r="I13" s="87">
        <f t="shared" si="5"/>
        <v>0</v>
      </c>
      <c r="J13" s="89">
        <f t="shared" si="0"/>
        <v>0</v>
      </c>
      <c r="K13" s="87">
        <f t="shared" si="6"/>
        <v>0</v>
      </c>
      <c r="L13" s="89">
        <f t="shared" si="1"/>
        <v>0</v>
      </c>
      <c r="M13" s="85">
        <f t="shared" si="7"/>
        <v>14.638160955299513</v>
      </c>
      <c r="N13" s="86"/>
      <c r="O13" s="85">
        <f t="shared" si="8"/>
        <v>7.3190804776497567</v>
      </c>
      <c r="P13" s="86"/>
      <c r="Q13" s="85">
        <f t="shared" si="9"/>
        <v>2.9276321910599026</v>
      </c>
      <c r="R13" s="86"/>
      <c r="S13" s="57">
        <f t="shared" si="10"/>
        <v>14.638160955299512</v>
      </c>
      <c r="T13" s="57">
        <f t="shared" si="11"/>
        <v>0.36287053154072052</v>
      </c>
      <c r="U13" s="85">
        <f t="shared" si="12"/>
        <v>13.906252907534538</v>
      </c>
      <c r="V13" s="86"/>
    </row>
    <row r="14" spans="1:22">
      <c r="A14" s="50">
        <f t="shared" si="2"/>
        <v>5</v>
      </c>
      <c r="B14" s="87">
        <v>25188.41</v>
      </c>
      <c r="C14" s="88"/>
      <c r="D14" s="56">
        <f t="shared" si="3"/>
        <v>23270.888765705837</v>
      </c>
      <c r="E14" s="87">
        <f t="shared" si="13"/>
        <v>28935.023091278639</v>
      </c>
      <c r="F14" s="89"/>
      <c r="G14" s="87">
        <f t="shared" si="4"/>
        <v>2411.2519242732201</v>
      </c>
      <c r="H14" s="89"/>
      <c r="I14" s="87">
        <f t="shared" si="5"/>
        <v>0</v>
      </c>
      <c r="J14" s="89">
        <f t="shared" si="0"/>
        <v>0</v>
      </c>
      <c r="K14" s="87">
        <f t="shared" si="6"/>
        <v>0</v>
      </c>
      <c r="L14" s="89">
        <f t="shared" si="1"/>
        <v>0</v>
      </c>
      <c r="M14" s="85">
        <f t="shared" si="7"/>
        <v>14.643230309351537</v>
      </c>
      <c r="N14" s="86"/>
      <c r="O14" s="85">
        <f t="shared" si="8"/>
        <v>7.3216151546757686</v>
      </c>
      <c r="P14" s="86"/>
      <c r="Q14" s="85">
        <f t="shared" si="9"/>
        <v>2.9286460618703076</v>
      </c>
      <c r="R14" s="86"/>
      <c r="S14" s="57">
        <f t="shared" si="10"/>
        <v>14.643230309351541</v>
      </c>
      <c r="T14" s="57">
        <f t="shared" si="11"/>
        <v>0.36299619754514861</v>
      </c>
      <c r="U14" s="85">
        <f t="shared" si="12"/>
        <v>13.911068793883961</v>
      </c>
      <c r="V14" s="86"/>
    </row>
    <row r="15" spans="1:22">
      <c r="A15" s="50">
        <f t="shared" si="2"/>
        <v>6</v>
      </c>
      <c r="B15" s="87">
        <v>26413.759999999998</v>
      </c>
      <c r="C15" s="88"/>
      <c r="D15" s="56">
        <f t="shared" si="3"/>
        <v>24402.956393200293</v>
      </c>
      <c r="E15" s="87">
        <f t="shared" si="13"/>
        <v>30342.635979305251</v>
      </c>
      <c r="F15" s="89"/>
      <c r="G15" s="87">
        <f t="shared" si="4"/>
        <v>2528.5529982754369</v>
      </c>
      <c r="H15" s="89"/>
      <c r="I15" s="87">
        <f t="shared" si="5"/>
        <v>0</v>
      </c>
      <c r="J15" s="89">
        <f t="shared" si="0"/>
        <v>0</v>
      </c>
      <c r="K15" s="87">
        <f t="shared" si="6"/>
        <v>0</v>
      </c>
      <c r="L15" s="89">
        <f t="shared" si="1"/>
        <v>0</v>
      </c>
      <c r="M15" s="85">
        <f t="shared" si="7"/>
        <v>15.355585009769865</v>
      </c>
      <c r="N15" s="86"/>
      <c r="O15" s="85">
        <f t="shared" si="8"/>
        <v>7.6777925048849323</v>
      </c>
      <c r="P15" s="86"/>
      <c r="Q15" s="85">
        <f t="shared" si="9"/>
        <v>3.0711170019539731</v>
      </c>
      <c r="R15" s="86"/>
      <c r="S15" s="57">
        <f t="shared" si="10"/>
        <v>15.355585009769861</v>
      </c>
      <c r="T15" s="57">
        <f t="shared" si="11"/>
        <v>0.38065500930269686</v>
      </c>
      <c r="U15" s="85">
        <f t="shared" si="12"/>
        <v>14.58780575928137</v>
      </c>
      <c r="V15" s="86"/>
    </row>
    <row r="16" spans="1:22">
      <c r="A16" s="50">
        <f t="shared" si="2"/>
        <v>7</v>
      </c>
      <c r="B16" s="87">
        <v>27817.75</v>
      </c>
      <c r="C16" s="88"/>
      <c r="D16" s="56">
        <f t="shared" si="3"/>
        <v>25700.064671101256</v>
      </c>
      <c r="E16" s="87">
        <f t="shared" si="13"/>
        <v>31955.460412047301</v>
      </c>
      <c r="F16" s="89"/>
      <c r="G16" s="87">
        <f t="shared" si="4"/>
        <v>2662.9550343372753</v>
      </c>
      <c r="H16" s="89"/>
      <c r="I16" s="87">
        <f t="shared" si="5"/>
        <v>0</v>
      </c>
      <c r="J16" s="89">
        <f t="shared" si="0"/>
        <v>0</v>
      </c>
      <c r="K16" s="87">
        <f t="shared" si="6"/>
        <v>0</v>
      </c>
      <c r="L16" s="89">
        <f t="shared" si="1"/>
        <v>0</v>
      </c>
      <c r="M16" s="85">
        <f t="shared" si="7"/>
        <v>16.171791706501672</v>
      </c>
      <c r="N16" s="86"/>
      <c r="O16" s="85">
        <f t="shared" si="8"/>
        <v>8.085895853250836</v>
      </c>
      <c r="P16" s="86"/>
      <c r="Q16" s="85">
        <f t="shared" si="9"/>
        <v>3.2343583413003345</v>
      </c>
      <c r="R16" s="86"/>
      <c r="S16" s="57">
        <f t="shared" si="10"/>
        <v>16.171791706501672</v>
      </c>
      <c r="T16" s="57">
        <f t="shared" si="11"/>
        <v>0.40088824480233398</v>
      </c>
      <c r="U16" s="85">
        <f t="shared" si="12"/>
        <v>15.363202121176586</v>
      </c>
      <c r="V16" s="86"/>
    </row>
    <row r="17" spans="1:22">
      <c r="A17" s="50">
        <f t="shared" si="2"/>
        <v>8</v>
      </c>
      <c r="B17" s="87">
        <v>27817.75</v>
      </c>
      <c r="C17" s="88"/>
      <c r="D17" s="56">
        <f t="shared" si="3"/>
        <v>25700.064671101256</v>
      </c>
      <c r="E17" s="87">
        <f t="shared" si="13"/>
        <v>31955.460412047301</v>
      </c>
      <c r="F17" s="89"/>
      <c r="G17" s="87">
        <f t="shared" si="4"/>
        <v>2662.9550343372753</v>
      </c>
      <c r="H17" s="89"/>
      <c r="I17" s="87">
        <f t="shared" si="5"/>
        <v>0</v>
      </c>
      <c r="J17" s="89">
        <f t="shared" si="0"/>
        <v>0</v>
      </c>
      <c r="K17" s="87">
        <f t="shared" si="6"/>
        <v>0</v>
      </c>
      <c r="L17" s="89">
        <f t="shared" si="1"/>
        <v>0</v>
      </c>
      <c r="M17" s="85">
        <f t="shared" si="7"/>
        <v>16.171791706501672</v>
      </c>
      <c r="N17" s="86"/>
      <c r="O17" s="85">
        <f t="shared" si="8"/>
        <v>8.085895853250836</v>
      </c>
      <c r="P17" s="86"/>
      <c r="Q17" s="85">
        <f t="shared" si="9"/>
        <v>3.2343583413003345</v>
      </c>
      <c r="R17" s="86"/>
      <c r="S17" s="57">
        <f t="shared" si="10"/>
        <v>16.171791706501672</v>
      </c>
      <c r="T17" s="57">
        <f t="shared" si="11"/>
        <v>0.40088824480233398</v>
      </c>
      <c r="U17" s="85">
        <f t="shared" si="12"/>
        <v>15.363202121176586</v>
      </c>
      <c r="V17" s="86"/>
    </row>
    <row r="18" spans="1:22">
      <c r="A18" s="50">
        <f t="shared" si="2"/>
        <v>9</v>
      </c>
      <c r="B18" s="87">
        <v>28532.95</v>
      </c>
      <c r="C18" s="88"/>
      <c r="D18" s="56">
        <f t="shared" si="3"/>
        <v>26360.818551367331</v>
      </c>
      <c r="E18" s="87">
        <f t="shared" si="13"/>
        <v>32777.041786770147</v>
      </c>
      <c r="F18" s="89"/>
      <c r="G18" s="87">
        <f t="shared" si="4"/>
        <v>2731.4201488975118</v>
      </c>
      <c r="H18" s="89"/>
      <c r="I18" s="87">
        <f t="shared" si="5"/>
        <v>0</v>
      </c>
      <c r="J18" s="89">
        <f t="shared" si="0"/>
        <v>0</v>
      </c>
      <c r="K18" s="87">
        <f t="shared" si="6"/>
        <v>0</v>
      </c>
      <c r="L18" s="89">
        <f t="shared" si="1"/>
        <v>0</v>
      </c>
      <c r="M18" s="85">
        <f t="shared" si="7"/>
        <v>16.587571754438333</v>
      </c>
      <c r="N18" s="86"/>
      <c r="O18" s="85">
        <f t="shared" si="8"/>
        <v>8.2937858772191664</v>
      </c>
      <c r="P18" s="86"/>
      <c r="Q18" s="85">
        <f t="shared" si="9"/>
        <v>3.3175143508876666</v>
      </c>
      <c r="R18" s="86"/>
      <c r="S18" s="57">
        <f t="shared" si="10"/>
        <v>16.587571754438329</v>
      </c>
      <c r="T18" s="57">
        <f t="shared" si="11"/>
        <v>0.41119516296367442</v>
      </c>
      <c r="U18" s="85">
        <f t="shared" si="12"/>
        <v>15.758193166716417</v>
      </c>
      <c r="V18" s="86"/>
    </row>
    <row r="19" spans="1:22">
      <c r="A19" s="50">
        <f t="shared" si="2"/>
        <v>10</v>
      </c>
      <c r="B19" s="87">
        <v>28915.46</v>
      </c>
      <c r="C19" s="88"/>
      <c r="D19" s="56">
        <f t="shared" si="3"/>
        <v>26714.20916481892</v>
      </c>
      <c r="E19" s="87">
        <f t="shared" si="13"/>
        <v>33216.447675535848</v>
      </c>
      <c r="F19" s="89"/>
      <c r="G19" s="87">
        <f t="shared" si="4"/>
        <v>2768.0373062946533</v>
      </c>
      <c r="H19" s="89"/>
      <c r="I19" s="87">
        <f t="shared" si="5"/>
        <v>0</v>
      </c>
      <c r="J19" s="89">
        <f t="shared" si="0"/>
        <v>0</v>
      </c>
      <c r="K19" s="87">
        <f t="shared" si="6"/>
        <v>0</v>
      </c>
      <c r="L19" s="89">
        <f t="shared" si="1"/>
        <v>0</v>
      </c>
      <c r="M19" s="85">
        <f t="shared" si="7"/>
        <v>16.809943155635551</v>
      </c>
      <c r="N19" s="86"/>
      <c r="O19" s="85">
        <f t="shared" si="8"/>
        <v>8.4049715778177756</v>
      </c>
      <c r="P19" s="86"/>
      <c r="Q19" s="85">
        <f t="shared" si="9"/>
        <v>3.3619886311271103</v>
      </c>
      <c r="R19" s="86"/>
      <c r="S19" s="57">
        <f t="shared" si="10"/>
        <v>16.809943155635544</v>
      </c>
      <c r="T19" s="57">
        <f t="shared" si="11"/>
        <v>0.41670760600882856</v>
      </c>
      <c r="U19" s="85">
        <f t="shared" si="12"/>
        <v>15.969445997853773</v>
      </c>
      <c r="V19" s="86"/>
    </row>
    <row r="20" spans="1:22">
      <c r="A20" s="50">
        <f t="shared" si="2"/>
        <v>11</v>
      </c>
      <c r="B20" s="87">
        <v>29247.7</v>
      </c>
      <c r="C20" s="88"/>
      <c r="D20" s="56">
        <f t="shared" si="3"/>
        <v>27021.156688839616</v>
      </c>
      <c r="E20" s="87">
        <f t="shared" si="13"/>
        <v>33598.106226903175</v>
      </c>
      <c r="F20" s="89"/>
      <c r="G20" s="87">
        <f t="shared" si="4"/>
        <v>2799.8421855752649</v>
      </c>
      <c r="H20" s="89"/>
      <c r="I20" s="87">
        <f t="shared" si="5"/>
        <v>0</v>
      </c>
      <c r="J20" s="89">
        <f t="shared" si="0"/>
        <v>0</v>
      </c>
      <c r="K20" s="87">
        <f t="shared" si="6"/>
        <v>0</v>
      </c>
      <c r="L20" s="89">
        <f t="shared" si="1"/>
        <v>0</v>
      </c>
      <c r="M20" s="85">
        <f t="shared" si="7"/>
        <v>17.003090195801203</v>
      </c>
      <c r="N20" s="86"/>
      <c r="O20" s="85">
        <f t="shared" si="8"/>
        <v>8.5015450979006015</v>
      </c>
      <c r="P20" s="86"/>
      <c r="Q20" s="85">
        <f t="shared" si="9"/>
        <v>3.4006180391602405</v>
      </c>
      <c r="R20" s="86"/>
      <c r="S20" s="57">
        <f t="shared" si="10"/>
        <v>17.003090195801203</v>
      </c>
      <c r="T20" s="57">
        <f t="shared" si="11"/>
        <v>0.42149559606744696</v>
      </c>
      <c r="U20" s="85">
        <f t="shared" si="12"/>
        <v>16.152935686011141</v>
      </c>
      <c r="V20" s="86"/>
    </row>
    <row r="21" spans="1:22">
      <c r="A21" s="50">
        <f t="shared" si="2"/>
        <v>12</v>
      </c>
      <c r="B21" s="87">
        <v>30149.52</v>
      </c>
      <c r="C21" s="88"/>
      <c r="D21" s="56">
        <f t="shared" si="3"/>
        <v>27854.32372505543</v>
      </c>
      <c r="E21" s="87">
        <f t="shared" si="13"/>
        <v>34634.066119733921</v>
      </c>
      <c r="F21" s="89"/>
      <c r="G21" s="87">
        <f t="shared" si="4"/>
        <v>2886.1721766444934</v>
      </c>
      <c r="H21" s="89"/>
      <c r="I21" s="87">
        <f t="shared" si="5"/>
        <v>0</v>
      </c>
      <c r="J21" s="89">
        <f t="shared" si="0"/>
        <v>0</v>
      </c>
      <c r="K21" s="87">
        <f t="shared" si="6"/>
        <v>0</v>
      </c>
      <c r="L21" s="89">
        <f t="shared" si="1"/>
        <v>0</v>
      </c>
      <c r="M21" s="85">
        <f t="shared" si="7"/>
        <v>17.527361396626478</v>
      </c>
      <c r="N21" s="86"/>
      <c r="O21" s="85">
        <f t="shared" si="8"/>
        <v>8.7636806983132391</v>
      </c>
      <c r="P21" s="86"/>
      <c r="Q21" s="85">
        <f t="shared" si="9"/>
        <v>3.5054722793252955</v>
      </c>
      <c r="R21" s="86"/>
      <c r="S21" s="57">
        <f t="shared" si="10"/>
        <v>17.527361396626478</v>
      </c>
      <c r="T21" s="57">
        <f t="shared" si="11"/>
        <v>0.43449193965841459</v>
      </c>
      <c r="U21" s="85">
        <f t="shared" si="12"/>
        <v>16.650993326795156</v>
      </c>
      <c r="V21" s="86"/>
    </row>
    <row r="22" spans="1:22">
      <c r="A22" s="50">
        <f t="shared" si="2"/>
        <v>13</v>
      </c>
      <c r="B22" s="87">
        <v>30158.27</v>
      </c>
      <c r="C22" s="88"/>
      <c r="D22" s="56">
        <f t="shared" si="3"/>
        <v>27862.40761271249</v>
      </c>
      <c r="E22" s="87">
        <f t="shared" si="13"/>
        <v>34644.117625646708</v>
      </c>
      <c r="F22" s="89"/>
      <c r="G22" s="87">
        <f t="shared" si="4"/>
        <v>2887.0098021372255</v>
      </c>
      <c r="H22" s="89"/>
      <c r="I22" s="87">
        <f t="shared" si="5"/>
        <v>0</v>
      </c>
      <c r="J22" s="89">
        <f t="shared" si="0"/>
        <v>0</v>
      </c>
      <c r="K22" s="87">
        <f t="shared" si="6"/>
        <v>0</v>
      </c>
      <c r="L22" s="89">
        <f t="shared" si="1"/>
        <v>0</v>
      </c>
      <c r="M22" s="85">
        <f t="shared" si="7"/>
        <v>17.532448191116757</v>
      </c>
      <c r="N22" s="86"/>
      <c r="O22" s="85">
        <f t="shared" si="8"/>
        <v>8.7662240955583783</v>
      </c>
      <c r="P22" s="86"/>
      <c r="Q22" s="85">
        <f t="shared" si="9"/>
        <v>3.5064896382233512</v>
      </c>
      <c r="R22" s="86"/>
      <c r="S22" s="57">
        <f t="shared" si="10"/>
        <v>17.532448191116753</v>
      </c>
      <c r="T22" s="57">
        <f t="shared" si="11"/>
        <v>0.4346180380000137</v>
      </c>
      <c r="U22" s="85">
        <f t="shared" si="12"/>
        <v>16.655825781560917</v>
      </c>
      <c r="V22" s="86"/>
    </row>
    <row r="23" spans="1:22">
      <c r="A23" s="50">
        <f t="shared" si="2"/>
        <v>14</v>
      </c>
      <c r="B23" s="87">
        <v>31383.62</v>
      </c>
      <c r="C23" s="88"/>
      <c r="D23" s="56">
        <f t="shared" si="3"/>
        <v>28994.475240206946</v>
      </c>
      <c r="E23" s="87">
        <f t="shared" si="13"/>
        <v>36051.730513673319</v>
      </c>
      <c r="F23" s="89"/>
      <c r="G23" s="87">
        <f t="shared" si="4"/>
        <v>3004.3108761394433</v>
      </c>
      <c r="H23" s="89"/>
      <c r="I23" s="87">
        <f t="shared" si="5"/>
        <v>0</v>
      </c>
      <c r="J23" s="89">
        <f t="shared" si="0"/>
        <v>0</v>
      </c>
      <c r="K23" s="87">
        <f t="shared" si="6"/>
        <v>0</v>
      </c>
      <c r="L23" s="89">
        <f t="shared" si="1"/>
        <v>0</v>
      </c>
      <c r="M23" s="85">
        <f t="shared" si="7"/>
        <v>18.24480289153508</v>
      </c>
      <c r="N23" s="86"/>
      <c r="O23" s="85">
        <f t="shared" si="8"/>
        <v>9.1224014457675402</v>
      </c>
      <c r="P23" s="86"/>
      <c r="Q23" s="85">
        <f t="shared" si="9"/>
        <v>3.6489605783070163</v>
      </c>
      <c r="R23" s="86"/>
      <c r="S23" s="57">
        <f t="shared" si="10"/>
        <v>18.24480289153508</v>
      </c>
      <c r="T23" s="57">
        <f t="shared" si="11"/>
        <v>0.4522768497575621</v>
      </c>
      <c r="U23" s="85">
        <f t="shared" si="12"/>
        <v>17.332562746958327</v>
      </c>
      <c r="V23" s="86"/>
    </row>
    <row r="24" spans="1:22">
      <c r="A24" s="50">
        <f t="shared" si="2"/>
        <v>15</v>
      </c>
      <c r="B24" s="87">
        <v>31392.37</v>
      </c>
      <c r="C24" s="88"/>
      <c r="D24" s="56">
        <f t="shared" si="3"/>
        <v>29002.559127864006</v>
      </c>
      <c r="E24" s="87">
        <f t="shared" si="13"/>
        <v>36061.782019586106</v>
      </c>
      <c r="F24" s="89"/>
      <c r="G24" s="87">
        <f t="shared" si="4"/>
        <v>3005.1485016321753</v>
      </c>
      <c r="H24" s="89"/>
      <c r="I24" s="87">
        <f t="shared" si="5"/>
        <v>0</v>
      </c>
      <c r="J24" s="89">
        <f t="shared" si="0"/>
        <v>0</v>
      </c>
      <c r="K24" s="87">
        <f t="shared" si="6"/>
        <v>0</v>
      </c>
      <c r="L24" s="89">
        <f t="shared" si="1"/>
        <v>0</v>
      </c>
      <c r="M24" s="85">
        <f t="shared" si="7"/>
        <v>18.249889686025359</v>
      </c>
      <c r="N24" s="86"/>
      <c r="O24" s="85">
        <f t="shared" si="8"/>
        <v>9.1249448430126794</v>
      </c>
      <c r="P24" s="86"/>
      <c r="Q24" s="85">
        <f t="shared" si="9"/>
        <v>3.6499779372050716</v>
      </c>
      <c r="R24" s="86"/>
      <c r="S24" s="57">
        <f t="shared" si="10"/>
        <v>18.249889686025355</v>
      </c>
      <c r="T24" s="57">
        <f t="shared" si="11"/>
        <v>0.45240294809916126</v>
      </c>
      <c r="U24" s="85">
        <f t="shared" si="12"/>
        <v>17.337395201724089</v>
      </c>
      <c r="V24" s="86"/>
    </row>
    <row r="25" spans="1:22">
      <c r="A25" s="50">
        <f t="shared" si="2"/>
        <v>16</v>
      </c>
      <c r="B25" s="87">
        <v>33139.519999999997</v>
      </c>
      <c r="C25" s="88"/>
      <c r="D25" s="56">
        <f t="shared" si="3"/>
        <v>30616.703621581666</v>
      </c>
      <c r="E25" s="87">
        <f t="shared" si="13"/>
        <v>38068.809283074646</v>
      </c>
      <c r="F25" s="89"/>
      <c r="G25" s="87">
        <f t="shared" si="4"/>
        <v>3172.4007735895539</v>
      </c>
      <c r="H25" s="89"/>
      <c r="I25" s="87">
        <f t="shared" si="5"/>
        <v>0</v>
      </c>
      <c r="J25" s="89">
        <f t="shared" si="0"/>
        <v>0</v>
      </c>
      <c r="K25" s="87">
        <f t="shared" si="6"/>
        <v>0</v>
      </c>
      <c r="L25" s="89">
        <f t="shared" si="1"/>
        <v>0</v>
      </c>
      <c r="M25" s="85">
        <f t="shared" si="7"/>
        <v>19.265591742446684</v>
      </c>
      <c r="N25" s="86"/>
      <c r="O25" s="85">
        <f t="shared" si="8"/>
        <v>9.6327958712233421</v>
      </c>
      <c r="P25" s="86"/>
      <c r="Q25" s="85">
        <f t="shared" si="9"/>
        <v>3.8531183484893368</v>
      </c>
      <c r="R25" s="86"/>
      <c r="S25" s="57">
        <f t="shared" si="10"/>
        <v>19.265591742446684</v>
      </c>
      <c r="T25" s="57">
        <f t="shared" si="11"/>
        <v>0.47758154438773237</v>
      </c>
      <c r="U25" s="85">
        <f t="shared" si="12"/>
        <v>18.302312155324348</v>
      </c>
      <c r="V25" s="86"/>
    </row>
    <row r="26" spans="1:22">
      <c r="A26" s="50">
        <f t="shared" si="2"/>
        <v>17</v>
      </c>
      <c r="B26" s="87">
        <v>33854.269999999997</v>
      </c>
      <c r="C26" s="88"/>
      <c r="D26" s="56">
        <f t="shared" si="3"/>
        <v>31277.041759053951</v>
      </c>
      <c r="E26" s="87">
        <f t="shared" si="13"/>
        <v>38889.873723207682</v>
      </c>
      <c r="F26" s="89"/>
      <c r="G26" s="87">
        <f t="shared" si="4"/>
        <v>3240.822810267307</v>
      </c>
      <c r="H26" s="89"/>
      <c r="I26" s="87">
        <f t="shared" si="5"/>
        <v>0</v>
      </c>
      <c r="J26" s="89">
        <f t="shared" si="0"/>
        <v>0</v>
      </c>
      <c r="K26" s="87">
        <f t="shared" si="6"/>
        <v>0</v>
      </c>
      <c r="L26" s="89">
        <f t="shared" si="1"/>
        <v>0</v>
      </c>
      <c r="M26" s="85">
        <f t="shared" si="7"/>
        <v>19.681110183809555</v>
      </c>
      <c r="N26" s="86"/>
      <c r="O26" s="85">
        <f t="shared" si="8"/>
        <v>9.8405550919047773</v>
      </c>
      <c r="P26" s="86"/>
      <c r="Q26" s="85">
        <f t="shared" si="9"/>
        <v>3.9362220367619107</v>
      </c>
      <c r="R26" s="86"/>
      <c r="S26" s="57">
        <f t="shared" si="10"/>
        <v>19.681110183809558</v>
      </c>
      <c r="T26" s="57">
        <f t="shared" si="11"/>
        <v>0.48788197749150491</v>
      </c>
      <c r="U26" s="85">
        <f t="shared" si="12"/>
        <v>18.697054674619078</v>
      </c>
      <c r="V26" s="86"/>
    </row>
    <row r="27" spans="1:22">
      <c r="A27" s="50">
        <f t="shared" si="2"/>
        <v>18</v>
      </c>
      <c r="B27" s="87">
        <v>34877.71</v>
      </c>
      <c r="C27" s="88"/>
      <c r="D27" s="56">
        <f t="shared" si="3"/>
        <v>32222.570214338506</v>
      </c>
      <c r="E27" s="87">
        <f t="shared" si="13"/>
        <v>40065.543804508496</v>
      </c>
      <c r="F27" s="89"/>
      <c r="G27" s="87">
        <f t="shared" si="4"/>
        <v>3338.7953170423748</v>
      </c>
      <c r="H27" s="89"/>
      <c r="I27" s="87">
        <f t="shared" si="5"/>
        <v>0</v>
      </c>
      <c r="J27" s="89">
        <f t="shared" si="0"/>
        <v>0</v>
      </c>
      <c r="K27" s="87">
        <f t="shared" si="6"/>
        <v>0</v>
      </c>
      <c r="L27" s="89">
        <f t="shared" si="1"/>
        <v>0</v>
      </c>
      <c r="M27" s="85">
        <f t="shared" si="7"/>
        <v>20.276084921309966</v>
      </c>
      <c r="N27" s="86"/>
      <c r="O27" s="85">
        <f t="shared" si="8"/>
        <v>10.138042460654983</v>
      </c>
      <c r="P27" s="86"/>
      <c r="Q27" s="85">
        <f t="shared" si="9"/>
        <v>4.0552169842619934</v>
      </c>
      <c r="R27" s="86"/>
      <c r="S27" s="57">
        <f t="shared" si="10"/>
        <v>20.276084921309966</v>
      </c>
      <c r="T27" s="57">
        <f t="shared" si="11"/>
        <v>0.50263101597450577</v>
      </c>
      <c r="U27" s="85">
        <f t="shared" si="12"/>
        <v>19.262280675244469</v>
      </c>
      <c r="V27" s="86"/>
    </row>
    <row r="28" spans="1:22">
      <c r="A28" s="50">
        <f t="shared" si="2"/>
        <v>19</v>
      </c>
      <c r="B28" s="87">
        <v>35592.51</v>
      </c>
      <c r="C28" s="88"/>
      <c r="D28" s="56">
        <f t="shared" si="3"/>
        <v>32882.954545454544</v>
      </c>
      <c r="E28" s="87">
        <f t="shared" si="13"/>
        <v>40886.665681818187</v>
      </c>
      <c r="F28" s="89"/>
      <c r="G28" s="87">
        <f t="shared" si="4"/>
        <v>3407.2221401515149</v>
      </c>
      <c r="H28" s="89"/>
      <c r="I28" s="87">
        <f t="shared" si="5"/>
        <v>0</v>
      </c>
      <c r="J28" s="89">
        <f t="shared" si="0"/>
        <v>0</v>
      </c>
      <c r="K28" s="87">
        <f t="shared" si="6"/>
        <v>0</v>
      </c>
      <c r="L28" s="89">
        <f t="shared" si="1"/>
        <v>0</v>
      </c>
      <c r="M28" s="85">
        <f t="shared" si="7"/>
        <v>20.691632430069934</v>
      </c>
      <c r="N28" s="86"/>
      <c r="O28" s="85">
        <f t="shared" si="8"/>
        <v>10.345816215034967</v>
      </c>
      <c r="P28" s="86"/>
      <c r="Q28" s="85">
        <f t="shared" si="9"/>
        <v>4.1383264860139866</v>
      </c>
      <c r="R28" s="86"/>
      <c r="S28" s="57">
        <f t="shared" si="10"/>
        <v>20.691632430069927</v>
      </c>
      <c r="T28" s="57">
        <f t="shared" si="11"/>
        <v>0.51293216964023025</v>
      </c>
      <c r="U28" s="85">
        <f t="shared" si="12"/>
        <v>19.657050808566435</v>
      </c>
      <c r="V28" s="86"/>
    </row>
    <row r="29" spans="1:22">
      <c r="A29" s="50">
        <f t="shared" si="2"/>
        <v>20</v>
      </c>
      <c r="B29" s="87">
        <v>35592.51</v>
      </c>
      <c r="C29" s="88"/>
      <c r="D29" s="56">
        <f t="shared" si="3"/>
        <v>32882.954545454544</v>
      </c>
      <c r="E29" s="87">
        <f t="shared" si="13"/>
        <v>40886.665681818187</v>
      </c>
      <c r="F29" s="89"/>
      <c r="G29" s="87">
        <f t="shared" si="4"/>
        <v>3407.2221401515149</v>
      </c>
      <c r="H29" s="89"/>
      <c r="I29" s="87">
        <f t="shared" si="5"/>
        <v>0</v>
      </c>
      <c r="J29" s="89">
        <f t="shared" si="0"/>
        <v>0</v>
      </c>
      <c r="K29" s="87">
        <f t="shared" si="6"/>
        <v>0</v>
      </c>
      <c r="L29" s="89">
        <f t="shared" si="1"/>
        <v>0</v>
      </c>
      <c r="M29" s="85">
        <f t="shared" si="7"/>
        <v>20.691632430069934</v>
      </c>
      <c r="N29" s="86"/>
      <c r="O29" s="85">
        <f t="shared" si="8"/>
        <v>10.345816215034967</v>
      </c>
      <c r="P29" s="86"/>
      <c r="Q29" s="85">
        <f t="shared" si="9"/>
        <v>4.1383264860139866</v>
      </c>
      <c r="R29" s="86"/>
      <c r="S29" s="57">
        <f t="shared" si="10"/>
        <v>20.691632430069927</v>
      </c>
      <c r="T29" s="57">
        <f t="shared" si="11"/>
        <v>0.51293216964023025</v>
      </c>
      <c r="U29" s="85">
        <f t="shared" si="12"/>
        <v>19.657050808566435</v>
      </c>
      <c r="V29" s="86"/>
    </row>
    <row r="30" spans="1:22">
      <c r="A30" s="50">
        <f t="shared" si="2"/>
        <v>21</v>
      </c>
      <c r="B30" s="87">
        <v>36307.26</v>
      </c>
      <c r="C30" s="88"/>
      <c r="D30" s="56">
        <f t="shared" si="3"/>
        <v>33543.292682926833</v>
      </c>
      <c r="E30" s="87">
        <f t="shared" si="13"/>
        <v>41707.730121951223</v>
      </c>
      <c r="F30" s="89"/>
      <c r="G30" s="87">
        <f t="shared" si="4"/>
        <v>3475.644176829268</v>
      </c>
      <c r="H30" s="89"/>
      <c r="I30" s="87">
        <f t="shared" si="5"/>
        <v>0</v>
      </c>
      <c r="J30" s="89">
        <f t="shared" si="0"/>
        <v>0</v>
      </c>
      <c r="K30" s="87">
        <f t="shared" si="6"/>
        <v>0</v>
      </c>
      <c r="L30" s="89">
        <f t="shared" si="1"/>
        <v>0</v>
      </c>
      <c r="M30" s="85">
        <f t="shared" si="7"/>
        <v>21.107150871432804</v>
      </c>
      <c r="N30" s="86"/>
      <c r="O30" s="85">
        <f t="shared" si="8"/>
        <v>10.553575435716402</v>
      </c>
      <c r="P30" s="86"/>
      <c r="Q30" s="85">
        <f t="shared" si="9"/>
        <v>4.221430174286561</v>
      </c>
      <c r="R30" s="86"/>
      <c r="S30" s="57">
        <f t="shared" si="10"/>
        <v>21.1071508714328</v>
      </c>
      <c r="T30" s="57">
        <f t="shared" si="11"/>
        <v>0.52323260274400285</v>
      </c>
      <c r="U30" s="85">
        <f t="shared" si="12"/>
        <v>20.051793327861166</v>
      </c>
      <c r="V30" s="86"/>
    </row>
    <row r="31" spans="1:22">
      <c r="A31" s="50">
        <f t="shared" si="2"/>
        <v>22</v>
      </c>
      <c r="B31" s="87">
        <v>36362.559999999998</v>
      </c>
      <c r="C31" s="88"/>
      <c r="D31" s="56">
        <f t="shared" si="3"/>
        <v>33594.382852919436</v>
      </c>
      <c r="E31" s="87">
        <f t="shared" si="13"/>
        <v>41771.255639320028</v>
      </c>
      <c r="F31" s="89"/>
      <c r="G31" s="87">
        <f t="shared" si="4"/>
        <v>3480.9379699433352</v>
      </c>
      <c r="H31" s="89"/>
      <c r="I31" s="87">
        <f t="shared" si="5"/>
        <v>0</v>
      </c>
      <c r="J31" s="89">
        <f t="shared" si="0"/>
        <v>0</v>
      </c>
      <c r="K31" s="87">
        <f t="shared" si="6"/>
        <v>0</v>
      </c>
      <c r="L31" s="89">
        <f t="shared" si="1"/>
        <v>0</v>
      </c>
      <c r="M31" s="85">
        <f t="shared" si="7"/>
        <v>21.139299412611351</v>
      </c>
      <c r="N31" s="86"/>
      <c r="O31" s="85">
        <f t="shared" si="8"/>
        <v>10.569649706305675</v>
      </c>
      <c r="P31" s="86"/>
      <c r="Q31" s="85">
        <f t="shared" si="9"/>
        <v>4.22785988252227</v>
      </c>
      <c r="R31" s="86"/>
      <c r="S31" s="57">
        <f t="shared" si="10"/>
        <v>21.139299412611351</v>
      </c>
      <c r="T31" s="57">
        <f t="shared" si="11"/>
        <v>0.52402954426290971</v>
      </c>
      <c r="U31" s="85">
        <f t="shared" si="12"/>
        <v>20.082334441980784</v>
      </c>
      <c r="V31" s="86"/>
    </row>
    <row r="32" spans="1:22">
      <c r="A32" s="50">
        <f t="shared" si="2"/>
        <v>23</v>
      </c>
      <c r="B32" s="87">
        <v>37596.660000000003</v>
      </c>
      <c r="C32" s="88"/>
      <c r="D32" s="56">
        <f t="shared" si="3"/>
        <v>34734.534368070956</v>
      </c>
      <c r="E32" s="87">
        <f t="shared" si="13"/>
        <v>43188.920033259426</v>
      </c>
      <c r="F32" s="89"/>
      <c r="G32" s="87">
        <f t="shared" si="4"/>
        <v>3599.0766694382855</v>
      </c>
      <c r="H32" s="89"/>
      <c r="I32" s="87">
        <f t="shared" si="5"/>
        <v>0</v>
      </c>
      <c r="J32" s="89">
        <f t="shared" si="0"/>
        <v>0</v>
      </c>
      <c r="K32" s="87">
        <f t="shared" si="6"/>
        <v>0</v>
      </c>
      <c r="L32" s="89">
        <f t="shared" si="1"/>
        <v>0</v>
      </c>
      <c r="M32" s="85">
        <f t="shared" si="7"/>
        <v>21.856740907519953</v>
      </c>
      <c r="N32" s="86"/>
      <c r="O32" s="85">
        <f t="shared" si="8"/>
        <v>10.928370453759976</v>
      </c>
      <c r="P32" s="86"/>
      <c r="Q32" s="85">
        <f t="shared" si="9"/>
        <v>4.3713481815039907</v>
      </c>
      <c r="R32" s="86"/>
      <c r="S32" s="57">
        <f t="shared" si="10"/>
        <v>21.856740907519953</v>
      </c>
      <c r="T32" s="57">
        <f t="shared" si="11"/>
        <v>0.54181445436205722</v>
      </c>
      <c r="U32" s="85">
        <f t="shared" si="12"/>
        <v>20.763903862143955</v>
      </c>
      <c r="V32" s="86"/>
    </row>
    <row r="33" spans="1:22">
      <c r="A33" s="50">
        <f t="shared" si="2"/>
        <v>24</v>
      </c>
      <c r="B33" s="87">
        <v>38822.01</v>
      </c>
      <c r="C33" s="88"/>
      <c r="D33" s="56">
        <f t="shared" si="3"/>
        <v>35866.601995565412</v>
      </c>
      <c r="E33" s="87">
        <f t="shared" si="13"/>
        <v>44596.532921286031</v>
      </c>
      <c r="F33" s="89"/>
      <c r="G33" s="87">
        <f t="shared" si="4"/>
        <v>3716.3777434405024</v>
      </c>
      <c r="H33" s="89"/>
      <c r="I33" s="87">
        <f t="shared" si="5"/>
        <v>0</v>
      </c>
      <c r="J33" s="89">
        <f t="shared" si="0"/>
        <v>0</v>
      </c>
      <c r="K33" s="87">
        <f t="shared" si="6"/>
        <v>0</v>
      </c>
      <c r="L33" s="89">
        <f t="shared" si="1"/>
        <v>0</v>
      </c>
      <c r="M33" s="85">
        <f t="shared" si="7"/>
        <v>22.569095607938273</v>
      </c>
      <c r="N33" s="86"/>
      <c r="O33" s="85">
        <f t="shared" si="8"/>
        <v>11.284547803969136</v>
      </c>
      <c r="P33" s="86"/>
      <c r="Q33" s="85">
        <f t="shared" si="9"/>
        <v>4.5138191215876544</v>
      </c>
      <c r="R33" s="86"/>
      <c r="S33" s="57">
        <f t="shared" si="10"/>
        <v>22.569095607938273</v>
      </c>
      <c r="T33" s="57">
        <f t="shared" si="11"/>
        <v>0.55947326611960546</v>
      </c>
      <c r="U33" s="85">
        <f t="shared" si="12"/>
        <v>21.440640827541362</v>
      </c>
      <c r="V33" s="86"/>
    </row>
    <row r="34" spans="1:22">
      <c r="A34" s="50">
        <f t="shared" si="2"/>
        <v>25</v>
      </c>
      <c r="B34" s="87">
        <v>38830.730000000003</v>
      </c>
      <c r="C34" s="88"/>
      <c r="D34" s="56">
        <f t="shared" si="3"/>
        <v>35874.658167036221</v>
      </c>
      <c r="E34" s="87">
        <f t="shared" si="13"/>
        <v>44606.549964892838</v>
      </c>
      <c r="F34" s="89"/>
      <c r="G34" s="87">
        <f t="shared" si="4"/>
        <v>3717.2124970744026</v>
      </c>
      <c r="H34" s="89"/>
      <c r="I34" s="87">
        <f t="shared" si="5"/>
        <v>0</v>
      </c>
      <c r="J34" s="89">
        <f t="shared" si="0"/>
        <v>0</v>
      </c>
      <c r="K34" s="87">
        <f t="shared" si="6"/>
        <v>0</v>
      </c>
      <c r="L34" s="89">
        <f t="shared" si="1"/>
        <v>0</v>
      </c>
      <c r="M34" s="85">
        <f t="shared" si="7"/>
        <v>22.574164961990302</v>
      </c>
      <c r="N34" s="86"/>
      <c r="O34" s="85">
        <f t="shared" si="8"/>
        <v>11.287082480995151</v>
      </c>
      <c r="P34" s="86"/>
      <c r="Q34" s="85">
        <f t="shared" si="9"/>
        <v>4.5148329923980608</v>
      </c>
      <c r="R34" s="86"/>
      <c r="S34" s="57">
        <f t="shared" si="10"/>
        <v>22.574164961990299</v>
      </c>
      <c r="T34" s="57">
        <f t="shared" si="11"/>
        <v>0.55959893212403344</v>
      </c>
      <c r="U34" s="85">
        <f t="shared" si="12"/>
        <v>21.445456713890788</v>
      </c>
      <c r="V34" s="86"/>
    </row>
    <row r="35" spans="1:22">
      <c r="A35" s="50">
        <f t="shared" si="2"/>
        <v>26</v>
      </c>
      <c r="B35" s="87">
        <v>38830.730000000003</v>
      </c>
      <c r="C35" s="88"/>
      <c r="D35" s="56">
        <f t="shared" si="3"/>
        <v>35874.658167036221</v>
      </c>
      <c r="E35" s="87">
        <f t="shared" si="13"/>
        <v>44606.549964892838</v>
      </c>
      <c r="F35" s="89"/>
      <c r="G35" s="87">
        <f t="shared" si="4"/>
        <v>3717.2124970744026</v>
      </c>
      <c r="H35" s="89"/>
      <c r="I35" s="87">
        <f t="shared" si="5"/>
        <v>0</v>
      </c>
      <c r="J35" s="89">
        <f t="shared" si="0"/>
        <v>0</v>
      </c>
      <c r="K35" s="87">
        <f t="shared" si="6"/>
        <v>0</v>
      </c>
      <c r="L35" s="89">
        <f t="shared" si="1"/>
        <v>0</v>
      </c>
      <c r="M35" s="85">
        <f t="shared" si="7"/>
        <v>22.574164961990302</v>
      </c>
      <c r="N35" s="86"/>
      <c r="O35" s="85">
        <f t="shared" si="8"/>
        <v>11.287082480995151</v>
      </c>
      <c r="P35" s="86"/>
      <c r="Q35" s="85">
        <f t="shared" si="9"/>
        <v>4.5148329923980608</v>
      </c>
      <c r="R35" s="86"/>
      <c r="S35" s="57">
        <f t="shared" si="10"/>
        <v>22.574164961990299</v>
      </c>
      <c r="T35" s="57">
        <f t="shared" si="11"/>
        <v>0.55959893212403344</v>
      </c>
      <c r="U35" s="85">
        <f t="shared" si="12"/>
        <v>21.445456713890788</v>
      </c>
      <c r="V35" s="86"/>
    </row>
    <row r="36" spans="1:22">
      <c r="A36" s="50">
        <f t="shared" si="2"/>
        <v>27</v>
      </c>
      <c r="B36" s="87">
        <v>38839.47</v>
      </c>
      <c r="C36" s="88"/>
      <c r="D36" s="56">
        <f t="shared" si="3"/>
        <v>35882.732815964526</v>
      </c>
      <c r="E36" s="87">
        <f t="shared" si="13"/>
        <v>44616.589983370286</v>
      </c>
      <c r="F36" s="89"/>
      <c r="G36" s="87">
        <f t="shared" si="4"/>
        <v>3718.0491652808573</v>
      </c>
      <c r="H36" s="89"/>
      <c r="I36" s="87">
        <f t="shared" si="5"/>
        <v>0</v>
      </c>
      <c r="J36" s="89">
        <f t="shared" si="0"/>
        <v>0</v>
      </c>
      <c r="K36" s="87">
        <f t="shared" si="6"/>
        <v>0</v>
      </c>
      <c r="L36" s="89">
        <f t="shared" si="1"/>
        <v>0</v>
      </c>
      <c r="M36" s="85">
        <f t="shared" si="7"/>
        <v>22.579245943001158</v>
      </c>
      <c r="N36" s="86"/>
      <c r="O36" s="85">
        <f t="shared" si="8"/>
        <v>11.289622971500579</v>
      </c>
      <c r="P36" s="86"/>
      <c r="Q36" s="85">
        <f t="shared" si="9"/>
        <v>4.5158491886002317</v>
      </c>
      <c r="R36" s="86"/>
      <c r="S36" s="57">
        <f t="shared" si="10"/>
        <v>22.579245943001158</v>
      </c>
      <c r="T36" s="57">
        <f t="shared" si="11"/>
        <v>0.55972488635324225</v>
      </c>
      <c r="U36" s="85">
        <f>E36/2080</f>
        <v>21.450283645851098</v>
      </c>
      <c r="V36" s="86"/>
    </row>
    <row r="37" spans="1:22">
      <c r="A37" s="58"/>
      <c r="B37" s="83"/>
      <c r="C37" s="84"/>
      <c r="D37" s="59"/>
      <c r="E37" s="83"/>
      <c r="F37" s="84"/>
      <c r="G37" s="83"/>
      <c r="H37" s="84"/>
      <c r="I37" s="83"/>
      <c r="J37" s="84"/>
      <c r="K37" s="83"/>
      <c r="L37" s="84"/>
      <c r="M37" s="83"/>
      <c r="N37" s="84"/>
      <c r="O37" s="83"/>
      <c r="P37" s="84"/>
      <c r="Q37" s="83"/>
      <c r="R37" s="84"/>
      <c r="S37" s="58"/>
      <c r="T37" s="58"/>
      <c r="U37" s="83"/>
      <c r="V37" s="84"/>
    </row>
    <row r="38" spans="1:2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</sheetData>
  <mergeCells count="290">
    <mergeCell ref="B5:F5"/>
    <mergeCell ref="G5:H5"/>
    <mergeCell ref="I5:J5"/>
    <mergeCell ref="K5:L5"/>
    <mergeCell ref="M5:R5"/>
    <mergeCell ref="B6:C6"/>
    <mergeCell ref="E6:F6"/>
    <mergeCell ref="G6:H6"/>
    <mergeCell ref="I6:J6"/>
    <mergeCell ref="K6:L6"/>
    <mergeCell ref="M6:R6"/>
    <mergeCell ref="U6:V6"/>
    <mergeCell ref="B7:C7"/>
    <mergeCell ref="E7:F7"/>
    <mergeCell ref="G7:H7"/>
    <mergeCell ref="I7:J7"/>
    <mergeCell ref="K7:L7"/>
    <mergeCell ref="M7:N7"/>
    <mergeCell ref="O7:P7"/>
    <mergeCell ref="Q7:R7"/>
    <mergeCell ref="O8:P8"/>
    <mergeCell ref="Q8:R8"/>
    <mergeCell ref="U8:V8"/>
    <mergeCell ref="B9:C9"/>
    <mergeCell ref="E9:F9"/>
    <mergeCell ref="G9:H9"/>
    <mergeCell ref="I9:J9"/>
    <mergeCell ref="K9:L9"/>
    <mergeCell ref="M9:N9"/>
    <mergeCell ref="O9:P9"/>
    <mergeCell ref="B8:C8"/>
    <mergeCell ref="E8:F8"/>
    <mergeCell ref="G8:H8"/>
    <mergeCell ref="I8:J8"/>
    <mergeCell ref="K8:L8"/>
    <mergeCell ref="M8:N8"/>
    <mergeCell ref="Q9:R9"/>
    <mergeCell ref="U9:V9"/>
    <mergeCell ref="B10:C10"/>
    <mergeCell ref="E10:F10"/>
    <mergeCell ref="G10:H10"/>
    <mergeCell ref="I10:J10"/>
    <mergeCell ref="K10:L10"/>
    <mergeCell ref="M10:N10"/>
    <mergeCell ref="O10:P10"/>
    <mergeCell ref="Q10:R10"/>
    <mergeCell ref="U10:V10"/>
    <mergeCell ref="B11:C11"/>
    <mergeCell ref="E11:F11"/>
    <mergeCell ref="G11:H11"/>
    <mergeCell ref="I11:J11"/>
    <mergeCell ref="K11:L11"/>
    <mergeCell ref="M11:N11"/>
    <mergeCell ref="O11:P11"/>
    <mergeCell ref="Q11:R11"/>
    <mergeCell ref="U11:V11"/>
    <mergeCell ref="O12:P12"/>
    <mergeCell ref="Q12:R12"/>
    <mergeCell ref="U12:V12"/>
    <mergeCell ref="B13:C13"/>
    <mergeCell ref="E13:F13"/>
    <mergeCell ref="G13:H13"/>
    <mergeCell ref="I13:J13"/>
    <mergeCell ref="K13:L13"/>
    <mergeCell ref="M13:N13"/>
    <mergeCell ref="O13:P13"/>
    <mergeCell ref="B12:C12"/>
    <mergeCell ref="E12:F12"/>
    <mergeCell ref="G12:H12"/>
    <mergeCell ref="I12:J12"/>
    <mergeCell ref="K12:L12"/>
    <mergeCell ref="M12:N12"/>
    <mergeCell ref="Q13:R13"/>
    <mergeCell ref="U13:V13"/>
    <mergeCell ref="B14:C14"/>
    <mergeCell ref="E14:F14"/>
    <mergeCell ref="G14:H14"/>
    <mergeCell ref="I14:J14"/>
    <mergeCell ref="K14:L14"/>
    <mergeCell ref="M14:N14"/>
    <mergeCell ref="O14:P14"/>
    <mergeCell ref="Q14:R14"/>
    <mergeCell ref="U14:V14"/>
    <mergeCell ref="B15:C15"/>
    <mergeCell ref="E15:F15"/>
    <mergeCell ref="G15:H15"/>
    <mergeCell ref="I15:J15"/>
    <mergeCell ref="K15:L15"/>
    <mergeCell ref="M15:N15"/>
    <mergeCell ref="O15:P15"/>
    <mergeCell ref="Q15:R15"/>
    <mergeCell ref="U15:V15"/>
    <mergeCell ref="O16:P16"/>
    <mergeCell ref="Q16:R16"/>
    <mergeCell ref="U16:V16"/>
    <mergeCell ref="B17:C17"/>
    <mergeCell ref="E17:F17"/>
    <mergeCell ref="G17:H17"/>
    <mergeCell ref="I17:J17"/>
    <mergeCell ref="K17:L17"/>
    <mergeCell ref="M17:N17"/>
    <mergeCell ref="O17:P17"/>
    <mergeCell ref="B16:C16"/>
    <mergeCell ref="E16:F16"/>
    <mergeCell ref="G16:H16"/>
    <mergeCell ref="I16:J16"/>
    <mergeCell ref="K16:L16"/>
    <mergeCell ref="M16:N16"/>
    <mergeCell ref="Q17:R17"/>
    <mergeCell ref="U17:V17"/>
    <mergeCell ref="B18:C18"/>
    <mergeCell ref="E18:F18"/>
    <mergeCell ref="G18:H18"/>
    <mergeCell ref="I18:J18"/>
    <mergeCell ref="K18:L18"/>
    <mergeCell ref="M18:N18"/>
    <mergeCell ref="O18:P18"/>
    <mergeCell ref="Q18:R18"/>
    <mergeCell ref="U18:V18"/>
    <mergeCell ref="B19:C19"/>
    <mergeCell ref="E19:F19"/>
    <mergeCell ref="G19:H19"/>
    <mergeCell ref="I19:J19"/>
    <mergeCell ref="K19:L19"/>
    <mergeCell ref="M19:N19"/>
    <mergeCell ref="O19:P19"/>
    <mergeCell ref="Q19:R19"/>
    <mergeCell ref="U19:V19"/>
    <mergeCell ref="O20:P20"/>
    <mergeCell ref="Q20:R20"/>
    <mergeCell ref="U20:V20"/>
    <mergeCell ref="B21:C21"/>
    <mergeCell ref="E21:F21"/>
    <mergeCell ref="G21:H21"/>
    <mergeCell ref="I21:J21"/>
    <mergeCell ref="K21:L21"/>
    <mergeCell ref="M21:N21"/>
    <mergeCell ref="O21:P21"/>
    <mergeCell ref="B20:C20"/>
    <mergeCell ref="E20:F20"/>
    <mergeCell ref="G20:H20"/>
    <mergeCell ref="I20:J20"/>
    <mergeCell ref="K20:L20"/>
    <mergeCell ref="M20:N20"/>
    <mergeCell ref="Q21:R21"/>
    <mergeCell ref="U21:V21"/>
    <mergeCell ref="B22:C22"/>
    <mergeCell ref="E22:F22"/>
    <mergeCell ref="G22:H22"/>
    <mergeCell ref="I22:J22"/>
    <mergeCell ref="K22:L22"/>
    <mergeCell ref="M22:N22"/>
    <mergeCell ref="O22:P22"/>
    <mergeCell ref="Q22:R22"/>
    <mergeCell ref="U22:V22"/>
    <mergeCell ref="B23:C23"/>
    <mergeCell ref="E23:F23"/>
    <mergeCell ref="G23:H23"/>
    <mergeCell ref="I23:J23"/>
    <mergeCell ref="K23:L23"/>
    <mergeCell ref="M23:N23"/>
    <mergeCell ref="O23:P23"/>
    <mergeCell ref="Q23:R23"/>
    <mergeCell ref="U23:V23"/>
    <mergeCell ref="O24:P24"/>
    <mergeCell ref="Q24:R24"/>
    <mergeCell ref="U24:V24"/>
    <mergeCell ref="B25:C25"/>
    <mergeCell ref="E25:F25"/>
    <mergeCell ref="G25:H25"/>
    <mergeCell ref="I25:J25"/>
    <mergeCell ref="K25:L25"/>
    <mergeCell ref="M25:N25"/>
    <mergeCell ref="O25:P25"/>
    <mergeCell ref="B24:C24"/>
    <mergeCell ref="E24:F24"/>
    <mergeCell ref="G24:H24"/>
    <mergeCell ref="I24:J24"/>
    <mergeCell ref="K24:L24"/>
    <mergeCell ref="M24:N24"/>
    <mergeCell ref="Q25:R25"/>
    <mergeCell ref="U25:V25"/>
    <mergeCell ref="B26:C26"/>
    <mergeCell ref="E26:F26"/>
    <mergeCell ref="G26:H26"/>
    <mergeCell ref="I26:J26"/>
    <mergeCell ref="K26:L26"/>
    <mergeCell ref="M26:N26"/>
    <mergeCell ref="O26:P26"/>
    <mergeCell ref="Q26:R26"/>
    <mergeCell ref="U26:V26"/>
    <mergeCell ref="B27:C27"/>
    <mergeCell ref="E27:F27"/>
    <mergeCell ref="G27:H27"/>
    <mergeCell ref="I27:J27"/>
    <mergeCell ref="K27:L27"/>
    <mergeCell ref="M27:N27"/>
    <mergeCell ref="O27:P27"/>
    <mergeCell ref="Q27:R27"/>
    <mergeCell ref="U27:V27"/>
    <mergeCell ref="O28:P28"/>
    <mergeCell ref="Q28:R28"/>
    <mergeCell ref="U28:V28"/>
    <mergeCell ref="B29:C29"/>
    <mergeCell ref="E29:F29"/>
    <mergeCell ref="G29:H29"/>
    <mergeCell ref="I29:J29"/>
    <mergeCell ref="K29:L29"/>
    <mergeCell ref="M29:N29"/>
    <mergeCell ref="O29:P29"/>
    <mergeCell ref="B28:C28"/>
    <mergeCell ref="E28:F28"/>
    <mergeCell ref="G28:H28"/>
    <mergeCell ref="I28:J28"/>
    <mergeCell ref="K28:L28"/>
    <mergeCell ref="M28:N28"/>
    <mergeCell ref="Q29:R29"/>
    <mergeCell ref="U29:V29"/>
    <mergeCell ref="B30:C30"/>
    <mergeCell ref="E30:F30"/>
    <mergeCell ref="G30:H30"/>
    <mergeCell ref="I30:J30"/>
    <mergeCell ref="K30:L30"/>
    <mergeCell ref="M30:N30"/>
    <mergeCell ref="O30:P30"/>
    <mergeCell ref="Q30:R30"/>
    <mergeCell ref="U30:V30"/>
    <mergeCell ref="B31:C31"/>
    <mergeCell ref="E31:F31"/>
    <mergeCell ref="G31:H31"/>
    <mergeCell ref="I31:J31"/>
    <mergeCell ref="K31:L31"/>
    <mergeCell ref="M31:N31"/>
    <mergeCell ref="O31:P31"/>
    <mergeCell ref="Q31:R31"/>
    <mergeCell ref="U31:V31"/>
    <mergeCell ref="O32:P32"/>
    <mergeCell ref="Q32:R32"/>
    <mergeCell ref="U32:V32"/>
    <mergeCell ref="B33:C33"/>
    <mergeCell ref="E33:F33"/>
    <mergeCell ref="G33:H33"/>
    <mergeCell ref="I33:J33"/>
    <mergeCell ref="K33:L33"/>
    <mergeCell ref="M33:N33"/>
    <mergeCell ref="O33:P33"/>
    <mergeCell ref="B32:C32"/>
    <mergeCell ref="E32:F32"/>
    <mergeCell ref="G32:H32"/>
    <mergeCell ref="I32:J32"/>
    <mergeCell ref="K32:L32"/>
    <mergeCell ref="M32:N32"/>
    <mergeCell ref="Q33:R33"/>
    <mergeCell ref="U33:V33"/>
    <mergeCell ref="B34:C34"/>
    <mergeCell ref="E34:F34"/>
    <mergeCell ref="G34:H34"/>
    <mergeCell ref="I34:J34"/>
    <mergeCell ref="K34:L34"/>
    <mergeCell ref="M34:N34"/>
    <mergeCell ref="O34:P34"/>
    <mergeCell ref="Q34:R34"/>
    <mergeCell ref="U34:V34"/>
    <mergeCell ref="B35:C35"/>
    <mergeCell ref="E35:F35"/>
    <mergeCell ref="G35:H35"/>
    <mergeCell ref="I35:J35"/>
    <mergeCell ref="K35:L35"/>
    <mergeCell ref="M35:N35"/>
    <mergeCell ref="O35:P35"/>
    <mergeCell ref="Q35:R35"/>
    <mergeCell ref="U35:V35"/>
    <mergeCell ref="Q37:R37"/>
    <mergeCell ref="U37:V37"/>
    <mergeCell ref="O36:P36"/>
    <mergeCell ref="Q36:R36"/>
    <mergeCell ref="U36:V36"/>
    <mergeCell ref="B37:C37"/>
    <mergeCell ref="E37:F37"/>
    <mergeCell ref="G37:H37"/>
    <mergeCell ref="I37:J37"/>
    <mergeCell ref="K37:L37"/>
    <mergeCell ref="M37:N37"/>
    <mergeCell ref="O37:P37"/>
    <mergeCell ref="B36:C36"/>
    <mergeCell ref="E36:F36"/>
    <mergeCell ref="G36:H36"/>
    <mergeCell ref="I36:J36"/>
    <mergeCell ref="K36:L36"/>
    <mergeCell ref="M36:N36"/>
  </mergeCells>
  <pageMargins left="0.75" right="0.75" top="1" bottom="1" header="0.5" footer="0.5"/>
  <pageSetup scale="7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58</v>
      </c>
      <c r="B1" s="3" t="s">
        <v>1</v>
      </c>
      <c r="C1" s="3"/>
      <c r="D1" s="3"/>
      <c r="E1" s="3"/>
      <c r="F1" s="40" t="s">
        <v>113</v>
      </c>
      <c r="G1" s="3"/>
      <c r="H1" s="3"/>
      <c r="N1" s="39" t="str">
        <f>Inhoud!$C$3</f>
        <v>1 maart 2012</v>
      </c>
      <c r="Q1" s="6" t="s">
        <v>57</v>
      </c>
    </row>
    <row r="2" spans="1:21" ht="16.5">
      <c r="A2" s="3"/>
      <c r="B2" s="3"/>
      <c r="C2" s="3"/>
      <c r="D2" s="3"/>
      <c r="E2" s="3"/>
      <c r="F2" s="3"/>
      <c r="G2" s="3"/>
      <c r="H2" s="3"/>
    </row>
    <row r="3" spans="1:21" ht="17.25">
      <c r="A3" s="3"/>
      <c r="B3" s="3"/>
      <c r="C3" s="9">
        <v>400</v>
      </c>
      <c r="D3" s="9" t="s">
        <v>114</v>
      </c>
      <c r="E3" s="9"/>
      <c r="F3" s="9"/>
      <c r="G3" s="9"/>
      <c r="H3" s="9"/>
      <c r="I3" s="9">
        <v>370</v>
      </c>
      <c r="J3" s="9" t="s">
        <v>139</v>
      </c>
      <c r="K3" s="10"/>
      <c r="O3" s="6">
        <v>375</v>
      </c>
      <c r="P3" s="6" t="s">
        <v>136</v>
      </c>
    </row>
    <row r="4" spans="1:21" ht="17.25">
      <c r="A4" s="3"/>
      <c r="B4" s="3"/>
      <c r="C4" s="9">
        <v>350</v>
      </c>
      <c r="D4" s="9" t="s">
        <v>137</v>
      </c>
      <c r="E4" s="9"/>
      <c r="F4" s="9"/>
      <c r="G4" s="9"/>
      <c r="H4" s="9"/>
      <c r="I4" s="9">
        <v>480</v>
      </c>
      <c r="J4" s="9" t="s">
        <v>140</v>
      </c>
      <c r="K4" s="10"/>
      <c r="P4" s="6" t="s">
        <v>135</v>
      </c>
    </row>
    <row r="5" spans="1:21" ht="17.25">
      <c r="A5" s="3"/>
      <c r="B5" s="3"/>
      <c r="C5" s="9">
        <v>360</v>
      </c>
      <c r="D5" s="9" t="s">
        <v>138</v>
      </c>
      <c r="E5" s="9"/>
      <c r="F5" s="9"/>
      <c r="G5" s="9"/>
      <c r="H5" s="9"/>
      <c r="I5" s="9">
        <v>380</v>
      </c>
      <c r="J5" s="9" t="s">
        <v>141</v>
      </c>
      <c r="K5" s="10"/>
      <c r="O5" s="6">
        <v>345</v>
      </c>
      <c r="P5" s="6" t="s">
        <v>142</v>
      </c>
      <c r="Q5" s="6"/>
      <c r="R5" s="6"/>
      <c r="S5" s="6"/>
      <c r="T5" s="6"/>
    </row>
    <row r="6" spans="1:21">
      <c r="A6" s="6" t="s">
        <v>115</v>
      </c>
      <c r="T6" s="1" t="s">
        <v>7</v>
      </c>
      <c r="U6" s="11">
        <f>'LOG4'!$U$4</f>
        <v>1.2434000000000001</v>
      </c>
    </row>
    <row r="7" spans="1:21" ht="17.25">
      <c r="A7" s="3"/>
      <c r="B7" s="3"/>
      <c r="C7" s="3"/>
      <c r="D7" s="3"/>
      <c r="E7" s="8"/>
      <c r="F7" s="9"/>
      <c r="G7" s="3"/>
      <c r="H7" s="3"/>
      <c r="Q7" s="6"/>
      <c r="U7" s="11"/>
    </row>
    <row r="8" spans="1:21">
      <c r="A8" s="12"/>
      <c r="B8" s="69" t="s">
        <v>8</v>
      </c>
      <c r="C8" s="77"/>
      <c r="D8" s="77"/>
      <c r="E8" s="70"/>
      <c r="F8" s="13" t="s">
        <v>9</v>
      </c>
      <c r="G8" s="14"/>
      <c r="H8" s="69" t="s">
        <v>10</v>
      </c>
      <c r="I8" s="72"/>
      <c r="J8" s="69" t="s">
        <v>11</v>
      </c>
      <c r="K8" s="70"/>
      <c r="L8" s="69" t="s">
        <v>12</v>
      </c>
      <c r="M8" s="77"/>
      <c r="N8" s="77"/>
      <c r="O8" s="77"/>
      <c r="P8" s="77"/>
      <c r="Q8" s="70"/>
      <c r="R8" s="15" t="s">
        <v>13</v>
      </c>
      <c r="S8" s="15"/>
      <c r="T8" s="15"/>
      <c r="U8" s="14"/>
    </row>
    <row r="9" spans="1:21">
      <c r="A9" s="16"/>
      <c r="B9" s="65">
        <v>1</v>
      </c>
      <c r="C9" s="66"/>
      <c r="D9" s="65"/>
      <c r="E9" s="66"/>
      <c r="F9" s="65"/>
      <c r="G9" s="66"/>
      <c r="H9" s="65"/>
      <c r="I9" s="66"/>
      <c r="J9" s="73" t="s">
        <v>14</v>
      </c>
      <c r="K9" s="66"/>
      <c r="L9" s="73" t="s">
        <v>15</v>
      </c>
      <c r="M9" s="74"/>
      <c r="N9" s="74"/>
      <c r="O9" s="74"/>
      <c r="P9" s="74"/>
      <c r="Q9" s="66"/>
      <c r="R9" s="17"/>
      <c r="S9" s="17"/>
      <c r="T9" s="71" t="s">
        <v>16</v>
      </c>
      <c r="U9" s="66"/>
    </row>
    <row r="10" spans="1:21">
      <c r="A10" s="16"/>
      <c r="B10" s="78" t="s">
        <v>17</v>
      </c>
      <c r="C10" s="79"/>
      <c r="D10" s="67" t="str">
        <f>Inhoud!$C$3</f>
        <v>1 maart 2012</v>
      </c>
      <c r="E10" s="68"/>
      <c r="F10" s="18" t="str">
        <f>D10</f>
        <v>1 maart 2012</v>
      </c>
      <c r="G10" s="19"/>
      <c r="H10" s="75"/>
      <c r="I10" s="68"/>
      <c r="J10" s="75"/>
      <c r="K10" s="68"/>
      <c r="L10" s="20">
        <v>1</v>
      </c>
      <c r="M10" s="17"/>
      <c r="N10" s="21">
        <v>0.5</v>
      </c>
      <c r="O10" s="17"/>
      <c r="P10" s="80">
        <v>0.2</v>
      </c>
      <c r="Q10" s="79"/>
      <c r="R10" s="17" t="s">
        <v>10</v>
      </c>
      <c r="S10" s="17"/>
      <c r="T10" s="17"/>
      <c r="U10" s="22"/>
    </row>
    <row r="11" spans="1:21">
      <c r="A11" s="16"/>
      <c r="B11" s="69"/>
      <c r="C11" s="70"/>
      <c r="D11" s="76"/>
      <c r="E11" s="72"/>
      <c r="F11" s="76"/>
      <c r="G11" s="72"/>
      <c r="H11" s="76"/>
      <c r="I11" s="72"/>
      <c r="J11" s="76"/>
      <c r="K11" s="72"/>
      <c r="L11" s="76"/>
      <c r="M11" s="72"/>
      <c r="N11" s="76"/>
      <c r="O11" s="72"/>
      <c r="P11" s="76"/>
      <c r="Q11" s="72"/>
      <c r="R11" s="12"/>
      <c r="S11" s="12"/>
      <c r="T11" s="76"/>
      <c r="U11" s="72"/>
    </row>
    <row r="12" spans="1:21">
      <c r="A12" s="16">
        <v>0</v>
      </c>
      <c r="B12" s="60">
        <v>26129.09</v>
      </c>
      <c r="C12" s="61"/>
      <c r="D12" s="60">
        <f t="shared" ref="D12:D39" si="0">B12*$U$6</f>
        <v>32488.910506</v>
      </c>
      <c r="E12" s="64">
        <f t="shared" ref="E12:E39" si="1">D12/40.3399</f>
        <v>805.37905413746682</v>
      </c>
      <c r="F12" s="60">
        <f t="shared" ref="F12:F39" si="2">B12/12*$U$6</f>
        <v>2707.4092088333337</v>
      </c>
      <c r="G12" s="64">
        <f t="shared" ref="G12:G39" si="3">F12/40.3399</f>
        <v>67.114921178122245</v>
      </c>
      <c r="H12" s="60">
        <f t="shared" ref="H12:H39" si="4">((B12&lt;19968.2)*913.03+(B12&gt;19968.2)*(B12&lt;20424.71)*(20424.71-B12+456.51)+(B12&gt;20424.71)*(B12&lt;22659.62)*456.51+(B12&gt;22659.62)*(B12&lt;23116.13)*(23116.13-B12))/12*$U$6</f>
        <v>0</v>
      </c>
      <c r="I12" s="64">
        <f t="shared" ref="I12:I39" si="5">H12/40.3399</f>
        <v>0</v>
      </c>
      <c r="J12" s="60">
        <f t="shared" ref="J12:J39" si="6">((B12&lt;19968.2)*456.51+(B12&gt;19968.2)*(B12&lt;20196.46)*(20196.46-B12+228.26)+(B12&gt;20196.46)*(B12&lt;22659.62)*228.26+(B12&gt;22659.62)*(B12&lt;22887.88)*(22887.88-B12))/12*$U$6</f>
        <v>0</v>
      </c>
      <c r="K12" s="64">
        <f t="shared" ref="K12:K39" si="7">J12/40.3399</f>
        <v>0</v>
      </c>
      <c r="L12" s="81">
        <f t="shared" ref="L12:L39" si="8">D12/1976</f>
        <v>16.441756328947367</v>
      </c>
      <c r="M12" s="82">
        <f t="shared" ref="M12:M39" si="9">L12/40.3399</f>
        <v>0.40758049298454796</v>
      </c>
      <c r="N12" s="81">
        <f t="shared" ref="N12:N39" si="10">L12/2</f>
        <v>8.2208781644736835</v>
      </c>
      <c r="O12" s="82">
        <f t="shared" ref="O12:O39" si="11">N12/40.3399</f>
        <v>0.20379024649227398</v>
      </c>
      <c r="P12" s="81">
        <f t="shared" ref="P12:P39" si="12">L12/5</f>
        <v>3.2883512657894736</v>
      </c>
      <c r="Q12" s="82">
        <f t="shared" ref="Q12:Q39" si="13">P12/40.3399</f>
        <v>8.15160985969096E-2</v>
      </c>
      <c r="R12" s="23">
        <f t="shared" ref="R12:R39" si="14">(F12+H12)/1976*12</f>
        <v>16.44175632894737</v>
      </c>
      <c r="S12" s="23">
        <f t="shared" ref="S12:S39" si="15">R12/40.3399</f>
        <v>0.40758049298454807</v>
      </c>
      <c r="T12" s="81">
        <f t="shared" ref="T12:T39" si="16">D12/2080</f>
        <v>15.619668512500001</v>
      </c>
      <c r="U12" s="82">
        <f t="shared" ref="U12:U39" si="17">T12/40.3399</f>
        <v>0.38720146833532065</v>
      </c>
    </row>
    <row r="13" spans="1:21">
      <c r="A13" s="16">
        <f t="shared" ref="A13:A39" si="18">+A12+1</f>
        <v>1</v>
      </c>
      <c r="B13" s="60">
        <v>26911.8</v>
      </c>
      <c r="C13" s="61"/>
      <c r="D13" s="60">
        <f t="shared" si="0"/>
        <v>33462.132120000002</v>
      </c>
      <c r="E13" s="64">
        <f t="shared" si="1"/>
        <v>829.50458776546304</v>
      </c>
      <c r="F13" s="60">
        <f t="shared" si="2"/>
        <v>2788.5110100000002</v>
      </c>
      <c r="G13" s="64">
        <f t="shared" si="3"/>
        <v>69.125382313788592</v>
      </c>
      <c r="H13" s="60">
        <f t="shared" si="4"/>
        <v>0</v>
      </c>
      <c r="I13" s="64">
        <f t="shared" si="5"/>
        <v>0</v>
      </c>
      <c r="J13" s="60">
        <f t="shared" si="6"/>
        <v>0</v>
      </c>
      <c r="K13" s="64">
        <f t="shared" si="7"/>
        <v>0</v>
      </c>
      <c r="L13" s="81">
        <f t="shared" si="8"/>
        <v>16.934277388663968</v>
      </c>
      <c r="M13" s="82">
        <f t="shared" si="9"/>
        <v>0.4197897711363679</v>
      </c>
      <c r="N13" s="81">
        <f t="shared" si="10"/>
        <v>8.4671386943319842</v>
      </c>
      <c r="O13" s="82">
        <f t="shared" si="11"/>
        <v>0.20989488556818395</v>
      </c>
      <c r="P13" s="81">
        <f t="shared" si="12"/>
        <v>3.3868554777327935</v>
      </c>
      <c r="Q13" s="82">
        <f t="shared" si="13"/>
        <v>8.3957954227273576E-2</v>
      </c>
      <c r="R13" s="23">
        <f t="shared" si="14"/>
        <v>16.934277388663968</v>
      </c>
      <c r="S13" s="23">
        <f t="shared" si="15"/>
        <v>0.4197897711363679</v>
      </c>
      <c r="T13" s="81">
        <f t="shared" si="16"/>
        <v>16.08756351923077</v>
      </c>
      <c r="U13" s="82">
        <f t="shared" si="17"/>
        <v>0.39880028257954953</v>
      </c>
    </row>
    <row r="14" spans="1:21">
      <c r="A14" s="16">
        <f t="shared" si="18"/>
        <v>2</v>
      </c>
      <c r="B14" s="60">
        <v>27694.880000000001</v>
      </c>
      <c r="C14" s="61"/>
      <c r="D14" s="60">
        <f t="shared" si="0"/>
        <v>34435.813792000001</v>
      </c>
      <c r="E14" s="64">
        <f t="shared" si="1"/>
        <v>853.6415259333811</v>
      </c>
      <c r="F14" s="60">
        <f t="shared" si="2"/>
        <v>2869.6511493333337</v>
      </c>
      <c r="G14" s="64">
        <f t="shared" si="3"/>
        <v>71.136793827781773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17.427031271255061</v>
      </c>
      <c r="M14" s="82">
        <f t="shared" si="9"/>
        <v>0.43200482081648839</v>
      </c>
      <c r="N14" s="81">
        <f t="shared" si="10"/>
        <v>8.7135156356275303</v>
      </c>
      <c r="O14" s="82">
        <f t="shared" si="11"/>
        <v>0.21600241040824419</v>
      </c>
      <c r="P14" s="81">
        <f t="shared" si="12"/>
        <v>3.485406254251012</v>
      </c>
      <c r="Q14" s="82">
        <f t="shared" si="13"/>
        <v>8.6400964163297678E-2</v>
      </c>
      <c r="R14" s="23">
        <f t="shared" si="14"/>
        <v>17.427031271255064</v>
      </c>
      <c r="S14" s="23">
        <f t="shared" si="15"/>
        <v>0.4320048208164885</v>
      </c>
      <c r="T14" s="81">
        <f t="shared" si="16"/>
        <v>16.55567970769231</v>
      </c>
      <c r="U14" s="82">
        <f t="shared" si="17"/>
        <v>0.41040457977566402</v>
      </c>
    </row>
    <row r="15" spans="1:21">
      <c r="A15" s="16">
        <f t="shared" si="18"/>
        <v>3</v>
      </c>
      <c r="B15" s="60">
        <v>28477.96</v>
      </c>
      <c r="C15" s="61"/>
      <c r="D15" s="60">
        <f t="shared" si="0"/>
        <v>35409.495464</v>
      </c>
      <c r="E15" s="64">
        <f t="shared" si="1"/>
        <v>877.77846410129916</v>
      </c>
      <c r="F15" s="60">
        <f t="shared" si="2"/>
        <v>2950.7912886666668</v>
      </c>
      <c r="G15" s="64">
        <f t="shared" si="3"/>
        <v>73.14820534177494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17.919785153846153</v>
      </c>
      <c r="M15" s="82">
        <f t="shared" si="9"/>
        <v>0.44421987049660888</v>
      </c>
      <c r="N15" s="81">
        <f t="shared" si="10"/>
        <v>8.9598925769230764</v>
      </c>
      <c r="O15" s="82">
        <f t="shared" si="11"/>
        <v>0.22210993524830444</v>
      </c>
      <c r="P15" s="81">
        <f t="shared" si="12"/>
        <v>3.5839570307692306</v>
      </c>
      <c r="Q15" s="82">
        <f t="shared" si="13"/>
        <v>8.8843974099321779E-2</v>
      </c>
      <c r="R15" s="23">
        <f t="shared" si="14"/>
        <v>17.919785153846156</v>
      </c>
      <c r="S15" s="23">
        <f t="shared" si="15"/>
        <v>0.44421987049660899</v>
      </c>
      <c r="T15" s="81">
        <f t="shared" si="16"/>
        <v>17.023795896153846</v>
      </c>
      <c r="U15" s="82">
        <f t="shared" si="17"/>
        <v>0.42200887697177847</v>
      </c>
    </row>
    <row r="16" spans="1:21">
      <c r="A16" s="16">
        <f t="shared" si="18"/>
        <v>4</v>
      </c>
      <c r="B16" s="60">
        <v>29427.34</v>
      </c>
      <c r="C16" s="61"/>
      <c r="D16" s="60">
        <f t="shared" si="0"/>
        <v>36589.954556000004</v>
      </c>
      <c r="E16" s="64">
        <f t="shared" si="1"/>
        <v>907.04128061794904</v>
      </c>
      <c r="F16" s="60">
        <f t="shared" si="2"/>
        <v>3049.1628796666669</v>
      </c>
      <c r="G16" s="64">
        <f t="shared" si="3"/>
        <v>75.586773384829087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18.517183479757087</v>
      </c>
      <c r="M16" s="82">
        <f t="shared" si="9"/>
        <v>0.45902898816697829</v>
      </c>
      <c r="N16" s="81">
        <f t="shared" si="10"/>
        <v>9.2585917398785433</v>
      </c>
      <c r="O16" s="82">
        <f t="shared" si="11"/>
        <v>0.22951449408348915</v>
      </c>
      <c r="P16" s="81">
        <f t="shared" si="12"/>
        <v>3.7034366959514173</v>
      </c>
      <c r="Q16" s="82">
        <f t="shared" si="13"/>
        <v>9.180579763339565E-2</v>
      </c>
      <c r="R16" s="23">
        <f t="shared" si="14"/>
        <v>18.517183479757087</v>
      </c>
      <c r="S16" s="23">
        <f t="shared" si="15"/>
        <v>0.45902898816697829</v>
      </c>
      <c r="T16" s="81">
        <f t="shared" si="16"/>
        <v>17.591324305769234</v>
      </c>
      <c r="U16" s="82">
        <f t="shared" si="17"/>
        <v>0.43607753875862942</v>
      </c>
    </row>
    <row r="17" spans="1:21">
      <c r="A17" s="16">
        <f t="shared" si="18"/>
        <v>5</v>
      </c>
      <c r="B17" s="60">
        <v>30630.09</v>
      </c>
      <c r="C17" s="61"/>
      <c r="D17" s="60">
        <f t="shared" si="0"/>
        <v>38085.453906000002</v>
      </c>
      <c r="E17" s="64">
        <f t="shared" si="1"/>
        <v>944.11374113470788</v>
      </c>
      <c r="F17" s="60">
        <f t="shared" si="2"/>
        <v>3173.7878255000005</v>
      </c>
      <c r="G17" s="64">
        <f t="shared" si="3"/>
        <v>78.676145094559004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19.274015134615386</v>
      </c>
      <c r="M17" s="82">
        <f t="shared" si="9"/>
        <v>0.477790354825257</v>
      </c>
      <c r="N17" s="81">
        <f t="shared" si="10"/>
        <v>9.6370075673076929</v>
      </c>
      <c r="O17" s="82">
        <f t="shared" si="11"/>
        <v>0.2388951774126285</v>
      </c>
      <c r="P17" s="81">
        <f t="shared" si="12"/>
        <v>3.8548030269230771</v>
      </c>
      <c r="Q17" s="82">
        <f t="shared" si="13"/>
        <v>9.5558070965051409E-2</v>
      </c>
      <c r="R17" s="23">
        <f t="shared" si="14"/>
        <v>19.274015134615389</v>
      </c>
      <c r="S17" s="23">
        <f t="shared" si="15"/>
        <v>0.47779035482525711</v>
      </c>
      <c r="T17" s="81">
        <f t="shared" si="16"/>
        <v>18.310314377884616</v>
      </c>
      <c r="U17" s="82">
        <f t="shared" si="17"/>
        <v>0.45390083708399415</v>
      </c>
    </row>
    <row r="18" spans="1:21">
      <c r="A18" s="16">
        <f t="shared" si="18"/>
        <v>6</v>
      </c>
      <c r="B18" s="60">
        <v>30630.09</v>
      </c>
      <c r="C18" s="61"/>
      <c r="D18" s="60">
        <f t="shared" si="0"/>
        <v>38085.453906000002</v>
      </c>
      <c r="E18" s="64">
        <f t="shared" si="1"/>
        <v>944.11374113470788</v>
      </c>
      <c r="F18" s="60">
        <f t="shared" si="2"/>
        <v>3173.7878255000005</v>
      </c>
      <c r="G18" s="64">
        <f t="shared" si="3"/>
        <v>78.676145094559004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19.274015134615386</v>
      </c>
      <c r="M18" s="82">
        <f t="shared" si="9"/>
        <v>0.477790354825257</v>
      </c>
      <c r="N18" s="81">
        <f t="shared" si="10"/>
        <v>9.6370075673076929</v>
      </c>
      <c r="O18" s="82">
        <f t="shared" si="11"/>
        <v>0.2388951774126285</v>
      </c>
      <c r="P18" s="81">
        <f t="shared" si="12"/>
        <v>3.8548030269230771</v>
      </c>
      <c r="Q18" s="82">
        <f t="shared" si="13"/>
        <v>9.5558070965051409E-2</v>
      </c>
      <c r="R18" s="23">
        <f t="shared" si="14"/>
        <v>19.274015134615389</v>
      </c>
      <c r="S18" s="23">
        <f t="shared" si="15"/>
        <v>0.47779035482525711</v>
      </c>
      <c r="T18" s="81">
        <f t="shared" si="16"/>
        <v>18.310314377884616</v>
      </c>
      <c r="U18" s="82">
        <f t="shared" si="17"/>
        <v>0.45390083708399415</v>
      </c>
    </row>
    <row r="19" spans="1:21">
      <c r="A19" s="16">
        <f t="shared" si="18"/>
        <v>7</v>
      </c>
      <c r="B19" s="60">
        <v>31832.43</v>
      </c>
      <c r="C19" s="61"/>
      <c r="D19" s="60">
        <f t="shared" si="0"/>
        <v>39580.443462000003</v>
      </c>
      <c r="E19" s="64">
        <f t="shared" si="1"/>
        <v>981.17356418830991</v>
      </c>
      <c r="F19" s="60">
        <f t="shared" si="2"/>
        <v>3298.3702884999998</v>
      </c>
      <c r="G19" s="64">
        <f t="shared" si="3"/>
        <v>81.76446368235915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20.030588796558707</v>
      </c>
      <c r="M19" s="82">
        <f t="shared" si="9"/>
        <v>0.49654532600622975</v>
      </c>
      <c r="N19" s="81">
        <f t="shared" si="10"/>
        <v>10.015294398279353</v>
      </c>
      <c r="O19" s="82">
        <f t="shared" si="11"/>
        <v>0.24827266300311487</v>
      </c>
      <c r="P19" s="81">
        <f t="shared" si="12"/>
        <v>4.0061177593117412</v>
      </c>
      <c r="Q19" s="82">
        <f t="shared" si="13"/>
        <v>9.9309065201245939E-2</v>
      </c>
      <c r="R19" s="23">
        <f t="shared" si="14"/>
        <v>20.030588796558703</v>
      </c>
      <c r="S19" s="23">
        <f t="shared" si="15"/>
        <v>0.49654532600622964</v>
      </c>
      <c r="T19" s="81">
        <f t="shared" si="16"/>
        <v>19.02905935673077</v>
      </c>
      <c r="U19" s="82">
        <f t="shared" si="17"/>
        <v>0.47171805970591818</v>
      </c>
    </row>
    <row r="20" spans="1:21">
      <c r="A20" s="16">
        <f t="shared" si="18"/>
        <v>8</v>
      </c>
      <c r="B20" s="60">
        <v>31832.43</v>
      </c>
      <c r="C20" s="61"/>
      <c r="D20" s="60">
        <f t="shared" si="0"/>
        <v>39580.443462000003</v>
      </c>
      <c r="E20" s="64">
        <f t="shared" si="1"/>
        <v>981.17356418830991</v>
      </c>
      <c r="F20" s="60">
        <f t="shared" si="2"/>
        <v>3298.3702884999998</v>
      </c>
      <c r="G20" s="64">
        <f t="shared" si="3"/>
        <v>81.76446368235915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20.030588796558707</v>
      </c>
      <c r="M20" s="82">
        <f t="shared" si="9"/>
        <v>0.49654532600622975</v>
      </c>
      <c r="N20" s="81">
        <f t="shared" si="10"/>
        <v>10.015294398279353</v>
      </c>
      <c r="O20" s="82">
        <f t="shared" si="11"/>
        <v>0.24827266300311487</v>
      </c>
      <c r="P20" s="81">
        <f t="shared" si="12"/>
        <v>4.0061177593117412</v>
      </c>
      <c r="Q20" s="82">
        <f t="shared" si="13"/>
        <v>9.9309065201245939E-2</v>
      </c>
      <c r="R20" s="23">
        <f t="shared" si="14"/>
        <v>20.030588796558703</v>
      </c>
      <c r="S20" s="23">
        <f t="shared" si="15"/>
        <v>0.49654532600622964</v>
      </c>
      <c r="T20" s="81">
        <f t="shared" si="16"/>
        <v>19.02905935673077</v>
      </c>
      <c r="U20" s="82">
        <f t="shared" si="17"/>
        <v>0.47171805970591818</v>
      </c>
    </row>
    <row r="21" spans="1:21">
      <c r="A21" s="16">
        <f t="shared" si="18"/>
        <v>9</v>
      </c>
      <c r="B21" s="60">
        <v>33034.800000000003</v>
      </c>
      <c r="C21" s="61"/>
      <c r="D21" s="60">
        <f t="shared" si="0"/>
        <v>41075.470320000008</v>
      </c>
      <c r="E21" s="64">
        <f t="shared" si="1"/>
        <v>1018.2343119343382</v>
      </c>
      <c r="F21" s="60">
        <f t="shared" si="2"/>
        <v>3422.9558600000005</v>
      </c>
      <c r="G21" s="64">
        <f t="shared" si="3"/>
        <v>84.852859327861509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20.787181336032393</v>
      </c>
      <c r="M21" s="82">
        <f t="shared" si="9"/>
        <v>0.51530076514895662</v>
      </c>
      <c r="N21" s="81">
        <f t="shared" si="10"/>
        <v>10.393590668016197</v>
      </c>
      <c r="O21" s="82">
        <f t="shared" si="11"/>
        <v>0.25765038257447831</v>
      </c>
      <c r="P21" s="81">
        <f t="shared" si="12"/>
        <v>4.1574362672064789</v>
      </c>
      <c r="Q21" s="82">
        <f t="shared" si="13"/>
        <v>0.10306015302979132</v>
      </c>
      <c r="R21" s="23">
        <f t="shared" si="14"/>
        <v>20.78718133603239</v>
      </c>
      <c r="S21" s="23">
        <f t="shared" si="15"/>
        <v>0.51530076514895651</v>
      </c>
      <c r="T21" s="81">
        <f t="shared" si="16"/>
        <v>19.747822269230774</v>
      </c>
      <c r="U21" s="82">
        <f t="shared" si="17"/>
        <v>0.48953572689150876</v>
      </c>
    </row>
    <row r="22" spans="1:21">
      <c r="A22" s="16">
        <f t="shared" si="18"/>
        <v>10</v>
      </c>
      <c r="B22" s="60">
        <v>33116.01</v>
      </c>
      <c r="C22" s="61"/>
      <c r="D22" s="60">
        <f t="shared" si="0"/>
        <v>41176.446834000002</v>
      </c>
      <c r="E22" s="64">
        <f t="shared" si="1"/>
        <v>1020.7374543318155</v>
      </c>
      <c r="F22" s="60">
        <f t="shared" si="2"/>
        <v>3431.3705695000003</v>
      </c>
      <c r="G22" s="64">
        <f t="shared" si="3"/>
        <v>85.061454527651293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20.838282810728746</v>
      </c>
      <c r="M22" s="82">
        <f t="shared" si="9"/>
        <v>0.51656753761731555</v>
      </c>
      <c r="N22" s="81">
        <f t="shared" si="10"/>
        <v>10.419141405364373</v>
      </c>
      <c r="O22" s="82">
        <f t="shared" si="11"/>
        <v>0.25828376880865778</v>
      </c>
      <c r="P22" s="81">
        <f t="shared" si="12"/>
        <v>4.1676565621457495</v>
      </c>
      <c r="Q22" s="82">
        <f t="shared" si="13"/>
        <v>0.10331350752346311</v>
      </c>
      <c r="R22" s="23">
        <f t="shared" si="14"/>
        <v>20.838282810728746</v>
      </c>
      <c r="S22" s="23">
        <f t="shared" si="15"/>
        <v>0.51656753761731555</v>
      </c>
      <c r="T22" s="81">
        <f t="shared" si="16"/>
        <v>19.796368670192308</v>
      </c>
      <c r="U22" s="82">
        <f t="shared" si="17"/>
        <v>0.49073916073644974</v>
      </c>
    </row>
    <row r="23" spans="1:21">
      <c r="A23" s="16">
        <f t="shared" si="18"/>
        <v>11</v>
      </c>
      <c r="B23" s="60">
        <v>34237.14</v>
      </c>
      <c r="C23" s="61"/>
      <c r="D23" s="60">
        <f t="shared" si="0"/>
        <v>42570.459876000001</v>
      </c>
      <c r="E23" s="64">
        <f t="shared" si="1"/>
        <v>1055.29413498794</v>
      </c>
      <c r="F23" s="60">
        <f t="shared" si="2"/>
        <v>3547.5383229999998</v>
      </c>
      <c r="G23" s="64">
        <f t="shared" si="3"/>
        <v>87.941177915661655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21.543754997975707</v>
      </c>
      <c r="M23" s="82">
        <f t="shared" si="9"/>
        <v>0.53405573632992909</v>
      </c>
      <c r="N23" s="81">
        <f t="shared" si="10"/>
        <v>10.771877498987854</v>
      </c>
      <c r="O23" s="82">
        <f t="shared" si="11"/>
        <v>0.26702786816496454</v>
      </c>
      <c r="P23" s="81">
        <f t="shared" si="12"/>
        <v>4.3087509995951416</v>
      </c>
      <c r="Q23" s="82">
        <f t="shared" si="13"/>
        <v>0.10681114726598583</v>
      </c>
      <c r="R23" s="23">
        <f t="shared" si="14"/>
        <v>21.543754997975707</v>
      </c>
      <c r="S23" s="23">
        <f t="shared" si="15"/>
        <v>0.53405573632992909</v>
      </c>
      <c r="T23" s="81">
        <f t="shared" si="16"/>
        <v>20.466567248076924</v>
      </c>
      <c r="U23" s="82">
        <f t="shared" si="17"/>
        <v>0.50735294951343268</v>
      </c>
    </row>
    <row r="24" spans="1:21">
      <c r="A24" s="16">
        <f t="shared" si="18"/>
        <v>12</v>
      </c>
      <c r="B24" s="60">
        <v>34587.39</v>
      </c>
      <c r="C24" s="61"/>
      <c r="D24" s="60">
        <f t="shared" si="0"/>
        <v>43005.960726000005</v>
      </c>
      <c r="E24" s="64">
        <f t="shared" si="1"/>
        <v>1066.0899190627642</v>
      </c>
      <c r="F24" s="60">
        <f t="shared" si="2"/>
        <v>3583.8300604999999</v>
      </c>
      <c r="G24" s="64">
        <f t="shared" si="3"/>
        <v>88.840826588563672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21.76415016497976</v>
      </c>
      <c r="M24" s="82">
        <f t="shared" si="9"/>
        <v>0.5395191898090913</v>
      </c>
      <c r="N24" s="81">
        <f t="shared" si="10"/>
        <v>10.88207508248988</v>
      </c>
      <c r="O24" s="82">
        <f t="shared" si="11"/>
        <v>0.26975959490454565</v>
      </c>
      <c r="P24" s="81">
        <f t="shared" si="12"/>
        <v>4.3528300329959517</v>
      </c>
      <c r="Q24" s="82">
        <f t="shared" si="13"/>
        <v>0.10790383796181824</v>
      </c>
      <c r="R24" s="23">
        <f t="shared" si="14"/>
        <v>21.764150164979757</v>
      </c>
      <c r="S24" s="23">
        <f t="shared" si="15"/>
        <v>0.53951918980909119</v>
      </c>
      <c r="T24" s="81">
        <f t="shared" si="16"/>
        <v>20.675942656730772</v>
      </c>
      <c r="U24" s="82">
        <f t="shared" si="17"/>
        <v>0.51254323031863669</v>
      </c>
    </row>
    <row r="25" spans="1:21">
      <c r="A25" s="16">
        <f t="shared" si="18"/>
        <v>13</v>
      </c>
      <c r="B25" s="60">
        <v>35439.480000000003</v>
      </c>
      <c r="C25" s="61"/>
      <c r="D25" s="60">
        <f t="shared" si="0"/>
        <v>44065.449432000009</v>
      </c>
      <c r="E25" s="64">
        <f t="shared" si="1"/>
        <v>1092.3539580415422</v>
      </c>
      <c r="F25" s="60">
        <f t="shared" si="2"/>
        <v>3672.1207860000009</v>
      </c>
      <c r="G25" s="64">
        <f t="shared" si="3"/>
        <v>91.029496503461857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22.300328659919032</v>
      </c>
      <c r="M25" s="82">
        <f t="shared" si="9"/>
        <v>0.55281070751090189</v>
      </c>
      <c r="N25" s="81">
        <f t="shared" si="10"/>
        <v>11.150164329959516</v>
      </c>
      <c r="O25" s="82">
        <f t="shared" si="11"/>
        <v>0.27640535375545094</v>
      </c>
      <c r="P25" s="81">
        <f t="shared" si="12"/>
        <v>4.4600657319838062</v>
      </c>
      <c r="Q25" s="82">
        <f t="shared" si="13"/>
        <v>0.11056214150218038</v>
      </c>
      <c r="R25" s="23">
        <f t="shared" si="14"/>
        <v>22.300328659919032</v>
      </c>
      <c r="S25" s="23">
        <f t="shared" si="15"/>
        <v>0.55281070751090189</v>
      </c>
      <c r="T25" s="81">
        <f t="shared" si="16"/>
        <v>21.185312226923081</v>
      </c>
      <c r="U25" s="82">
        <f t="shared" si="17"/>
        <v>0.52517017213535677</v>
      </c>
    </row>
    <row r="26" spans="1:21">
      <c r="A26" s="16">
        <f t="shared" si="18"/>
        <v>14</v>
      </c>
      <c r="B26" s="60">
        <v>36058.730000000003</v>
      </c>
      <c r="C26" s="61"/>
      <c r="D26" s="60">
        <f t="shared" si="0"/>
        <v>44835.424882000007</v>
      </c>
      <c r="E26" s="64">
        <f t="shared" si="1"/>
        <v>1111.4411508704782</v>
      </c>
      <c r="F26" s="60">
        <f t="shared" si="2"/>
        <v>3736.285406833334</v>
      </c>
      <c r="G26" s="64">
        <f t="shared" si="3"/>
        <v>92.6200959058732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22.689992349190288</v>
      </c>
      <c r="M26" s="82">
        <f t="shared" si="9"/>
        <v>0.56247021805186148</v>
      </c>
      <c r="N26" s="81">
        <f t="shared" si="10"/>
        <v>11.344996174595144</v>
      </c>
      <c r="O26" s="82">
        <f t="shared" si="11"/>
        <v>0.28123510902593074</v>
      </c>
      <c r="P26" s="81">
        <f t="shared" si="12"/>
        <v>4.5379984698380573</v>
      </c>
      <c r="Q26" s="82">
        <f t="shared" si="13"/>
        <v>0.1124940436103723</v>
      </c>
      <c r="R26" s="23">
        <f t="shared" si="14"/>
        <v>22.689992349190288</v>
      </c>
      <c r="S26" s="23">
        <f t="shared" si="15"/>
        <v>0.56247021805186148</v>
      </c>
      <c r="T26" s="81">
        <f t="shared" si="16"/>
        <v>21.555492731730773</v>
      </c>
      <c r="U26" s="82">
        <f t="shared" si="17"/>
        <v>0.53434670714926846</v>
      </c>
    </row>
    <row r="27" spans="1:21">
      <c r="A27" s="16">
        <f t="shared" si="18"/>
        <v>15</v>
      </c>
      <c r="B27" s="60">
        <v>36641.86</v>
      </c>
      <c r="C27" s="61"/>
      <c r="D27" s="60">
        <f t="shared" si="0"/>
        <v>45560.488724000003</v>
      </c>
      <c r="E27" s="64">
        <f t="shared" si="1"/>
        <v>1129.415014018379</v>
      </c>
      <c r="F27" s="60">
        <f t="shared" si="2"/>
        <v>3796.7073936666666</v>
      </c>
      <c r="G27" s="64">
        <f t="shared" si="3"/>
        <v>94.117917834864897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23.056927491902837</v>
      </c>
      <c r="M27" s="82">
        <f t="shared" si="9"/>
        <v>0.57156630264088004</v>
      </c>
      <c r="N27" s="81">
        <f t="shared" si="10"/>
        <v>11.528463745951418</v>
      </c>
      <c r="O27" s="82">
        <f t="shared" si="11"/>
        <v>0.28578315132044002</v>
      </c>
      <c r="P27" s="81">
        <f t="shared" si="12"/>
        <v>4.6113854983805673</v>
      </c>
      <c r="Q27" s="82">
        <f t="shared" si="13"/>
        <v>0.114313260528176</v>
      </c>
      <c r="R27" s="23">
        <f t="shared" si="14"/>
        <v>23.056927491902833</v>
      </c>
      <c r="S27" s="23">
        <f t="shared" si="15"/>
        <v>0.57156630264087993</v>
      </c>
      <c r="T27" s="81">
        <f t="shared" si="16"/>
        <v>21.904081117307694</v>
      </c>
      <c r="U27" s="82">
        <f t="shared" si="17"/>
        <v>0.54298798750883603</v>
      </c>
    </row>
    <row r="28" spans="1:21">
      <c r="A28" s="16">
        <f t="shared" si="18"/>
        <v>16</v>
      </c>
      <c r="B28" s="60">
        <v>37530.080000000002</v>
      </c>
      <c r="C28" s="61"/>
      <c r="D28" s="60">
        <f t="shared" si="0"/>
        <v>46664.901472000005</v>
      </c>
      <c r="E28" s="64">
        <f t="shared" si="1"/>
        <v>1156.7926909090008</v>
      </c>
      <c r="F28" s="60">
        <f t="shared" si="2"/>
        <v>3888.7417893333336</v>
      </c>
      <c r="G28" s="64">
        <f t="shared" si="3"/>
        <v>96.399390909083408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23.615840825910933</v>
      </c>
      <c r="M28" s="82">
        <f t="shared" si="9"/>
        <v>0.585421402281883</v>
      </c>
      <c r="N28" s="81">
        <f t="shared" si="10"/>
        <v>11.807920412955466</v>
      </c>
      <c r="O28" s="82">
        <f t="shared" si="11"/>
        <v>0.2927107011409415</v>
      </c>
      <c r="P28" s="81">
        <f t="shared" si="12"/>
        <v>4.7231681651821864</v>
      </c>
      <c r="Q28" s="82">
        <f t="shared" si="13"/>
        <v>0.1170842804563766</v>
      </c>
      <c r="R28" s="23">
        <f t="shared" si="14"/>
        <v>23.615840825910933</v>
      </c>
      <c r="S28" s="23">
        <f t="shared" si="15"/>
        <v>0.585421402281883</v>
      </c>
      <c r="T28" s="81">
        <f t="shared" si="16"/>
        <v>22.435048784615386</v>
      </c>
      <c r="U28" s="82">
        <f t="shared" si="17"/>
        <v>0.55615033216778886</v>
      </c>
    </row>
    <row r="29" spans="1:21">
      <c r="A29" s="16">
        <f t="shared" si="18"/>
        <v>17</v>
      </c>
      <c r="B29" s="60">
        <v>37844.61</v>
      </c>
      <c r="C29" s="61"/>
      <c r="D29" s="60">
        <f t="shared" si="0"/>
        <v>47055.988074000001</v>
      </c>
      <c r="E29" s="64">
        <f t="shared" si="1"/>
        <v>1166.4874745351376</v>
      </c>
      <c r="F29" s="60">
        <f t="shared" si="2"/>
        <v>3921.3323395000002</v>
      </c>
      <c r="G29" s="64">
        <f t="shared" si="3"/>
        <v>97.207289544594815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23.813759146761132</v>
      </c>
      <c r="M29" s="82">
        <f t="shared" si="9"/>
        <v>0.5903276692991587</v>
      </c>
      <c r="N29" s="81">
        <f t="shared" si="10"/>
        <v>11.906879573380566</v>
      </c>
      <c r="O29" s="82">
        <f t="shared" si="11"/>
        <v>0.29516383464957935</v>
      </c>
      <c r="P29" s="81">
        <f t="shared" si="12"/>
        <v>4.7627518293522266</v>
      </c>
      <c r="Q29" s="82">
        <f t="shared" si="13"/>
        <v>0.11806553385983175</v>
      </c>
      <c r="R29" s="23">
        <f t="shared" si="14"/>
        <v>23.813759146761136</v>
      </c>
      <c r="S29" s="23">
        <f t="shared" si="15"/>
        <v>0.59032766929915881</v>
      </c>
      <c r="T29" s="81">
        <f t="shared" si="16"/>
        <v>22.623071189423076</v>
      </c>
      <c r="U29" s="82">
        <f t="shared" si="17"/>
        <v>0.56081128583420081</v>
      </c>
    </row>
    <row r="30" spans="1:21">
      <c r="A30" s="16">
        <f t="shared" si="18"/>
        <v>18</v>
      </c>
      <c r="B30" s="60">
        <v>39001.449999999997</v>
      </c>
      <c r="C30" s="61"/>
      <c r="D30" s="60">
        <f t="shared" si="0"/>
        <v>48494.402929999997</v>
      </c>
      <c r="E30" s="64">
        <f t="shared" si="1"/>
        <v>1202.1448474091408</v>
      </c>
      <c r="F30" s="60">
        <f t="shared" si="2"/>
        <v>4041.2002441666664</v>
      </c>
      <c r="G30" s="64">
        <f t="shared" si="3"/>
        <v>100.17873728409506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24.541701887651818</v>
      </c>
      <c r="M30" s="82">
        <f t="shared" si="9"/>
        <v>0.60837289848640719</v>
      </c>
      <c r="N30" s="81">
        <f t="shared" si="10"/>
        <v>12.270850943825909</v>
      </c>
      <c r="O30" s="82">
        <f t="shared" si="11"/>
        <v>0.30418644924320359</v>
      </c>
      <c r="P30" s="81">
        <f t="shared" si="12"/>
        <v>4.9083403775303633</v>
      </c>
      <c r="Q30" s="82">
        <f t="shared" si="13"/>
        <v>0.12167457969728143</v>
      </c>
      <c r="R30" s="23">
        <f t="shared" si="14"/>
        <v>24.541701887651818</v>
      </c>
      <c r="S30" s="23">
        <f t="shared" si="15"/>
        <v>0.60837289848640719</v>
      </c>
      <c r="T30" s="81">
        <f t="shared" si="16"/>
        <v>23.314616793269231</v>
      </c>
      <c r="U30" s="82">
        <f t="shared" si="17"/>
        <v>0.57795425356208696</v>
      </c>
    </row>
    <row r="31" spans="1:21">
      <c r="A31" s="16">
        <f t="shared" si="18"/>
        <v>19</v>
      </c>
      <c r="B31" s="60">
        <v>39046.949999999997</v>
      </c>
      <c r="C31" s="61"/>
      <c r="D31" s="60">
        <f t="shared" si="0"/>
        <v>48550.977630000001</v>
      </c>
      <c r="E31" s="64">
        <f t="shared" si="1"/>
        <v>1203.5472975887396</v>
      </c>
      <c r="F31" s="60">
        <f t="shared" si="2"/>
        <v>4045.9148025</v>
      </c>
      <c r="G31" s="64">
        <f t="shared" si="3"/>
        <v>100.29560813239497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24.570332808704453</v>
      </c>
      <c r="M31" s="82">
        <f t="shared" si="9"/>
        <v>0.60908264048013139</v>
      </c>
      <c r="N31" s="81">
        <f t="shared" si="10"/>
        <v>12.285166404352227</v>
      </c>
      <c r="O31" s="82">
        <f t="shared" si="11"/>
        <v>0.30454132024006569</v>
      </c>
      <c r="P31" s="81">
        <f t="shared" si="12"/>
        <v>4.9140665617408903</v>
      </c>
      <c r="Q31" s="82">
        <f t="shared" si="13"/>
        <v>0.12181652809602628</v>
      </c>
      <c r="R31" s="23">
        <f t="shared" si="14"/>
        <v>24.570332808704457</v>
      </c>
      <c r="S31" s="23">
        <f t="shared" si="15"/>
        <v>0.6090826404801315</v>
      </c>
      <c r="T31" s="81">
        <f t="shared" si="16"/>
        <v>23.341816168269233</v>
      </c>
      <c r="U31" s="82">
        <f t="shared" si="17"/>
        <v>0.5786285084561249</v>
      </c>
    </row>
    <row r="32" spans="1:21">
      <c r="A32" s="16">
        <f t="shared" si="18"/>
        <v>20</v>
      </c>
      <c r="B32" s="60">
        <v>40472.800000000003</v>
      </c>
      <c r="C32" s="61"/>
      <c r="D32" s="60">
        <f t="shared" si="0"/>
        <v>50323.87952000001</v>
      </c>
      <c r="E32" s="64">
        <f t="shared" si="1"/>
        <v>1247.4963874476637</v>
      </c>
      <c r="F32" s="60">
        <f t="shared" si="2"/>
        <v>4193.6566266666669</v>
      </c>
      <c r="G32" s="64">
        <f t="shared" si="3"/>
        <v>103.9580322873053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25.467550364372475</v>
      </c>
      <c r="M32" s="82">
        <f t="shared" si="9"/>
        <v>0.63132408271642904</v>
      </c>
      <c r="N32" s="81">
        <f t="shared" si="10"/>
        <v>12.733775182186237</v>
      </c>
      <c r="O32" s="82">
        <f t="shared" si="11"/>
        <v>0.31566204135821452</v>
      </c>
      <c r="P32" s="81">
        <f t="shared" si="12"/>
        <v>5.0935100728744951</v>
      </c>
      <c r="Q32" s="82">
        <f t="shared" si="13"/>
        <v>0.12626481654328581</v>
      </c>
      <c r="R32" s="23">
        <f t="shared" si="14"/>
        <v>25.467550364372471</v>
      </c>
      <c r="S32" s="23">
        <f t="shared" si="15"/>
        <v>0.63132408271642892</v>
      </c>
      <c r="T32" s="81">
        <f t="shared" si="16"/>
        <v>24.194172846153851</v>
      </c>
      <c r="U32" s="82">
        <f t="shared" si="17"/>
        <v>0.59975787858060758</v>
      </c>
    </row>
    <row r="33" spans="1:21">
      <c r="A33" s="16">
        <f t="shared" si="18"/>
        <v>21</v>
      </c>
      <c r="B33" s="60">
        <v>40506.44</v>
      </c>
      <c r="C33" s="61"/>
      <c r="D33" s="60">
        <f t="shared" si="0"/>
        <v>50365.707496000003</v>
      </c>
      <c r="E33" s="64">
        <f t="shared" si="1"/>
        <v>1248.5332758881407</v>
      </c>
      <c r="F33" s="60">
        <f t="shared" si="2"/>
        <v>4197.1422913333336</v>
      </c>
      <c r="G33" s="64">
        <f t="shared" si="3"/>
        <v>104.04443965734505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25.488718368421054</v>
      </c>
      <c r="M33" s="82">
        <f t="shared" si="9"/>
        <v>0.63184882383003071</v>
      </c>
      <c r="N33" s="81">
        <f t="shared" si="10"/>
        <v>12.744359184210527</v>
      </c>
      <c r="O33" s="82">
        <f t="shared" si="11"/>
        <v>0.31592441191501536</v>
      </c>
      <c r="P33" s="81">
        <f t="shared" si="12"/>
        <v>5.097743673684211</v>
      </c>
      <c r="Q33" s="82">
        <f t="shared" si="13"/>
        <v>0.12636976476600614</v>
      </c>
      <c r="R33" s="23">
        <f t="shared" si="14"/>
        <v>25.488718368421054</v>
      </c>
      <c r="S33" s="23">
        <f t="shared" si="15"/>
        <v>0.63184882383003071</v>
      </c>
      <c r="T33" s="81">
        <f t="shared" si="16"/>
        <v>24.214282450000002</v>
      </c>
      <c r="U33" s="82">
        <f t="shared" si="17"/>
        <v>0.60025638263852921</v>
      </c>
    </row>
    <row r="34" spans="1:21">
      <c r="A34" s="16">
        <f t="shared" si="18"/>
        <v>22</v>
      </c>
      <c r="B34" s="60">
        <v>41944.17</v>
      </c>
      <c r="C34" s="61"/>
      <c r="D34" s="60">
        <f t="shared" si="0"/>
        <v>52153.380978000001</v>
      </c>
      <c r="E34" s="64">
        <f t="shared" si="1"/>
        <v>1292.8485439478036</v>
      </c>
      <c r="F34" s="60">
        <f t="shared" si="2"/>
        <v>4346.1150815000001</v>
      </c>
      <c r="G34" s="64">
        <f t="shared" si="3"/>
        <v>107.73737866231696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26.39341142611336</v>
      </c>
      <c r="M34" s="82">
        <f t="shared" si="9"/>
        <v>0.65427557892095323</v>
      </c>
      <c r="N34" s="81">
        <f t="shared" si="10"/>
        <v>13.19670571305668</v>
      </c>
      <c r="O34" s="82">
        <f t="shared" si="11"/>
        <v>0.32713778946047661</v>
      </c>
      <c r="P34" s="81">
        <f t="shared" si="12"/>
        <v>5.278682285222672</v>
      </c>
      <c r="Q34" s="82">
        <f t="shared" si="13"/>
        <v>0.13085511578419065</v>
      </c>
      <c r="R34" s="23">
        <f t="shared" si="14"/>
        <v>26.39341142611336</v>
      </c>
      <c r="S34" s="23">
        <f t="shared" si="15"/>
        <v>0.65427557892095323</v>
      </c>
      <c r="T34" s="81">
        <f t="shared" si="16"/>
        <v>25.073740854807692</v>
      </c>
      <c r="U34" s="82">
        <f t="shared" si="17"/>
        <v>0.62156179997490557</v>
      </c>
    </row>
    <row r="35" spans="1:21">
      <c r="A35" s="16">
        <f t="shared" si="18"/>
        <v>23</v>
      </c>
      <c r="B35" s="60">
        <v>43415.519999999997</v>
      </c>
      <c r="C35" s="61"/>
      <c r="D35" s="60">
        <f t="shared" si="0"/>
        <v>53982.857567999999</v>
      </c>
      <c r="E35" s="64">
        <f t="shared" si="1"/>
        <v>1338.2000839863263</v>
      </c>
      <c r="F35" s="60">
        <f t="shared" si="2"/>
        <v>4498.5714639999997</v>
      </c>
      <c r="G35" s="64">
        <f t="shared" si="3"/>
        <v>111.51667366552718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27.319259902834009</v>
      </c>
      <c r="M35" s="82">
        <f t="shared" si="9"/>
        <v>0.67722676315097485</v>
      </c>
      <c r="N35" s="81">
        <f t="shared" si="10"/>
        <v>13.659629951417005</v>
      </c>
      <c r="O35" s="82">
        <f t="shared" si="11"/>
        <v>0.33861338157548743</v>
      </c>
      <c r="P35" s="81">
        <f t="shared" si="12"/>
        <v>5.463851980566802</v>
      </c>
      <c r="Q35" s="82">
        <f t="shared" si="13"/>
        <v>0.13544535263019497</v>
      </c>
      <c r="R35" s="23">
        <f t="shared" si="14"/>
        <v>27.319259902834006</v>
      </c>
      <c r="S35" s="23">
        <f t="shared" si="15"/>
        <v>0.67722676315097474</v>
      </c>
      <c r="T35" s="81">
        <f t="shared" si="16"/>
        <v>25.953296907692309</v>
      </c>
      <c r="U35" s="82">
        <f t="shared" si="17"/>
        <v>0.64336542499342608</v>
      </c>
    </row>
    <row r="36" spans="1:21">
      <c r="A36" s="16">
        <f t="shared" si="18"/>
        <v>24</v>
      </c>
      <c r="B36" s="60">
        <v>44853.25</v>
      </c>
      <c r="C36" s="61"/>
      <c r="D36" s="60">
        <f t="shared" si="0"/>
        <v>55770.531050000005</v>
      </c>
      <c r="E36" s="64">
        <f t="shared" si="1"/>
        <v>1382.5153520459894</v>
      </c>
      <c r="F36" s="60">
        <f t="shared" si="2"/>
        <v>4647.5442541666671</v>
      </c>
      <c r="G36" s="64">
        <f t="shared" si="3"/>
        <v>115.20961267049911</v>
      </c>
      <c r="H36" s="60">
        <f t="shared" si="4"/>
        <v>0</v>
      </c>
      <c r="I36" s="64">
        <f t="shared" si="5"/>
        <v>0</v>
      </c>
      <c r="J36" s="60">
        <f t="shared" si="6"/>
        <v>0</v>
      </c>
      <c r="K36" s="64">
        <f t="shared" si="7"/>
        <v>0</v>
      </c>
      <c r="L36" s="81">
        <f t="shared" si="8"/>
        <v>28.223952960526319</v>
      </c>
      <c r="M36" s="82">
        <f t="shared" si="9"/>
        <v>0.69965351824189748</v>
      </c>
      <c r="N36" s="81">
        <f t="shared" si="10"/>
        <v>14.111976480263159</v>
      </c>
      <c r="O36" s="82">
        <f t="shared" si="11"/>
        <v>0.34982675912094874</v>
      </c>
      <c r="P36" s="81">
        <f t="shared" si="12"/>
        <v>5.6447905921052639</v>
      </c>
      <c r="Q36" s="82">
        <f t="shared" si="13"/>
        <v>0.13993070364837951</v>
      </c>
      <c r="R36" s="23">
        <f t="shared" si="14"/>
        <v>28.223952960526319</v>
      </c>
      <c r="S36" s="23">
        <f t="shared" si="15"/>
        <v>0.69965351824189748</v>
      </c>
      <c r="T36" s="81">
        <f t="shared" si="16"/>
        <v>26.812755312500002</v>
      </c>
      <c r="U36" s="82">
        <f t="shared" si="17"/>
        <v>0.66467084232980256</v>
      </c>
    </row>
    <row r="37" spans="1:21">
      <c r="A37" s="16">
        <f t="shared" si="18"/>
        <v>25</v>
      </c>
      <c r="B37" s="60">
        <v>44853.25</v>
      </c>
      <c r="C37" s="61"/>
      <c r="D37" s="60">
        <f t="shared" si="0"/>
        <v>55770.531050000005</v>
      </c>
      <c r="E37" s="64">
        <f t="shared" si="1"/>
        <v>1382.5153520459894</v>
      </c>
      <c r="F37" s="60">
        <f t="shared" si="2"/>
        <v>4647.5442541666671</v>
      </c>
      <c r="G37" s="64">
        <f t="shared" si="3"/>
        <v>115.20961267049911</v>
      </c>
      <c r="H37" s="60">
        <f t="shared" si="4"/>
        <v>0</v>
      </c>
      <c r="I37" s="64">
        <f t="shared" si="5"/>
        <v>0</v>
      </c>
      <c r="J37" s="60">
        <f t="shared" si="6"/>
        <v>0</v>
      </c>
      <c r="K37" s="64">
        <f t="shared" si="7"/>
        <v>0</v>
      </c>
      <c r="L37" s="81">
        <f t="shared" si="8"/>
        <v>28.223952960526319</v>
      </c>
      <c r="M37" s="82">
        <f t="shared" si="9"/>
        <v>0.69965351824189748</v>
      </c>
      <c r="N37" s="81">
        <f t="shared" si="10"/>
        <v>14.111976480263159</v>
      </c>
      <c r="O37" s="82">
        <f t="shared" si="11"/>
        <v>0.34982675912094874</v>
      </c>
      <c r="P37" s="81">
        <f t="shared" si="12"/>
        <v>5.6447905921052639</v>
      </c>
      <c r="Q37" s="82">
        <f t="shared" si="13"/>
        <v>0.13993070364837951</v>
      </c>
      <c r="R37" s="23">
        <f t="shared" si="14"/>
        <v>28.223952960526319</v>
      </c>
      <c r="S37" s="23">
        <f t="shared" si="15"/>
        <v>0.69965351824189748</v>
      </c>
      <c r="T37" s="81">
        <f t="shared" si="16"/>
        <v>26.812755312500002</v>
      </c>
      <c r="U37" s="82">
        <f t="shared" si="17"/>
        <v>0.66467084232980256</v>
      </c>
    </row>
    <row r="38" spans="1:21">
      <c r="A38" s="16">
        <f t="shared" si="18"/>
        <v>26</v>
      </c>
      <c r="B38" s="60">
        <v>44853.25</v>
      </c>
      <c r="C38" s="61"/>
      <c r="D38" s="60">
        <f t="shared" si="0"/>
        <v>55770.531050000005</v>
      </c>
      <c r="E38" s="64">
        <f t="shared" si="1"/>
        <v>1382.5153520459894</v>
      </c>
      <c r="F38" s="60">
        <f t="shared" si="2"/>
        <v>4647.5442541666671</v>
      </c>
      <c r="G38" s="64">
        <f t="shared" si="3"/>
        <v>115.20961267049911</v>
      </c>
      <c r="H38" s="60">
        <f t="shared" si="4"/>
        <v>0</v>
      </c>
      <c r="I38" s="64">
        <f t="shared" si="5"/>
        <v>0</v>
      </c>
      <c r="J38" s="60">
        <f t="shared" si="6"/>
        <v>0</v>
      </c>
      <c r="K38" s="64">
        <f t="shared" si="7"/>
        <v>0</v>
      </c>
      <c r="L38" s="81">
        <f t="shared" si="8"/>
        <v>28.223952960526319</v>
      </c>
      <c r="M38" s="82">
        <f t="shared" si="9"/>
        <v>0.69965351824189748</v>
      </c>
      <c r="N38" s="81">
        <f t="shared" si="10"/>
        <v>14.111976480263159</v>
      </c>
      <c r="O38" s="82">
        <f t="shared" si="11"/>
        <v>0.34982675912094874</v>
      </c>
      <c r="P38" s="81">
        <f t="shared" si="12"/>
        <v>5.6447905921052639</v>
      </c>
      <c r="Q38" s="82">
        <f t="shared" si="13"/>
        <v>0.13993070364837951</v>
      </c>
      <c r="R38" s="23">
        <f t="shared" si="14"/>
        <v>28.223952960526319</v>
      </c>
      <c r="S38" s="23">
        <f t="shared" si="15"/>
        <v>0.69965351824189748</v>
      </c>
      <c r="T38" s="81">
        <f t="shared" si="16"/>
        <v>26.812755312500002</v>
      </c>
      <c r="U38" s="82">
        <f t="shared" si="17"/>
        <v>0.66467084232980256</v>
      </c>
    </row>
    <row r="39" spans="1:21">
      <c r="A39" s="16">
        <f t="shared" si="18"/>
        <v>27</v>
      </c>
      <c r="B39" s="60">
        <v>44853.25</v>
      </c>
      <c r="C39" s="61"/>
      <c r="D39" s="60">
        <f t="shared" si="0"/>
        <v>55770.531050000005</v>
      </c>
      <c r="E39" s="64">
        <f t="shared" si="1"/>
        <v>1382.5153520459894</v>
      </c>
      <c r="F39" s="60">
        <f t="shared" si="2"/>
        <v>4647.5442541666671</v>
      </c>
      <c r="G39" s="64">
        <f t="shared" si="3"/>
        <v>115.20961267049911</v>
      </c>
      <c r="H39" s="60">
        <f t="shared" si="4"/>
        <v>0</v>
      </c>
      <c r="I39" s="64">
        <f t="shared" si="5"/>
        <v>0</v>
      </c>
      <c r="J39" s="60">
        <f t="shared" si="6"/>
        <v>0</v>
      </c>
      <c r="K39" s="64">
        <f t="shared" si="7"/>
        <v>0</v>
      </c>
      <c r="L39" s="81">
        <f t="shared" si="8"/>
        <v>28.223952960526319</v>
      </c>
      <c r="M39" s="82">
        <f t="shared" si="9"/>
        <v>0.69965351824189748</v>
      </c>
      <c r="N39" s="81">
        <f t="shared" si="10"/>
        <v>14.111976480263159</v>
      </c>
      <c r="O39" s="82">
        <f t="shared" si="11"/>
        <v>0.34982675912094874</v>
      </c>
      <c r="P39" s="81">
        <f t="shared" si="12"/>
        <v>5.6447905921052639</v>
      </c>
      <c r="Q39" s="82">
        <f t="shared" si="13"/>
        <v>0.13993070364837951</v>
      </c>
      <c r="R39" s="23">
        <f t="shared" si="14"/>
        <v>28.223952960526319</v>
      </c>
      <c r="S39" s="23">
        <f t="shared" si="15"/>
        <v>0.69965351824189748</v>
      </c>
      <c r="T39" s="81">
        <f t="shared" si="16"/>
        <v>26.812755312500002</v>
      </c>
      <c r="U39" s="82">
        <f t="shared" si="17"/>
        <v>0.66467084232980256</v>
      </c>
    </row>
    <row r="40" spans="1:21">
      <c r="A40" s="24"/>
      <c r="B40" s="62"/>
      <c r="C40" s="63"/>
      <c r="D40" s="62"/>
      <c r="E40" s="63"/>
      <c r="F40" s="62"/>
      <c r="G40" s="63"/>
      <c r="H40" s="62"/>
      <c r="I40" s="63"/>
      <c r="J40" s="62"/>
      <c r="K40" s="63"/>
      <c r="L40" s="62"/>
      <c r="M40" s="63"/>
      <c r="N40" s="62"/>
      <c r="O40" s="63"/>
      <c r="P40" s="62"/>
      <c r="Q40" s="63"/>
      <c r="R40" s="24"/>
      <c r="S40" s="24"/>
      <c r="T40" s="62"/>
      <c r="U40" s="63"/>
    </row>
  </sheetData>
  <dataConsolidate/>
  <mergeCells count="286">
    <mergeCell ref="T40:U40"/>
    <mergeCell ref="T33:U33"/>
    <mergeCell ref="T34:U34"/>
    <mergeCell ref="T35:U35"/>
    <mergeCell ref="T36:U36"/>
    <mergeCell ref="T27:U27"/>
    <mergeCell ref="T28:U28"/>
    <mergeCell ref="T18:U18"/>
    <mergeCell ref="T19:U19"/>
    <mergeCell ref="T20:U20"/>
    <mergeCell ref="T21:U21"/>
    <mergeCell ref="T22:U22"/>
    <mergeCell ref="T23:U23"/>
    <mergeCell ref="T37:U37"/>
    <mergeCell ref="T38:U38"/>
    <mergeCell ref="T39:U39"/>
    <mergeCell ref="T29:U29"/>
    <mergeCell ref="T30:U30"/>
    <mergeCell ref="T31:U31"/>
    <mergeCell ref="T32:U32"/>
    <mergeCell ref="T24:U24"/>
    <mergeCell ref="T25:U25"/>
    <mergeCell ref="T26:U26"/>
    <mergeCell ref="T12:U12"/>
    <mergeCell ref="T13:U13"/>
    <mergeCell ref="T14:U14"/>
    <mergeCell ref="T15:U15"/>
    <mergeCell ref="T16:U16"/>
    <mergeCell ref="T17:U17"/>
    <mergeCell ref="P31:Q31"/>
    <mergeCell ref="P32:Q32"/>
    <mergeCell ref="P33:Q33"/>
    <mergeCell ref="P25:Q25"/>
    <mergeCell ref="P26:Q26"/>
    <mergeCell ref="P27:Q27"/>
    <mergeCell ref="P28:Q28"/>
    <mergeCell ref="P29:Q29"/>
    <mergeCell ref="P30:Q30"/>
    <mergeCell ref="P19:Q19"/>
    <mergeCell ref="P20:Q20"/>
    <mergeCell ref="N40:O40"/>
    <mergeCell ref="P12:Q12"/>
    <mergeCell ref="P13:Q13"/>
    <mergeCell ref="P14:Q14"/>
    <mergeCell ref="P15:Q15"/>
    <mergeCell ref="P16:Q16"/>
    <mergeCell ref="P17:Q17"/>
    <mergeCell ref="P18:Q18"/>
    <mergeCell ref="N32:O32"/>
    <mergeCell ref="N33:O33"/>
    <mergeCell ref="N34:O34"/>
    <mergeCell ref="N35:O35"/>
    <mergeCell ref="N36:O36"/>
    <mergeCell ref="N37:O37"/>
    <mergeCell ref="N26:O26"/>
    <mergeCell ref="N27:O27"/>
    <mergeCell ref="N28:O28"/>
    <mergeCell ref="N29:O29"/>
    <mergeCell ref="P37:Q37"/>
    <mergeCell ref="P38:Q38"/>
    <mergeCell ref="P39:Q39"/>
    <mergeCell ref="P40:Q40"/>
    <mergeCell ref="P34:Q34"/>
    <mergeCell ref="P35:Q35"/>
    <mergeCell ref="L39:M39"/>
    <mergeCell ref="L24:M24"/>
    <mergeCell ref="L25:M25"/>
    <mergeCell ref="L26:M26"/>
    <mergeCell ref="P21:Q21"/>
    <mergeCell ref="P22:Q22"/>
    <mergeCell ref="P23:Q23"/>
    <mergeCell ref="P24:Q24"/>
    <mergeCell ref="N38:O38"/>
    <mergeCell ref="N39:O39"/>
    <mergeCell ref="P36:Q36"/>
    <mergeCell ref="L22:M22"/>
    <mergeCell ref="L23:M23"/>
    <mergeCell ref="N30:O30"/>
    <mergeCell ref="N31:O31"/>
    <mergeCell ref="L37:M37"/>
    <mergeCell ref="L38:M38"/>
    <mergeCell ref="N20:O20"/>
    <mergeCell ref="N21:O21"/>
    <mergeCell ref="N22:O22"/>
    <mergeCell ref="N23:O23"/>
    <mergeCell ref="N24:O24"/>
    <mergeCell ref="N25:O25"/>
    <mergeCell ref="L34:M34"/>
    <mergeCell ref="L35:M35"/>
    <mergeCell ref="L36:M36"/>
    <mergeCell ref="L27:M27"/>
    <mergeCell ref="L28:M28"/>
    <mergeCell ref="L29:M29"/>
    <mergeCell ref="L30:M30"/>
    <mergeCell ref="L31:M31"/>
    <mergeCell ref="L32:M32"/>
    <mergeCell ref="J38:K38"/>
    <mergeCell ref="J39:K39"/>
    <mergeCell ref="J40:K40"/>
    <mergeCell ref="L12:M12"/>
    <mergeCell ref="L15:M15"/>
    <mergeCell ref="L16:M16"/>
    <mergeCell ref="L17:M17"/>
    <mergeCell ref="L18:M18"/>
    <mergeCell ref="L19:M19"/>
    <mergeCell ref="L20:M20"/>
    <mergeCell ref="J32:K32"/>
    <mergeCell ref="J33:K33"/>
    <mergeCell ref="J34:K34"/>
    <mergeCell ref="J35:K35"/>
    <mergeCell ref="J36:K36"/>
    <mergeCell ref="J37:K37"/>
    <mergeCell ref="J26:K26"/>
    <mergeCell ref="J27:K27"/>
    <mergeCell ref="J28:K28"/>
    <mergeCell ref="J29:K29"/>
    <mergeCell ref="J30:K30"/>
    <mergeCell ref="J31:K31"/>
    <mergeCell ref="L40:M40"/>
    <mergeCell ref="L33:M33"/>
    <mergeCell ref="H39:I39"/>
    <mergeCell ref="H40:I40"/>
    <mergeCell ref="J18:K18"/>
    <mergeCell ref="J19:K19"/>
    <mergeCell ref="J20:K20"/>
    <mergeCell ref="J21:K21"/>
    <mergeCell ref="J22:K22"/>
    <mergeCell ref="J23:K23"/>
    <mergeCell ref="J24:K24"/>
    <mergeCell ref="J25:K25"/>
    <mergeCell ref="H33:I33"/>
    <mergeCell ref="H34:I34"/>
    <mergeCell ref="H35:I35"/>
    <mergeCell ref="H36:I36"/>
    <mergeCell ref="H37:I37"/>
    <mergeCell ref="H38:I38"/>
    <mergeCell ref="H27:I27"/>
    <mergeCell ref="H28:I28"/>
    <mergeCell ref="H29:I29"/>
    <mergeCell ref="H30:I30"/>
    <mergeCell ref="H31:I31"/>
    <mergeCell ref="H32:I32"/>
    <mergeCell ref="H21:I21"/>
    <mergeCell ref="H22:I22"/>
    <mergeCell ref="F20:G20"/>
    <mergeCell ref="H23:I23"/>
    <mergeCell ref="H24:I24"/>
    <mergeCell ref="H25:I25"/>
    <mergeCell ref="H26:I26"/>
    <mergeCell ref="T11:U11"/>
    <mergeCell ref="H18:I18"/>
    <mergeCell ref="H19:I19"/>
    <mergeCell ref="H20:I20"/>
    <mergeCell ref="J12:K12"/>
    <mergeCell ref="J13:K13"/>
    <mergeCell ref="J14:K14"/>
    <mergeCell ref="J15:K15"/>
    <mergeCell ref="J16:K16"/>
    <mergeCell ref="J17:K17"/>
    <mergeCell ref="N12:O12"/>
    <mergeCell ref="N13:O13"/>
    <mergeCell ref="N14:O14"/>
    <mergeCell ref="N15:O15"/>
    <mergeCell ref="N16:O16"/>
    <mergeCell ref="N17:O17"/>
    <mergeCell ref="N18:O18"/>
    <mergeCell ref="N19:O19"/>
    <mergeCell ref="L21:M21"/>
    <mergeCell ref="L13:M13"/>
    <mergeCell ref="F37:G37"/>
    <mergeCell ref="F38:G38"/>
    <mergeCell ref="F39:G39"/>
    <mergeCell ref="F40:G40"/>
    <mergeCell ref="F11:G11"/>
    <mergeCell ref="H11:I11"/>
    <mergeCell ref="H12:I12"/>
    <mergeCell ref="H13:I13"/>
    <mergeCell ref="H14:I14"/>
    <mergeCell ref="H15:I15"/>
    <mergeCell ref="F31:G31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F19:G19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T9:U9"/>
    <mergeCell ref="H8:I8"/>
    <mergeCell ref="J8:K8"/>
    <mergeCell ref="J9:K9"/>
    <mergeCell ref="L9:Q9"/>
    <mergeCell ref="J10:K10"/>
    <mergeCell ref="L11:M11"/>
    <mergeCell ref="N11:O11"/>
    <mergeCell ref="D33:E33"/>
    <mergeCell ref="D21:E21"/>
    <mergeCell ref="D22:E22"/>
    <mergeCell ref="F21:G21"/>
    <mergeCell ref="F22:G22"/>
    <mergeCell ref="F23:G23"/>
    <mergeCell ref="F24:G24"/>
    <mergeCell ref="P11:Q11"/>
    <mergeCell ref="J11:K11"/>
    <mergeCell ref="F15:G15"/>
    <mergeCell ref="F16:G16"/>
    <mergeCell ref="F17:G17"/>
    <mergeCell ref="F18:G18"/>
    <mergeCell ref="H16:I16"/>
    <mergeCell ref="H17:I17"/>
    <mergeCell ref="L14:M14"/>
    <mergeCell ref="D26:E26"/>
    <mergeCell ref="B40:C40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30:C30"/>
    <mergeCell ref="B31:C31"/>
    <mergeCell ref="B24:C24"/>
    <mergeCell ref="B25:C25"/>
    <mergeCell ref="B26:C26"/>
    <mergeCell ref="B27:C27"/>
    <mergeCell ref="B28:C28"/>
    <mergeCell ref="B17:C17"/>
    <mergeCell ref="B18:C18"/>
    <mergeCell ref="B19:C19"/>
    <mergeCell ref="D39:E39"/>
    <mergeCell ref="D40:E40"/>
    <mergeCell ref="D34:E34"/>
    <mergeCell ref="B39:C39"/>
    <mergeCell ref="B32:C32"/>
    <mergeCell ref="B33:C33"/>
    <mergeCell ref="B34:C34"/>
    <mergeCell ref="B35:C35"/>
    <mergeCell ref="B36:C36"/>
    <mergeCell ref="B14:C14"/>
    <mergeCell ref="F12:G12"/>
    <mergeCell ref="F13:G13"/>
    <mergeCell ref="F14:G14"/>
    <mergeCell ref="B12:C12"/>
    <mergeCell ref="B13:C13"/>
    <mergeCell ref="B20:C20"/>
    <mergeCell ref="B15:C15"/>
    <mergeCell ref="B29:C29"/>
    <mergeCell ref="B16:C16"/>
    <mergeCell ref="B21:C21"/>
    <mergeCell ref="B22:C22"/>
    <mergeCell ref="B23:C23"/>
    <mergeCell ref="B37:C37"/>
    <mergeCell ref="B38:C38"/>
    <mergeCell ref="D23:E23"/>
    <mergeCell ref="D24:E24"/>
    <mergeCell ref="D25:E25"/>
    <mergeCell ref="L8:Q8"/>
    <mergeCell ref="B8:E8"/>
    <mergeCell ref="B10:C10"/>
    <mergeCell ref="P10:Q10"/>
    <mergeCell ref="F9:G9"/>
    <mergeCell ref="H9:I9"/>
    <mergeCell ref="D11:E11"/>
    <mergeCell ref="B9:C9"/>
    <mergeCell ref="D9:E9"/>
    <mergeCell ref="D10:E10"/>
    <mergeCell ref="B11:C11"/>
    <mergeCell ref="H10:I10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61</v>
      </c>
      <c r="B1" s="3" t="s">
        <v>1</v>
      </c>
      <c r="C1" s="3"/>
      <c r="D1" s="3"/>
      <c r="E1" s="33" t="s">
        <v>116</v>
      </c>
      <c r="F1" s="40" t="s">
        <v>150</v>
      </c>
      <c r="G1" s="5"/>
      <c r="H1" s="3"/>
      <c r="N1" s="39" t="str">
        <f>Inhoud!$C$3</f>
        <v>1 maart 2012</v>
      </c>
      <c r="Q1" s="6" t="s">
        <v>60</v>
      </c>
    </row>
    <row r="2" spans="1:21">
      <c r="A2" s="6" t="s">
        <v>115</v>
      </c>
      <c r="T2" s="1" t="s">
        <v>7</v>
      </c>
      <c r="U2" s="11">
        <f>'LOG4'!$U$4</f>
        <v>1.2434000000000001</v>
      </c>
    </row>
    <row r="3" spans="1:21" ht="17.25">
      <c r="A3" s="3"/>
      <c r="B3" s="3"/>
      <c r="C3" s="3"/>
      <c r="D3" s="3"/>
      <c r="E3" s="8"/>
      <c r="F3" s="9"/>
      <c r="G3" s="3"/>
      <c r="H3" s="3"/>
      <c r="Q3" s="6"/>
      <c r="U3" s="11"/>
    </row>
    <row r="4" spans="1:21">
      <c r="A4" s="12"/>
      <c r="B4" s="69" t="s">
        <v>8</v>
      </c>
      <c r="C4" s="77"/>
      <c r="D4" s="77"/>
      <c r="E4" s="70"/>
      <c r="F4" s="13" t="s">
        <v>9</v>
      </c>
      <c r="G4" s="14"/>
      <c r="H4" s="69" t="s">
        <v>10</v>
      </c>
      <c r="I4" s="72"/>
      <c r="J4" s="69" t="s">
        <v>11</v>
      </c>
      <c r="K4" s="70"/>
      <c r="L4" s="69" t="s">
        <v>12</v>
      </c>
      <c r="M4" s="77"/>
      <c r="N4" s="77"/>
      <c r="O4" s="77"/>
      <c r="P4" s="77"/>
      <c r="Q4" s="70"/>
      <c r="R4" s="15" t="s">
        <v>13</v>
      </c>
      <c r="S4" s="15"/>
      <c r="T4" s="15"/>
      <c r="U4" s="14"/>
    </row>
    <row r="5" spans="1:21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14</v>
      </c>
      <c r="K5" s="66"/>
      <c r="L5" s="73" t="s">
        <v>15</v>
      </c>
      <c r="M5" s="74"/>
      <c r="N5" s="74"/>
      <c r="O5" s="74"/>
      <c r="P5" s="74"/>
      <c r="Q5" s="66"/>
      <c r="R5" s="17"/>
      <c r="S5" s="17"/>
      <c r="T5" s="71" t="s">
        <v>16</v>
      </c>
      <c r="U5" s="66"/>
    </row>
    <row r="6" spans="1:21">
      <c r="A6" s="16"/>
      <c r="B6" s="78" t="s">
        <v>17</v>
      </c>
      <c r="C6" s="79"/>
      <c r="D6" s="67" t="str">
        <f>Inhoud!$C$3</f>
        <v>1 maart 2012</v>
      </c>
      <c r="E6" s="68"/>
      <c r="F6" s="18" t="str">
        <f>D6</f>
        <v>1 maart 2012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10</v>
      </c>
      <c r="S6" s="17"/>
      <c r="T6" s="17"/>
      <c r="U6" s="22"/>
    </row>
    <row r="7" spans="1:21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1">
      <c r="A8" s="16">
        <v>0</v>
      </c>
      <c r="B8" s="60">
        <v>27164.45</v>
      </c>
      <c r="C8" s="61"/>
      <c r="D8" s="60">
        <f t="shared" ref="D8:D35" si="0">B8*$U$2</f>
        <v>33776.277130000002</v>
      </c>
      <c r="E8" s="64">
        <f t="shared" ref="E8:E35" si="1">D8/40.3399</f>
        <v>837.29203914734546</v>
      </c>
      <c r="F8" s="60">
        <f t="shared" ref="F8:F35" si="2">B8/12*$U$2</f>
        <v>2814.6897608333338</v>
      </c>
      <c r="G8" s="64">
        <f t="shared" ref="G8:G35" si="3">F8/40.3399</f>
        <v>69.774336595612127</v>
      </c>
      <c r="H8" s="60">
        <f t="shared" ref="H8:H35" si="4">((B8&lt;19968.2)*913.03+(B8&gt;19968.2)*(B8&lt;20424.71)*(20424.71-B8+456.51)+(B8&gt;20424.71)*(B8&lt;22659.62)*456.51+(B8&gt;22659.62)*(B8&lt;23116.13)*(23116.13-B8))/12*$U$2</f>
        <v>0</v>
      </c>
      <c r="I8" s="64">
        <f t="shared" ref="I8:I35" si="5">H8/40.3399</f>
        <v>0</v>
      </c>
      <c r="J8" s="60">
        <f t="shared" ref="J8:J35" si="6">((B8&lt;19968.2)*456.51+(B8&gt;19968.2)*(B8&lt;20196.46)*(20196.46-B8+228.26)+(B8&gt;20196.46)*(B8&lt;22659.62)*228.26+(B8&gt;22659.62)*(B8&lt;22887.88)*(22887.88-B8))/12*$U$2</f>
        <v>0</v>
      </c>
      <c r="K8" s="64">
        <f t="shared" ref="K8:K35" si="7">J8/40.3399</f>
        <v>0</v>
      </c>
      <c r="L8" s="81">
        <f t="shared" ref="L8:L35" si="8">D8/1976</f>
        <v>17.093257656882592</v>
      </c>
      <c r="M8" s="82">
        <f t="shared" ref="M8:M35" si="9">L8/40.3399</f>
        <v>0.42373078904217887</v>
      </c>
      <c r="N8" s="81">
        <f t="shared" ref="N8:N35" si="10">L8/2</f>
        <v>8.5466288284412961</v>
      </c>
      <c r="O8" s="82">
        <f t="shared" ref="O8:O35" si="11">N8/40.3399</f>
        <v>0.21186539452108943</v>
      </c>
      <c r="P8" s="81">
        <f t="shared" ref="P8:P35" si="12">L8/5</f>
        <v>3.4186515313765184</v>
      </c>
      <c r="Q8" s="82">
        <f t="shared" ref="Q8:Q35" si="13">P8/40.3399</f>
        <v>8.4746157808435779E-2</v>
      </c>
      <c r="R8" s="23">
        <f t="shared" ref="R8:R35" si="14">(F8+H8)/1976*12</f>
        <v>17.093257656882596</v>
      </c>
      <c r="S8" s="23">
        <f t="shared" ref="S8:S35" si="15">R8/40.3399</f>
        <v>0.42373078904217898</v>
      </c>
      <c r="T8" s="81">
        <f t="shared" ref="T8:T35" si="16">D8/2080</f>
        <v>16.238594774038461</v>
      </c>
      <c r="U8" s="82">
        <f t="shared" ref="U8:U35" si="17">T8/40.3399</f>
        <v>0.4025442495900699</v>
      </c>
    </row>
    <row r="9" spans="1:21">
      <c r="A9" s="16">
        <f t="shared" ref="A9:A35" si="18">+A8+1</f>
        <v>1</v>
      </c>
      <c r="B9" s="60">
        <v>27948.04</v>
      </c>
      <c r="C9" s="61"/>
      <c r="D9" s="60">
        <f t="shared" si="0"/>
        <v>34750.592936000001</v>
      </c>
      <c r="E9" s="64">
        <f t="shared" si="1"/>
        <v>861.4446970865074</v>
      </c>
      <c r="F9" s="60">
        <f t="shared" si="2"/>
        <v>2895.8827446666669</v>
      </c>
      <c r="G9" s="64">
        <f t="shared" si="3"/>
        <v>71.787058090542288</v>
      </c>
      <c r="H9" s="60">
        <f t="shared" si="4"/>
        <v>0</v>
      </c>
      <c r="I9" s="64">
        <f t="shared" si="5"/>
        <v>0</v>
      </c>
      <c r="J9" s="60">
        <f t="shared" si="6"/>
        <v>0</v>
      </c>
      <c r="K9" s="64">
        <f t="shared" si="7"/>
        <v>0</v>
      </c>
      <c r="L9" s="81">
        <f t="shared" si="8"/>
        <v>17.586332457489878</v>
      </c>
      <c r="M9" s="82">
        <f t="shared" si="9"/>
        <v>0.43595379407211909</v>
      </c>
      <c r="N9" s="81">
        <f t="shared" si="10"/>
        <v>8.7931662287449388</v>
      </c>
      <c r="O9" s="82">
        <f t="shared" si="11"/>
        <v>0.21797689703605955</v>
      </c>
      <c r="P9" s="81">
        <f t="shared" si="12"/>
        <v>3.5172664914979754</v>
      </c>
      <c r="Q9" s="82">
        <f t="shared" si="13"/>
        <v>8.7190758814423813E-2</v>
      </c>
      <c r="R9" s="23">
        <f t="shared" si="14"/>
        <v>17.586332457489881</v>
      </c>
      <c r="S9" s="23">
        <f t="shared" si="15"/>
        <v>0.43595379407211921</v>
      </c>
      <c r="T9" s="81">
        <f t="shared" si="16"/>
        <v>16.707015834615387</v>
      </c>
      <c r="U9" s="82">
        <f t="shared" si="17"/>
        <v>0.41415610436851324</v>
      </c>
    </row>
    <row r="10" spans="1:21">
      <c r="A10" s="16">
        <f t="shared" si="18"/>
        <v>2</v>
      </c>
      <c r="B10" s="60">
        <v>28764.29</v>
      </c>
      <c r="C10" s="61"/>
      <c r="D10" s="60">
        <f t="shared" si="0"/>
        <v>35765.518186000001</v>
      </c>
      <c r="E10" s="64">
        <f t="shared" si="1"/>
        <v>886.60403684689356</v>
      </c>
      <c r="F10" s="60">
        <f t="shared" si="2"/>
        <v>2980.4598488333336</v>
      </c>
      <c r="G10" s="64">
        <f t="shared" si="3"/>
        <v>73.883669737241135</v>
      </c>
      <c r="H10" s="60">
        <f t="shared" si="4"/>
        <v>0</v>
      </c>
      <c r="I10" s="64">
        <f t="shared" si="5"/>
        <v>0</v>
      </c>
      <c r="J10" s="60">
        <f t="shared" si="6"/>
        <v>0</v>
      </c>
      <c r="K10" s="64">
        <f t="shared" si="7"/>
        <v>0</v>
      </c>
      <c r="L10" s="81">
        <f t="shared" si="8"/>
        <v>18.099958596153847</v>
      </c>
      <c r="M10" s="82">
        <f t="shared" si="9"/>
        <v>0.44868625346502711</v>
      </c>
      <c r="N10" s="81">
        <f t="shared" si="10"/>
        <v>9.0499792980769236</v>
      </c>
      <c r="O10" s="82">
        <f t="shared" si="11"/>
        <v>0.22434312673251355</v>
      </c>
      <c r="P10" s="81">
        <f t="shared" si="12"/>
        <v>3.6199917192307693</v>
      </c>
      <c r="Q10" s="82">
        <f t="shared" si="13"/>
        <v>8.9737250693005421E-2</v>
      </c>
      <c r="R10" s="23">
        <f t="shared" si="14"/>
        <v>18.099958596153847</v>
      </c>
      <c r="S10" s="23">
        <f t="shared" si="15"/>
        <v>0.44868625346502711</v>
      </c>
      <c r="T10" s="81">
        <f t="shared" si="16"/>
        <v>17.194960666346155</v>
      </c>
      <c r="U10" s="82">
        <f t="shared" si="17"/>
        <v>0.42625194079177575</v>
      </c>
    </row>
    <row r="11" spans="1:21">
      <c r="A11" s="16">
        <f t="shared" si="18"/>
        <v>3</v>
      </c>
      <c r="B11" s="60">
        <v>29580.51</v>
      </c>
      <c r="C11" s="61"/>
      <c r="D11" s="60">
        <f t="shared" si="0"/>
        <v>36780.406133999997</v>
      </c>
      <c r="E11" s="64">
        <f t="shared" si="1"/>
        <v>911.7624519148535</v>
      </c>
      <c r="F11" s="60">
        <f t="shared" si="2"/>
        <v>3065.0338445000002</v>
      </c>
      <c r="G11" s="64">
        <f t="shared" si="3"/>
        <v>75.980204326237796</v>
      </c>
      <c r="H11" s="60">
        <f t="shared" si="4"/>
        <v>0</v>
      </c>
      <c r="I11" s="64">
        <f t="shared" si="5"/>
        <v>0</v>
      </c>
      <c r="J11" s="60">
        <f t="shared" si="6"/>
        <v>0</v>
      </c>
      <c r="K11" s="64">
        <f t="shared" si="7"/>
        <v>0</v>
      </c>
      <c r="L11" s="81">
        <f t="shared" si="8"/>
        <v>18.613565857287448</v>
      </c>
      <c r="M11" s="82">
        <f t="shared" si="9"/>
        <v>0.46141824489618088</v>
      </c>
      <c r="N11" s="81">
        <f t="shared" si="10"/>
        <v>9.3067829286437238</v>
      </c>
      <c r="O11" s="82">
        <f t="shared" si="11"/>
        <v>0.23070912244809044</v>
      </c>
      <c r="P11" s="81">
        <f t="shared" si="12"/>
        <v>3.7227131714574897</v>
      </c>
      <c r="Q11" s="82">
        <f t="shared" si="13"/>
        <v>9.2283648979236188E-2</v>
      </c>
      <c r="R11" s="23">
        <f t="shared" si="14"/>
        <v>18.613565857287451</v>
      </c>
      <c r="S11" s="23">
        <f t="shared" si="15"/>
        <v>0.461418244896181</v>
      </c>
      <c r="T11" s="81">
        <f t="shared" si="16"/>
        <v>17.682887564423076</v>
      </c>
      <c r="U11" s="82">
        <f t="shared" si="17"/>
        <v>0.43834733265137188</v>
      </c>
    </row>
    <row r="12" spans="1:21">
      <c r="A12" s="16">
        <f t="shared" si="18"/>
        <v>4</v>
      </c>
      <c r="B12" s="60">
        <v>30560.01</v>
      </c>
      <c r="C12" s="61"/>
      <c r="D12" s="60">
        <f t="shared" si="0"/>
        <v>37998.316434</v>
      </c>
      <c r="E12" s="64">
        <f t="shared" si="1"/>
        <v>941.95365962731682</v>
      </c>
      <c r="F12" s="60">
        <f t="shared" si="2"/>
        <v>3166.5263695000003</v>
      </c>
      <c r="G12" s="64">
        <f t="shared" si="3"/>
        <v>78.496138302276421</v>
      </c>
      <c r="H12" s="60">
        <f t="shared" si="4"/>
        <v>0</v>
      </c>
      <c r="I12" s="64">
        <f t="shared" si="5"/>
        <v>0</v>
      </c>
      <c r="J12" s="60">
        <f t="shared" si="6"/>
        <v>0</v>
      </c>
      <c r="K12" s="64">
        <f t="shared" si="7"/>
        <v>0</v>
      </c>
      <c r="L12" s="81">
        <f t="shared" si="8"/>
        <v>19.229917223684211</v>
      </c>
      <c r="M12" s="82">
        <f t="shared" si="9"/>
        <v>0.47669719616767048</v>
      </c>
      <c r="N12" s="81">
        <f t="shared" si="10"/>
        <v>9.6149586118421055</v>
      </c>
      <c r="O12" s="82">
        <f t="shared" si="11"/>
        <v>0.23834859808383524</v>
      </c>
      <c r="P12" s="81">
        <f t="shared" si="12"/>
        <v>3.8459834447368424</v>
      </c>
      <c r="Q12" s="82">
        <f t="shared" si="13"/>
        <v>9.5339439233534107E-2</v>
      </c>
      <c r="R12" s="23">
        <f t="shared" si="14"/>
        <v>19.229917223684211</v>
      </c>
      <c r="S12" s="23">
        <f t="shared" si="15"/>
        <v>0.47669719616767048</v>
      </c>
      <c r="T12" s="81">
        <f t="shared" si="16"/>
        <v>18.2684213625</v>
      </c>
      <c r="U12" s="82">
        <f t="shared" si="17"/>
        <v>0.45286233635928697</v>
      </c>
    </row>
    <row r="13" spans="1:21">
      <c r="A13" s="16">
        <f t="shared" si="18"/>
        <v>5</v>
      </c>
      <c r="B13" s="60">
        <v>31833.34</v>
      </c>
      <c r="C13" s="61"/>
      <c r="D13" s="60">
        <f t="shared" si="0"/>
        <v>39581.574956000004</v>
      </c>
      <c r="E13" s="64">
        <f t="shared" si="1"/>
        <v>981.20161319190186</v>
      </c>
      <c r="F13" s="60">
        <f t="shared" si="2"/>
        <v>3298.4645796666669</v>
      </c>
      <c r="G13" s="64">
        <f t="shared" si="3"/>
        <v>81.76680109932515</v>
      </c>
      <c r="H13" s="60">
        <f t="shared" si="4"/>
        <v>0</v>
      </c>
      <c r="I13" s="64">
        <f t="shared" si="5"/>
        <v>0</v>
      </c>
      <c r="J13" s="60">
        <f t="shared" si="6"/>
        <v>0</v>
      </c>
      <c r="K13" s="64">
        <f t="shared" si="7"/>
        <v>0</v>
      </c>
      <c r="L13" s="81">
        <f t="shared" si="8"/>
        <v>20.03116141497976</v>
      </c>
      <c r="M13" s="82">
        <f t="shared" si="9"/>
        <v>0.49655952084610422</v>
      </c>
      <c r="N13" s="81">
        <f t="shared" si="10"/>
        <v>10.01558070748988</v>
      </c>
      <c r="O13" s="82">
        <f t="shared" si="11"/>
        <v>0.24827976042305211</v>
      </c>
      <c r="P13" s="81">
        <f t="shared" si="12"/>
        <v>4.0062322829959518</v>
      </c>
      <c r="Q13" s="82">
        <f t="shared" si="13"/>
        <v>9.9311904169220838E-2</v>
      </c>
      <c r="R13" s="23">
        <f t="shared" si="14"/>
        <v>20.031161414979756</v>
      </c>
      <c r="S13" s="23">
        <f t="shared" si="15"/>
        <v>0.49655952084610416</v>
      </c>
      <c r="T13" s="81">
        <f t="shared" si="16"/>
        <v>19.029603344230772</v>
      </c>
      <c r="U13" s="82">
        <f t="shared" si="17"/>
        <v>0.47173154480379903</v>
      </c>
    </row>
    <row r="14" spans="1:21">
      <c r="A14" s="16">
        <f t="shared" si="18"/>
        <v>6</v>
      </c>
      <c r="B14" s="60">
        <v>31833.34</v>
      </c>
      <c r="C14" s="61"/>
      <c r="D14" s="60">
        <f t="shared" si="0"/>
        <v>39581.574956000004</v>
      </c>
      <c r="E14" s="64">
        <f t="shared" si="1"/>
        <v>981.20161319190186</v>
      </c>
      <c r="F14" s="60">
        <f t="shared" si="2"/>
        <v>3298.4645796666669</v>
      </c>
      <c r="G14" s="64">
        <f t="shared" si="3"/>
        <v>81.76680109932515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20.03116141497976</v>
      </c>
      <c r="M14" s="82">
        <f t="shared" si="9"/>
        <v>0.49655952084610422</v>
      </c>
      <c r="N14" s="81">
        <f t="shared" si="10"/>
        <v>10.01558070748988</v>
      </c>
      <c r="O14" s="82">
        <f t="shared" si="11"/>
        <v>0.24827976042305211</v>
      </c>
      <c r="P14" s="81">
        <f t="shared" si="12"/>
        <v>4.0062322829959518</v>
      </c>
      <c r="Q14" s="82">
        <f t="shared" si="13"/>
        <v>9.9311904169220838E-2</v>
      </c>
      <c r="R14" s="23">
        <f t="shared" si="14"/>
        <v>20.031161414979756</v>
      </c>
      <c r="S14" s="23">
        <f t="shared" si="15"/>
        <v>0.49655952084610416</v>
      </c>
      <c r="T14" s="81">
        <f t="shared" si="16"/>
        <v>19.029603344230772</v>
      </c>
      <c r="U14" s="82">
        <f t="shared" si="17"/>
        <v>0.47173154480379903</v>
      </c>
    </row>
    <row r="15" spans="1:21">
      <c r="A15" s="16">
        <f t="shared" si="18"/>
        <v>7</v>
      </c>
      <c r="B15" s="60">
        <v>33139.31</v>
      </c>
      <c r="C15" s="61"/>
      <c r="D15" s="60">
        <f t="shared" si="0"/>
        <v>41205.418054000002</v>
      </c>
      <c r="E15" s="64">
        <f t="shared" si="1"/>
        <v>1021.4556321160935</v>
      </c>
      <c r="F15" s="60">
        <f t="shared" si="2"/>
        <v>3433.7848378333333</v>
      </c>
      <c r="G15" s="64">
        <f t="shared" si="3"/>
        <v>85.121302676341131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20.852944359311742</v>
      </c>
      <c r="M15" s="82">
        <f t="shared" si="9"/>
        <v>0.51693098791300285</v>
      </c>
      <c r="N15" s="81">
        <f t="shared" si="10"/>
        <v>10.426472179655871</v>
      </c>
      <c r="O15" s="82">
        <f t="shared" si="11"/>
        <v>0.25846549395650142</v>
      </c>
      <c r="P15" s="81">
        <f t="shared" si="12"/>
        <v>4.1705888718623481</v>
      </c>
      <c r="Q15" s="82">
        <f t="shared" si="13"/>
        <v>0.10338619758260055</v>
      </c>
      <c r="R15" s="23">
        <f t="shared" si="14"/>
        <v>20.852944359311742</v>
      </c>
      <c r="S15" s="23">
        <f t="shared" si="15"/>
        <v>0.51693098791300285</v>
      </c>
      <c r="T15" s="81">
        <f t="shared" si="16"/>
        <v>19.810297141346155</v>
      </c>
      <c r="U15" s="82">
        <f t="shared" si="17"/>
        <v>0.49108443851735267</v>
      </c>
    </row>
    <row r="16" spans="1:21">
      <c r="A16" s="16">
        <f t="shared" si="18"/>
        <v>8</v>
      </c>
      <c r="B16" s="60">
        <v>33139.31</v>
      </c>
      <c r="C16" s="61"/>
      <c r="D16" s="60">
        <f t="shared" si="0"/>
        <v>41205.418054000002</v>
      </c>
      <c r="E16" s="64">
        <f t="shared" si="1"/>
        <v>1021.4556321160935</v>
      </c>
      <c r="F16" s="60">
        <f t="shared" si="2"/>
        <v>3433.7848378333333</v>
      </c>
      <c r="G16" s="64">
        <f t="shared" si="3"/>
        <v>85.121302676341131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20.852944359311742</v>
      </c>
      <c r="M16" s="82">
        <f t="shared" si="9"/>
        <v>0.51693098791300285</v>
      </c>
      <c r="N16" s="81">
        <f t="shared" si="10"/>
        <v>10.426472179655871</v>
      </c>
      <c r="O16" s="82">
        <f t="shared" si="11"/>
        <v>0.25846549395650142</v>
      </c>
      <c r="P16" s="81">
        <f t="shared" si="12"/>
        <v>4.1705888718623481</v>
      </c>
      <c r="Q16" s="82">
        <f t="shared" si="13"/>
        <v>0.10338619758260055</v>
      </c>
      <c r="R16" s="23">
        <f t="shared" si="14"/>
        <v>20.852944359311742</v>
      </c>
      <c r="S16" s="23">
        <f t="shared" si="15"/>
        <v>0.51693098791300285</v>
      </c>
      <c r="T16" s="81">
        <f t="shared" si="16"/>
        <v>19.810297141346155</v>
      </c>
      <c r="U16" s="82">
        <f t="shared" si="17"/>
        <v>0.49108443851735267</v>
      </c>
    </row>
    <row r="17" spans="1:21">
      <c r="A17" s="16">
        <f t="shared" si="18"/>
        <v>9</v>
      </c>
      <c r="B17" s="60">
        <v>34445.31</v>
      </c>
      <c r="C17" s="61"/>
      <c r="D17" s="60">
        <f t="shared" si="0"/>
        <v>42829.298453999996</v>
      </c>
      <c r="E17" s="64">
        <f t="shared" si="1"/>
        <v>1061.7105757327113</v>
      </c>
      <c r="F17" s="60">
        <f t="shared" si="2"/>
        <v>3569.1082044999998</v>
      </c>
      <c r="G17" s="64">
        <f t="shared" si="3"/>
        <v>88.475881311059268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21.674746181174086</v>
      </c>
      <c r="M17" s="82">
        <f t="shared" si="9"/>
        <v>0.53730292294165549</v>
      </c>
      <c r="N17" s="81">
        <f t="shared" si="10"/>
        <v>10.837373090587043</v>
      </c>
      <c r="O17" s="82">
        <f t="shared" si="11"/>
        <v>0.26865146147082775</v>
      </c>
      <c r="P17" s="81">
        <f t="shared" si="12"/>
        <v>4.3349492362348174</v>
      </c>
      <c r="Q17" s="82">
        <f t="shared" si="13"/>
        <v>0.10746058458833109</v>
      </c>
      <c r="R17" s="23">
        <f t="shared" si="14"/>
        <v>21.674746181174086</v>
      </c>
      <c r="S17" s="23">
        <f t="shared" si="15"/>
        <v>0.53730292294165549</v>
      </c>
      <c r="T17" s="81">
        <f t="shared" si="16"/>
        <v>20.591008872115381</v>
      </c>
      <c r="U17" s="82">
        <f t="shared" si="17"/>
        <v>0.5104377767945727</v>
      </c>
    </row>
    <row r="18" spans="1:21">
      <c r="A18" s="16">
        <f t="shared" si="18"/>
        <v>10</v>
      </c>
      <c r="B18" s="60">
        <v>34445.31</v>
      </c>
      <c r="C18" s="61"/>
      <c r="D18" s="60">
        <f t="shared" si="0"/>
        <v>42829.298453999996</v>
      </c>
      <c r="E18" s="64">
        <f t="shared" si="1"/>
        <v>1061.7105757327113</v>
      </c>
      <c r="F18" s="60">
        <f t="shared" si="2"/>
        <v>3569.1082044999998</v>
      </c>
      <c r="G18" s="64">
        <f t="shared" si="3"/>
        <v>88.475881311059268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21.674746181174086</v>
      </c>
      <c r="M18" s="82">
        <f t="shared" si="9"/>
        <v>0.53730292294165549</v>
      </c>
      <c r="N18" s="81">
        <f t="shared" si="10"/>
        <v>10.837373090587043</v>
      </c>
      <c r="O18" s="82">
        <f t="shared" si="11"/>
        <v>0.26865146147082775</v>
      </c>
      <c r="P18" s="81">
        <f t="shared" si="12"/>
        <v>4.3349492362348174</v>
      </c>
      <c r="Q18" s="82">
        <f t="shared" si="13"/>
        <v>0.10746058458833109</v>
      </c>
      <c r="R18" s="23">
        <f t="shared" si="14"/>
        <v>21.674746181174086</v>
      </c>
      <c r="S18" s="23">
        <f t="shared" si="15"/>
        <v>0.53730292294165549</v>
      </c>
      <c r="T18" s="81">
        <f t="shared" si="16"/>
        <v>20.591008872115381</v>
      </c>
      <c r="U18" s="82">
        <f t="shared" si="17"/>
        <v>0.5104377767945727</v>
      </c>
    </row>
    <row r="19" spans="1:21">
      <c r="A19" s="16">
        <f t="shared" si="18"/>
        <v>11</v>
      </c>
      <c r="B19" s="60">
        <v>36077.79</v>
      </c>
      <c r="C19" s="61"/>
      <c r="D19" s="60">
        <f t="shared" si="0"/>
        <v>44859.124086000003</v>
      </c>
      <c r="E19" s="64">
        <f t="shared" si="1"/>
        <v>1112.0286387918661</v>
      </c>
      <c r="F19" s="60">
        <f t="shared" si="2"/>
        <v>3738.2603405000004</v>
      </c>
      <c r="G19" s="64">
        <f t="shared" si="3"/>
        <v>92.669053232655514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22.701985873481782</v>
      </c>
      <c r="M19" s="82">
        <f t="shared" si="9"/>
        <v>0.56276752975296873</v>
      </c>
      <c r="N19" s="81">
        <f t="shared" si="10"/>
        <v>11.350992936740891</v>
      </c>
      <c r="O19" s="82">
        <f t="shared" si="11"/>
        <v>0.28138376487648437</v>
      </c>
      <c r="P19" s="81">
        <f t="shared" si="12"/>
        <v>4.5403971746963565</v>
      </c>
      <c r="Q19" s="82">
        <f t="shared" si="13"/>
        <v>0.11255350595059374</v>
      </c>
      <c r="R19" s="23">
        <f t="shared" si="14"/>
        <v>22.701985873481785</v>
      </c>
      <c r="S19" s="23">
        <f t="shared" si="15"/>
        <v>0.56276752975296873</v>
      </c>
      <c r="T19" s="81">
        <f t="shared" si="16"/>
        <v>21.566886579807694</v>
      </c>
      <c r="U19" s="82">
        <f t="shared" si="17"/>
        <v>0.53462915326532023</v>
      </c>
    </row>
    <row r="20" spans="1:21">
      <c r="A20" s="16">
        <f t="shared" si="18"/>
        <v>12</v>
      </c>
      <c r="B20" s="60">
        <v>36077.79</v>
      </c>
      <c r="C20" s="61"/>
      <c r="D20" s="60">
        <f t="shared" si="0"/>
        <v>44859.124086000003</v>
      </c>
      <c r="E20" s="64">
        <f t="shared" si="1"/>
        <v>1112.0286387918661</v>
      </c>
      <c r="F20" s="60">
        <f t="shared" si="2"/>
        <v>3738.2603405000004</v>
      </c>
      <c r="G20" s="64">
        <f t="shared" si="3"/>
        <v>92.669053232655514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22.701985873481782</v>
      </c>
      <c r="M20" s="82">
        <f t="shared" si="9"/>
        <v>0.56276752975296873</v>
      </c>
      <c r="N20" s="81">
        <f t="shared" si="10"/>
        <v>11.350992936740891</v>
      </c>
      <c r="O20" s="82">
        <f t="shared" si="11"/>
        <v>0.28138376487648437</v>
      </c>
      <c r="P20" s="81">
        <f t="shared" si="12"/>
        <v>4.5403971746963565</v>
      </c>
      <c r="Q20" s="82">
        <f t="shared" si="13"/>
        <v>0.11255350595059374</v>
      </c>
      <c r="R20" s="23">
        <f t="shared" si="14"/>
        <v>22.701985873481785</v>
      </c>
      <c r="S20" s="23">
        <f t="shared" si="15"/>
        <v>0.56276752975296873</v>
      </c>
      <c r="T20" s="81">
        <f t="shared" si="16"/>
        <v>21.566886579807694</v>
      </c>
      <c r="U20" s="82">
        <f t="shared" si="17"/>
        <v>0.53462915326532023</v>
      </c>
    </row>
    <row r="21" spans="1:21">
      <c r="A21" s="16">
        <f t="shared" si="18"/>
        <v>13</v>
      </c>
      <c r="B21" s="60">
        <v>37547.019999999997</v>
      </c>
      <c r="C21" s="61"/>
      <c r="D21" s="60">
        <f t="shared" si="0"/>
        <v>46685.964668000001</v>
      </c>
      <c r="E21" s="64">
        <f t="shared" si="1"/>
        <v>1157.3148338989438</v>
      </c>
      <c r="F21" s="60">
        <f t="shared" si="2"/>
        <v>3890.4970556666667</v>
      </c>
      <c r="G21" s="64">
        <f t="shared" si="3"/>
        <v>96.442902824911982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23.62650033805668</v>
      </c>
      <c r="M21" s="82">
        <f t="shared" si="9"/>
        <v>0.58568564468570028</v>
      </c>
      <c r="N21" s="81">
        <f t="shared" si="10"/>
        <v>11.81325016902834</v>
      </c>
      <c r="O21" s="82">
        <f t="shared" si="11"/>
        <v>0.29284282234285014</v>
      </c>
      <c r="P21" s="81">
        <f t="shared" si="12"/>
        <v>4.7253000676113359</v>
      </c>
      <c r="Q21" s="82">
        <f t="shared" si="13"/>
        <v>0.11713712893714005</v>
      </c>
      <c r="R21" s="23">
        <f t="shared" si="14"/>
        <v>23.62650033805668</v>
      </c>
      <c r="S21" s="23">
        <f t="shared" si="15"/>
        <v>0.58568564468570028</v>
      </c>
      <c r="T21" s="81">
        <f t="shared" si="16"/>
        <v>22.445175321153847</v>
      </c>
      <c r="U21" s="82">
        <f t="shared" si="17"/>
        <v>0.55640136245141525</v>
      </c>
    </row>
    <row r="22" spans="1:21">
      <c r="A22" s="16">
        <f t="shared" si="18"/>
        <v>14</v>
      </c>
      <c r="B22" s="60">
        <v>37547.019999999997</v>
      </c>
      <c r="C22" s="61"/>
      <c r="D22" s="60">
        <f t="shared" si="0"/>
        <v>46685.964668000001</v>
      </c>
      <c r="E22" s="64">
        <f t="shared" si="1"/>
        <v>1157.3148338989438</v>
      </c>
      <c r="F22" s="60">
        <f t="shared" si="2"/>
        <v>3890.4970556666667</v>
      </c>
      <c r="G22" s="64">
        <f t="shared" si="3"/>
        <v>96.442902824911982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23.62650033805668</v>
      </c>
      <c r="M22" s="82">
        <f t="shared" si="9"/>
        <v>0.58568564468570028</v>
      </c>
      <c r="N22" s="81">
        <f t="shared" si="10"/>
        <v>11.81325016902834</v>
      </c>
      <c r="O22" s="82">
        <f t="shared" si="11"/>
        <v>0.29284282234285014</v>
      </c>
      <c r="P22" s="81">
        <f t="shared" si="12"/>
        <v>4.7253000676113359</v>
      </c>
      <c r="Q22" s="82">
        <f t="shared" si="13"/>
        <v>0.11713712893714005</v>
      </c>
      <c r="R22" s="23">
        <f t="shared" si="14"/>
        <v>23.62650033805668</v>
      </c>
      <c r="S22" s="23">
        <f t="shared" si="15"/>
        <v>0.58568564468570028</v>
      </c>
      <c r="T22" s="81">
        <f t="shared" si="16"/>
        <v>22.445175321153847</v>
      </c>
      <c r="U22" s="82">
        <f t="shared" si="17"/>
        <v>0.55640136245141525</v>
      </c>
    </row>
    <row r="23" spans="1:21">
      <c r="A23" s="16">
        <f t="shared" si="18"/>
        <v>15</v>
      </c>
      <c r="B23" s="60">
        <v>39016.26</v>
      </c>
      <c r="C23" s="61"/>
      <c r="D23" s="60">
        <f t="shared" si="0"/>
        <v>48512.817684000001</v>
      </c>
      <c r="E23" s="64">
        <f t="shared" si="1"/>
        <v>1202.60133723683</v>
      </c>
      <c r="F23" s="60">
        <f t="shared" si="2"/>
        <v>4042.7348070000003</v>
      </c>
      <c r="G23" s="64">
        <f t="shared" si="3"/>
        <v>100.21677810306917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24.551021095141699</v>
      </c>
      <c r="M23" s="82">
        <f t="shared" si="9"/>
        <v>0.60860391560568317</v>
      </c>
      <c r="N23" s="81">
        <f t="shared" si="10"/>
        <v>12.27551054757085</v>
      </c>
      <c r="O23" s="82">
        <f t="shared" si="11"/>
        <v>0.30430195780284158</v>
      </c>
      <c r="P23" s="81">
        <f t="shared" si="12"/>
        <v>4.9102042190283397</v>
      </c>
      <c r="Q23" s="82">
        <f t="shared" si="13"/>
        <v>0.12172078312113663</v>
      </c>
      <c r="R23" s="23">
        <f t="shared" si="14"/>
        <v>24.551021095141706</v>
      </c>
      <c r="S23" s="23">
        <f t="shared" si="15"/>
        <v>0.60860391560568339</v>
      </c>
      <c r="T23" s="81">
        <f t="shared" si="16"/>
        <v>23.323470040384617</v>
      </c>
      <c r="U23" s="82">
        <f t="shared" si="17"/>
        <v>0.57817371982539911</v>
      </c>
    </row>
    <row r="24" spans="1:21">
      <c r="A24" s="16">
        <f t="shared" si="18"/>
        <v>16</v>
      </c>
      <c r="B24" s="60">
        <v>39016.26</v>
      </c>
      <c r="C24" s="61"/>
      <c r="D24" s="60">
        <f t="shared" si="0"/>
        <v>48512.817684000001</v>
      </c>
      <c r="E24" s="64">
        <f t="shared" si="1"/>
        <v>1202.60133723683</v>
      </c>
      <c r="F24" s="60">
        <f t="shared" si="2"/>
        <v>4042.7348070000003</v>
      </c>
      <c r="G24" s="64">
        <f t="shared" si="3"/>
        <v>100.21677810306917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24.551021095141699</v>
      </c>
      <c r="M24" s="82">
        <f t="shared" si="9"/>
        <v>0.60860391560568317</v>
      </c>
      <c r="N24" s="81">
        <f t="shared" si="10"/>
        <v>12.27551054757085</v>
      </c>
      <c r="O24" s="82">
        <f t="shared" si="11"/>
        <v>0.30430195780284158</v>
      </c>
      <c r="P24" s="81">
        <f t="shared" si="12"/>
        <v>4.9102042190283397</v>
      </c>
      <c r="Q24" s="82">
        <f t="shared" si="13"/>
        <v>0.12172078312113663</v>
      </c>
      <c r="R24" s="23">
        <f t="shared" si="14"/>
        <v>24.551021095141706</v>
      </c>
      <c r="S24" s="23">
        <f t="shared" si="15"/>
        <v>0.60860391560568339</v>
      </c>
      <c r="T24" s="81">
        <f t="shared" si="16"/>
        <v>23.323470040384617</v>
      </c>
      <c r="U24" s="82">
        <f t="shared" si="17"/>
        <v>0.57817371982539911</v>
      </c>
    </row>
    <row r="25" spans="1:21">
      <c r="A25" s="16">
        <f t="shared" si="18"/>
        <v>17</v>
      </c>
      <c r="B25" s="60">
        <v>40648.74</v>
      </c>
      <c r="C25" s="61"/>
      <c r="D25" s="60">
        <f t="shared" si="0"/>
        <v>50542.643316000002</v>
      </c>
      <c r="E25" s="64">
        <f t="shared" si="1"/>
        <v>1252.9194002959848</v>
      </c>
      <c r="F25" s="60">
        <f t="shared" si="2"/>
        <v>4211.8869430000004</v>
      </c>
      <c r="G25" s="64">
        <f t="shared" si="3"/>
        <v>104.40995002466542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25.578260787449395</v>
      </c>
      <c r="M25" s="82">
        <f t="shared" si="9"/>
        <v>0.63406852241699641</v>
      </c>
      <c r="N25" s="81">
        <f t="shared" si="10"/>
        <v>12.789130393724697</v>
      </c>
      <c r="O25" s="82">
        <f t="shared" si="11"/>
        <v>0.3170342612084982</v>
      </c>
      <c r="P25" s="81">
        <f t="shared" si="12"/>
        <v>5.1156521574898788</v>
      </c>
      <c r="Q25" s="82">
        <f t="shared" si="13"/>
        <v>0.12681370448339929</v>
      </c>
      <c r="R25" s="23">
        <f t="shared" si="14"/>
        <v>25.578260787449395</v>
      </c>
      <c r="S25" s="23">
        <f t="shared" si="15"/>
        <v>0.63406852241699641</v>
      </c>
      <c r="T25" s="81">
        <f t="shared" si="16"/>
        <v>24.299347748076922</v>
      </c>
      <c r="U25" s="82">
        <f t="shared" si="17"/>
        <v>0.60236509629614654</v>
      </c>
    </row>
    <row r="26" spans="1:21">
      <c r="A26" s="16">
        <f t="shared" si="18"/>
        <v>18</v>
      </c>
      <c r="B26" s="60">
        <v>40648.74</v>
      </c>
      <c r="C26" s="61"/>
      <c r="D26" s="60">
        <f t="shared" si="0"/>
        <v>50542.643316000002</v>
      </c>
      <c r="E26" s="64">
        <f t="shared" si="1"/>
        <v>1252.9194002959848</v>
      </c>
      <c r="F26" s="60">
        <f t="shared" si="2"/>
        <v>4211.8869430000004</v>
      </c>
      <c r="G26" s="64">
        <f t="shared" si="3"/>
        <v>104.40995002466542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25.578260787449395</v>
      </c>
      <c r="M26" s="82">
        <f t="shared" si="9"/>
        <v>0.63406852241699641</v>
      </c>
      <c r="N26" s="81">
        <f t="shared" si="10"/>
        <v>12.789130393724697</v>
      </c>
      <c r="O26" s="82">
        <f t="shared" si="11"/>
        <v>0.3170342612084982</v>
      </c>
      <c r="P26" s="81">
        <f t="shared" si="12"/>
        <v>5.1156521574898788</v>
      </c>
      <c r="Q26" s="82">
        <f t="shared" si="13"/>
        <v>0.12681370448339929</v>
      </c>
      <c r="R26" s="23">
        <f t="shared" si="14"/>
        <v>25.578260787449395</v>
      </c>
      <c r="S26" s="23">
        <f t="shared" si="15"/>
        <v>0.63406852241699641</v>
      </c>
      <c r="T26" s="81">
        <f t="shared" si="16"/>
        <v>24.299347748076922</v>
      </c>
      <c r="U26" s="82">
        <f t="shared" si="17"/>
        <v>0.60236509629614654</v>
      </c>
    </row>
    <row r="27" spans="1:21">
      <c r="A27" s="16">
        <f t="shared" si="18"/>
        <v>19</v>
      </c>
      <c r="B27" s="60">
        <v>40648.74</v>
      </c>
      <c r="C27" s="61"/>
      <c r="D27" s="60">
        <f t="shared" si="0"/>
        <v>50542.643316000002</v>
      </c>
      <c r="E27" s="64">
        <f t="shared" si="1"/>
        <v>1252.9194002959848</v>
      </c>
      <c r="F27" s="60">
        <f t="shared" si="2"/>
        <v>4211.8869430000004</v>
      </c>
      <c r="G27" s="64">
        <f t="shared" si="3"/>
        <v>104.40995002466542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25.578260787449395</v>
      </c>
      <c r="M27" s="82">
        <f t="shared" si="9"/>
        <v>0.63406852241699641</v>
      </c>
      <c r="N27" s="81">
        <f t="shared" si="10"/>
        <v>12.789130393724697</v>
      </c>
      <c r="O27" s="82">
        <f t="shared" si="11"/>
        <v>0.3170342612084982</v>
      </c>
      <c r="P27" s="81">
        <f t="shared" si="12"/>
        <v>5.1156521574898788</v>
      </c>
      <c r="Q27" s="82">
        <f t="shared" si="13"/>
        <v>0.12681370448339929</v>
      </c>
      <c r="R27" s="23">
        <f t="shared" si="14"/>
        <v>25.578260787449395</v>
      </c>
      <c r="S27" s="23">
        <f t="shared" si="15"/>
        <v>0.63406852241699641</v>
      </c>
      <c r="T27" s="81">
        <f t="shared" si="16"/>
        <v>24.299347748076922</v>
      </c>
      <c r="U27" s="82">
        <f t="shared" si="17"/>
        <v>0.60236509629614654</v>
      </c>
    </row>
    <row r="28" spans="1:21">
      <c r="A28" s="16">
        <f t="shared" si="18"/>
        <v>20</v>
      </c>
      <c r="B28" s="60">
        <v>42117.95</v>
      </c>
      <c r="C28" s="61"/>
      <c r="D28" s="60">
        <f t="shared" si="0"/>
        <v>52369.459029999998</v>
      </c>
      <c r="E28" s="64">
        <f t="shared" si="1"/>
        <v>1298.204978941445</v>
      </c>
      <c r="F28" s="60">
        <f t="shared" si="2"/>
        <v>4364.1215858333335</v>
      </c>
      <c r="G28" s="64">
        <f t="shared" si="3"/>
        <v>108.18374824512043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26.502762667004049</v>
      </c>
      <c r="M28" s="82">
        <f t="shared" si="9"/>
        <v>0.65698632537522528</v>
      </c>
      <c r="N28" s="81">
        <f t="shared" si="10"/>
        <v>13.251381333502025</v>
      </c>
      <c r="O28" s="82">
        <f t="shared" si="11"/>
        <v>0.32849316268761264</v>
      </c>
      <c r="P28" s="81">
        <f t="shared" si="12"/>
        <v>5.3005525334008095</v>
      </c>
      <c r="Q28" s="82">
        <f t="shared" si="13"/>
        <v>0.13139726507504504</v>
      </c>
      <c r="R28" s="23">
        <f t="shared" si="14"/>
        <v>26.502762667004049</v>
      </c>
      <c r="S28" s="23">
        <f t="shared" si="15"/>
        <v>0.65698632537522528</v>
      </c>
      <c r="T28" s="81">
        <f t="shared" si="16"/>
        <v>25.177624533653844</v>
      </c>
      <c r="U28" s="82">
        <f t="shared" si="17"/>
        <v>0.62413700910646397</v>
      </c>
    </row>
    <row r="29" spans="1:21">
      <c r="A29" s="16">
        <f t="shared" si="18"/>
        <v>21</v>
      </c>
      <c r="B29" s="60">
        <v>42117.95</v>
      </c>
      <c r="C29" s="61"/>
      <c r="D29" s="60">
        <f t="shared" si="0"/>
        <v>52369.459029999998</v>
      </c>
      <c r="E29" s="64">
        <f t="shared" si="1"/>
        <v>1298.204978941445</v>
      </c>
      <c r="F29" s="60">
        <f t="shared" si="2"/>
        <v>4364.1215858333335</v>
      </c>
      <c r="G29" s="64">
        <f t="shared" si="3"/>
        <v>108.18374824512043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26.502762667004049</v>
      </c>
      <c r="M29" s="82">
        <f t="shared" si="9"/>
        <v>0.65698632537522528</v>
      </c>
      <c r="N29" s="81">
        <f t="shared" si="10"/>
        <v>13.251381333502025</v>
      </c>
      <c r="O29" s="82">
        <f t="shared" si="11"/>
        <v>0.32849316268761264</v>
      </c>
      <c r="P29" s="81">
        <f t="shared" si="12"/>
        <v>5.3005525334008095</v>
      </c>
      <c r="Q29" s="82">
        <f t="shared" si="13"/>
        <v>0.13139726507504504</v>
      </c>
      <c r="R29" s="23">
        <f t="shared" si="14"/>
        <v>26.502762667004049</v>
      </c>
      <c r="S29" s="23">
        <f t="shared" si="15"/>
        <v>0.65698632537522528</v>
      </c>
      <c r="T29" s="81">
        <f t="shared" si="16"/>
        <v>25.177624533653844</v>
      </c>
      <c r="U29" s="82">
        <f t="shared" si="17"/>
        <v>0.62413700910646397</v>
      </c>
    </row>
    <row r="30" spans="1:21">
      <c r="A30" s="16">
        <f t="shared" si="18"/>
        <v>22</v>
      </c>
      <c r="B30" s="60">
        <v>43750.42</v>
      </c>
      <c r="C30" s="61"/>
      <c r="D30" s="60">
        <f t="shared" si="0"/>
        <v>54399.272228000002</v>
      </c>
      <c r="E30" s="64">
        <f t="shared" si="1"/>
        <v>1348.5227337697913</v>
      </c>
      <c r="F30" s="60">
        <f t="shared" si="2"/>
        <v>4533.2726856666668</v>
      </c>
      <c r="G30" s="64">
        <f t="shared" si="3"/>
        <v>112.37689448081593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27.529996066801619</v>
      </c>
      <c r="M30" s="82">
        <f t="shared" si="9"/>
        <v>0.68245077619928707</v>
      </c>
      <c r="N30" s="81">
        <f t="shared" si="10"/>
        <v>13.76499803340081</v>
      </c>
      <c r="O30" s="82">
        <f t="shared" si="11"/>
        <v>0.34122538809964353</v>
      </c>
      <c r="P30" s="81">
        <f t="shared" si="12"/>
        <v>5.5059992133603242</v>
      </c>
      <c r="Q30" s="82">
        <f t="shared" si="13"/>
        <v>0.13649015523985741</v>
      </c>
      <c r="R30" s="23">
        <f t="shared" si="14"/>
        <v>27.529996066801623</v>
      </c>
      <c r="S30" s="23">
        <f t="shared" si="15"/>
        <v>0.68245077619928707</v>
      </c>
      <c r="T30" s="81">
        <f t="shared" si="16"/>
        <v>26.153496263461538</v>
      </c>
      <c r="U30" s="82">
        <f t="shared" si="17"/>
        <v>0.64832823738932266</v>
      </c>
    </row>
    <row r="31" spans="1:21">
      <c r="A31" s="16">
        <f t="shared" si="18"/>
        <v>23</v>
      </c>
      <c r="B31" s="60">
        <v>45382.93</v>
      </c>
      <c r="C31" s="61"/>
      <c r="D31" s="60">
        <f t="shared" si="0"/>
        <v>56429.135162000006</v>
      </c>
      <c r="E31" s="64">
        <f t="shared" si="1"/>
        <v>1398.8417215213724</v>
      </c>
      <c r="F31" s="60">
        <f t="shared" si="2"/>
        <v>4702.4279301666666</v>
      </c>
      <c r="G31" s="64">
        <f t="shared" si="3"/>
        <v>116.57014346011434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28.55725463663968</v>
      </c>
      <c r="M31" s="82">
        <f t="shared" si="9"/>
        <v>0.70791585097235443</v>
      </c>
      <c r="N31" s="81">
        <f t="shared" si="10"/>
        <v>14.27862731831984</v>
      </c>
      <c r="O31" s="82">
        <f t="shared" si="11"/>
        <v>0.35395792548617722</v>
      </c>
      <c r="P31" s="81">
        <f t="shared" si="12"/>
        <v>5.7114509273279364</v>
      </c>
      <c r="Q31" s="82">
        <f t="shared" si="13"/>
        <v>0.14158317019447089</v>
      </c>
      <c r="R31" s="23">
        <f t="shared" si="14"/>
        <v>28.557254636639673</v>
      </c>
      <c r="S31" s="23">
        <f t="shared" si="15"/>
        <v>0.70791585097235421</v>
      </c>
      <c r="T31" s="81">
        <f t="shared" si="16"/>
        <v>27.129391904807694</v>
      </c>
      <c r="U31" s="82">
        <f t="shared" si="17"/>
        <v>0.67252005842373663</v>
      </c>
    </row>
    <row r="32" spans="1:21">
      <c r="A32" s="16">
        <f t="shared" si="18"/>
        <v>24</v>
      </c>
      <c r="B32" s="60">
        <v>46688.9</v>
      </c>
      <c r="C32" s="61"/>
      <c r="D32" s="60">
        <f t="shared" si="0"/>
        <v>58052.978260000004</v>
      </c>
      <c r="E32" s="64">
        <f t="shared" si="1"/>
        <v>1439.0957404455639</v>
      </c>
      <c r="F32" s="60">
        <f t="shared" si="2"/>
        <v>4837.7481883333339</v>
      </c>
      <c r="G32" s="64">
        <f t="shared" si="3"/>
        <v>119.92464503713033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29.379037580971662</v>
      </c>
      <c r="M32" s="82">
        <f t="shared" si="9"/>
        <v>0.72828731803925295</v>
      </c>
      <c r="N32" s="81">
        <f t="shared" si="10"/>
        <v>14.689518790485831</v>
      </c>
      <c r="O32" s="82">
        <f t="shared" si="11"/>
        <v>0.36414365901962648</v>
      </c>
      <c r="P32" s="81">
        <f t="shared" si="12"/>
        <v>5.8758075161943326</v>
      </c>
      <c r="Q32" s="82">
        <f t="shared" si="13"/>
        <v>0.14565746360785062</v>
      </c>
      <c r="R32" s="23">
        <f t="shared" si="14"/>
        <v>29.379037580971666</v>
      </c>
      <c r="S32" s="23">
        <f t="shared" si="15"/>
        <v>0.72828731803925306</v>
      </c>
      <c r="T32" s="81">
        <f t="shared" si="16"/>
        <v>27.91008570192308</v>
      </c>
      <c r="U32" s="82">
        <f t="shared" si="17"/>
        <v>0.69187295213729039</v>
      </c>
    </row>
    <row r="33" spans="1:21">
      <c r="A33" s="16">
        <f t="shared" si="18"/>
        <v>25</v>
      </c>
      <c r="B33" s="60">
        <v>46688.9</v>
      </c>
      <c r="C33" s="61"/>
      <c r="D33" s="60">
        <f t="shared" si="0"/>
        <v>58052.978260000004</v>
      </c>
      <c r="E33" s="64">
        <f t="shared" si="1"/>
        <v>1439.0957404455639</v>
      </c>
      <c r="F33" s="60">
        <f t="shared" si="2"/>
        <v>4837.7481883333339</v>
      </c>
      <c r="G33" s="64">
        <f t="shared" si="3"/>
        <v>119.92464503713033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29.379037580971662</v>
      </c>
      <c r="M33" s="82">
        <f t="shared" si="9"/>
        <v>0.72828731803925295</v>
      </c>
      <c r="N33" s="81">
        <f t="shared" si="10"/>
        <v>14.689518790485831</v>
      </c>
      <c r="O33" s="82">
        <f t="shared" si="11"/>
        <v>0.36414365901962648</v>
      </c>
      <c r="P33" s="81">
        <f t="shared" si="12"/>
        <v>5.8758075161943326</v>
      </c>
      <c r="Q33" s="82">
        <f t="shared" si="13"/>
        <v>0.14565746360785062</v>
      </c>
      <c r="R33" s="23">
        <f t="shared" si="14"/>
        <v>29.379037580971666</v>
      </c>
      <c r="S33" s="23">
        <f t="shared" si="15"/>
        <v>0.72828731803925306</v>
      </c>
      <c r="T33" s="81">
        <f t="shared" si="16"/>
        <v>27.91008570192308</v>
      </c>
      <c r="U33" s="82">
        <f t="shared" si="17"/>
        <v>0.69187295213729039</v>
      </c>
    </row>
    <row r="34" spans="1:21">
      <c r="A34" s="16">
        <f t="shared" si="18"/>
        <v>26</v>
      </c>
      <c r="B34" s="60">
        <v>46688.9</v>
      </c>
      <c r="C34" s="61"/>
      <c r="D34" s="60">
        <f t="shared" si="0"/>
        <v>58052.978260000004</v>
      </c>
      <c r="E34" s="64">
        <f t="shared" si="1"/>
        <v>1439.0957404455639</v>
      </c>
      <c r="F34" s="60">
        <f t="shared" si="2"/>
        <v>4837.7481883333339</v>
      </c>
      <c r="G34" s="64">
        <f t="shared" si="3"/>
        <v>119.92464503713033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29.379037580971662</v>
      </c>
      <c r="M34" s="82">
        <f t="shared" si="9"/>
        <v>0.72828731803925295</v>
      </c>
      <c r="N34" s="81">
        <f t="shared" si="10"/>
        <v>14.689518790485831</v>
      </c>
      <c r="O34" s="82">
        <f t="shared" si="11"/>
        <v>0.36414365901962648</v>
      </c>
      <c r="P34" s="81">
        <f t="shared" si="12"/>
        <v>5.8758075161943326</v>
      </c>
      <c r="Q34" s="82">
        <f t="shared" si="13"/>
        <v>0.14565746360785062</v>
      </c>
      <c r="R34" s="23">
        <f t="shared" si="14"/>
        <v>29.379037580971666</v>
      </c>
      <c r="S34" s="23">
        <f t="shared" si="15"/>
        <v>0.72828731803925306</v>
      </c>
      <c r="T34" s="81">
        <f t="shared" si="16"/>
        <v>27.91008570192308</v>
      </c>
      <c r="U34" s="82">
        <f t="shared" si="17"/>
        <v>0.69187295213729039</v>
      </c>
    </row>
    <row r="35" spans="1:21">
      <c r="A35" s="16">
        <f t="shared" si="18"/>
        <v>27</v>
      </c>
      <c r="B35" s="60">
        <v>46688.9</v>
      </c>
      <c r="C35" s="61"/>
      <c r="D35" s="60">
        <f t="shared" si="0"/>
        <v>58052.978260000004</v>
      </c>
      <c r="E35" s="64">
        <f t="shared" si="1"/>
        <v>1439.0957404455639</v>
      </c>
      <c r="F35" s="60">
        <f t="shared" si="2"/>
        <v>4837.7481883333339</v>
      </c>
      <c r="G35" s="64">
        <f t="shared" si="3"/>
        <v>119.92464503713033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29.379037580971662</v>
      </c>
      <c r="M35" s="82">
        <f t="shared" si="9"/>
        <v>0.72828731803925295</v>
      </c>
      <c r="N35" s="81">
        <f t="shared" si="10"/>
        <v>14.689518790485831</v>
      </c>
      <c r="O35" s="82">
        <f t="shared" si="11"/>
        <v>0.36414365901962648</v>
      </c>
      <c r="P35" s="81">
        <f t="shared" si="12"/>
        <v>5.8758075161943326</v>
      </c>
      <c r="Q35" s="82">
        <f t="shared" si="13"/>
        <v>0.14565746360785062</v>
      </c>
      <c r="R35" s="23">
        <f t="shared" si="14"/>
        <v>29.379037580971666</v>
      </c>
      <c r="S35" s="23">
        <f t="shared" si="15"/>
        <v>0.72828731803925306</v>
      </c>
      <c r="T35" s="81">
        <f t="shared" si="16"/>
        <v>27.91008570192308</v>
      </c>
      <c r="U35" s="82">
        <f t="shared" si="17"/>
        <v>0.69187295213729039</v>
      </c>
    </row>
    <row r="36" spans="1:21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63</v>
      </c>
      <c r="B1" s="3" t="s">
        <v>1</v>
      </c>
      <c r="C1" s="3"/>
      <c r="D1" s="3"/>
      <c r="E1" s="32" t="s">
        <v>117</v>
      </c>
      <c r="F1" s="40" t="s">
        <v>118</v>
      </c>
      <c r="G1" s="5"/>
      <c r="H1" s="3"/>
      <c r="N1" s="39" t="str">
        <f>Inhoud!$C$3</f>
        <v>1 maart 2012</v>
      </c>
      <c r="Q1" s="6" t="s">
        <v>62</v>
      </c>
    </row>
    <row r="2" spans="1:21">
      <c r="A2" s="6" t="s">
        <v>119</v>
      </c>
      <c r="T2" s="1" t="s">
        <v>7</v>
      </c>
      <c r="U2" s="11">
        <f>'LOG4'!$U$4</f>
        <v>1.2434000000000001</v>
      </c>
    </row>
    <row r="3" spans="1:21" ht="17.25">
      <c r="A3" s="3"/>
      <c r="B3" s="3"/>
      <c r="C3" s="3"/>
      <c r="D3" s="3"/>
      <c r="E3" s="8"/>
      <c r="F3" s="9"/>
      <c r="G3" s="3"/>
      <c r="H3" s="3"/>
      <c r="Q3" s="6"/>
      <c r="U3" s="11"/>
    </row>
    <row r="4" spans="1:21">
      <c r="A4" s="12"/>
      <c r="B4" s="69" t="s">
        <v>8</v>
      </c>
      <c r="C4" s="77"/>
      <c r="D4" s="77"/>
      <c r="E4" s="70"/>
      <c r="F4" s="13" t="s">
        <v>9</v>
      </c>
      <c r="G4" s="14"/>
      <c r="H4" s="69" t="s">
        <v>10</v>
      </c>
      <c r="I4" s="72"/>
      <c r="J4" s="69" t="s">
        <v>11</v>
      </c>
      <c r="K4" s="70"/>
      <c r="L4" s="69" t="s">
        <v>12</v>
      </c>
      <c r="M4" s="77"/>
      <c r="N4" s="77"/>
      <c r="O4" s="77"/>
      <c r="P4" s="77"/>
      <c r="Q4" s="70"/>
      <c r="R4" s="15" t="s">
        <v>13</v>
      </c>
      <c r="S4" s="15"/>
      <c r="T4" s="15"/>
      <c r="U4" s="14"/>
    </row>
    <row r="5" spans="1:21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14</v>
      </c>
      <c r="K5" s="66"/>
      <c r="L5" s="73" t="s">
        <v>15</v>
      </c>
      <c r="M5" s="74"/>
      <c r="N5" s="74"/>
      <c r="O5" s="74"/>
      <c r="P5" s="74"/>
      <c r="Q5" s="66"/>
      <c r="R5" s="17"/>
      <c r="S5" s="17"/>
      <c r="T5" s="71" t="s">
        <v>16</v>
      </c>
      <c r="U5" s="66"/>
    </row>
    <row r="6" spans="1:21">
      <c r="A6" s="16"/>
      <c r="B6" s="78" t="s">
        <v>17</v>
      </c>
      <c r="C6" s="79"/>
      <c r="D6" s="67" t="str">
        <f>Inhoud!$C$3</f>
        <v>1 maart 2012</v>
      </c>
      <c r="E6" s="68"/>
      <c r="F6" s="18" t="str">
        <f>D6</f>
        <v>1 maart 2012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10</v>
      </c>
      <c r="S6" s="17"/>
      <c r="T6" s="17"/>
      <c r="U6" s="22"/>
    </row>
    <row r="7" spans="1:21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1">
      <c r="A8" s="16">
        <v>0</v>
      </c>
      <c r="B8" s="60">
        <v>31377.86</v>
      </c>
      <c r="C8" s="61"/>
      <c r="D8" s="60">
        <f t="shared" ref="D8:D35" si="0">B8*$U$2</f>
        <v>39015.231124000005</v>
      </c>
      <c r="E8" s="64">
        <f t="shared" ref="E8:E35" si="1">D8/40.3399</f>
        <v>967.16231631709559</v>
      </c>
      <c r="F8" s="60">
        <f t="shared" ref="F8:F35" si="2">B8/12*$U$2</f>
        <v>3251.2692603333335</v>
      </c>
      <c r="G8" s="64">
        <f t="shared" ref="G8:G35" si="3">F8/40.3399</f>
        <v>80.59685969309129</v>
      </c>
      <c r="H8" s="60">
        <f t="shared" ref="H8:H35" si="4">((B8&lt;19968.2)*913.03+(B8&gt;19968.2)*(B8&lt;20424.71)*(20424.71-B8+456.51)+(B8&gt;20424.71)*(B8&lt;22659.62)*456.51+(B8&gt;22659.62)*(B8&lt;23116.13)*(23116.13-B8))/12*$U$2</f>
        <v>0</v>
      </c>
      <c r="I8" s="64">
        <f t="shared" ref="I8:I35" si="5">H8/40.3399</f>
        <v>0</v>
      </c>
      <c r="J8" s="60">
        <f t="shared" ref="J8:J35" si="6">((B8&lt;19968.2)*456.51+(B8&gt;19968.2)*(B8&lt;20196.46)*(20196.46-B8+228.26)+(B8&gt;20196.46)*(B8&lt;22659.62)*228.26+(B8&gt;22659.62)*(B8&lt;22887.88)*(22887.88-B8))/12*$U$2</f>
        <v>0</v>
      </c>
      <c r="K8" s="64">
        <f t="shared" ref="K8:K35" si="7">J8/40.3399</f>
        <v>0</v>
      </c>
      <c r="L8" s="81">
        <f t="shared" ref="L8:L35" si="8">D8/1976</f>
        <v>19.744550163967613</v>
      </c>
      <c r="M8" s="82">
        <f t="shared" ref="M8:M35" si="9">L8/40.3399</f>
        <v>0.48945461352079733</v>
      </c>
      <c r="N8" s="81">
        <f t="shared" ref="N8:N35" si="10">L8/2</f>
        <v>9.8722750819838065</v>
      </c>
      <c r="O8" s="82">
        <f t="shared" ref="O8:O35" si="11">N8/40.3399</f>
        <v>0.24472730676039867</v>
      </c>
      <c r="P8" s="81">
        <f t="shared" ref="P8:P35" si="12">L8/5</f>
        <v>3.9489100327935227</v>
      </c>
      <c r="Q8" s="82">
        <f t="shared" ref="Q8:Q35" si="13">P8/40.3399</f>
        <v>9.7890922704159472E-2</v>
      </c>
      <c r="R8" s="23">
        <f t="shared" ref="R8:R35" si="14">(F8+H8)/1976*12</f>
        <v>19.744550163967613</v>
      </c>
      <c r="S8" s="23">
        <f t="shared" ref="S8:S35" si="15">R8/40.3399</f>
        <v>0.48945461352079733</v>
      </c>
      <c r="T8" s="81">
        <f t="shared" ref="T8:T35" si="16">D8/2080</f>
        <v>18.757322655769233</v>
      </c>
      <c r="U8" s="82">
        <f t="shared" ref="U8:U35" si="17">T8/40.3399</f>
        <v>0.4649818828447575</v>
      </c>
    </row>
    <row r="9" spans="1:21">
      <c r="A9" s="16">
        <f t="shared" ref="A9:A35" si="18">+A8+1</f>
        <v>1</v>
      </c>
      <c r="B9" s="60">
        <v>32139.07</v>
      </c>
      <c r="C9" s="61"/>
      <c r="D9" s="60">
        <f t="shared" si="0"/>
        <v>39961.719638000002</v>
      </c>
      <c r="E9" s="64">
        <f t="shared" si="1"/>
        <v>990.62515370638005</v>
      </c>
      <c r="F9" s="60">
        <f t="shared" si="2"/>
        <v>3330.1433031666666</v>
      </c>
      <c r="G9" s="64">
        <f t="shared" si="3"/>
        <v>82.552096142198337</v>
      </c>
      <c r="H9" s="60">
        <f t="shared" si="4"/>
        <v>0</v>
      </c>
      <c r="I9" s="64">
        <f t="shared" si="5"/>
        <v>0</v>
      </c>
      <c r="J9" s="60">
        <f t="shared" si="6"/>
        <v>0</v>
      </c>
      <c r="K9" s="64">
        <f t="shared" si="7"/>
        <v>0</v>
      </c>
      <c r="L9" s="81">
        <f t="shared" si="8"/>
        <v>20.223542326923077</v>
      </c>
      <c r="M9" s="82">
        <f t="shared" si="9"/>
        <v>0.50132851908217613</v>
      </c>
      <c r="N9" s="81">
        <f t="shared" si="10"/>
        <v>10.111771163461539</v>
      </c>
      <c r="O9" s="82">
        <f t="shared" si="11"/>
        <v>0.25066425954108806</v>
      </c>
      <c r="P9" s="81">
        <f t="shared" si="12"/>
        <v>4.0447084653846153</v>
      </c>
      <c r="Q9" s="82">
        <f t="shared" si="13"/>
        <v>0.10026570381643522</v>
      </c>
      <c r="R9" s="23">
        <f t="shared" si="14"/>
        <v>20.223542326923074</v>
      </c>
      <c r="S9" s="23">
        <f t="shared" si="15"/>
        <v>0.50132851908217602</v>
      </c>
      <c r="T9" s="81">
        <f t="shared" si="16"/>
        <v>19.212365210576923</v>
      </c>
      <c r="U9" s="82">
        <f t="shared" si="17"/>
        <v>0.47626209312806733</v>
      </c>
    </row>
    <row r="10" spans="1:21">
      <c r="A10" s="16">
        <f t="shared" si="18"/>
        <v>2</v>
      </c>
      <c r="B10" s="60">
        <v>32900.239999999998</v>
      </c>
      <c r="C10" s="61"/>
      <c r="D10" s="60">
        <f t="shared" si="0"/>
        <v>40908.158415999998</v>
      </c>
      <c r="E10" s="64">
        <f t="shared" si="1"/>
        <v>1014.0867581724298</v>
      </c>
      <c r="F10" s="60">
        <f t="shared" si="2"/>
        <v>3409.0132013333332</v>
      </c>
      <c r="G10" s="64">
        <f t="shared" si="3"/>
        <v>84.507229847702476</v>
      </c>
      <c r="H10" s="60">
        <f t="shared" si="4"/>
        <v>0</v>
      </c>
      <c r="I10" s="64">
        <f t="shared" si="5"/>
        <v>0</v>
      </c>
      <c r="J10" s="60">
        <f t="shared" si="6"/>
        <v>0</v>
      </c>
      <c r="K10" s="64">
        <f t="shared" si="7"/>
        <v>0</v>
      </c>
      <c r="L10" s="81">
        <f t="shared" si="8"/>
        <v>20.702509319838057</v>
      </c>
      <c r="M10" s="82">
        <f t="shared" si="9"/>
        <v>0.51320180069454946</v>
      </c>
      <c r="N10" s="81">
        <f t="shared" si="10"/>
        <v>10.351254659919029</v>
      </c>
      <c r="O10" s="82">
        <f t="shared" si="11"/>
        <v>0.25660090034727473</v>
      </c>
      <c r="P10" s="81">
        <f t="shared" si="12"/>
        <v>4.1405018639676117</v>
      </c>
      <c r="Q10" s="82">
        <f t="shared" si="13"/>
        <v>0.10264036013890991</v>
      </c>
      <c r="R10" s="23">
        <f t="shared" si="14"/>
        <v>20.702509319838054</v>
      </c>
      <c r="S10" s="23">
        <f t="shared" si="15"/>
        <v>0.51320180069454946</v>
      </c>
      <c r="T10" s="81">
        <f t="shared" si="16"/>
        <v>19.667383853846154</v>
      </c>
      <c r="U10" s="82">
        <f t="shared" si="17"/>
        <v>0.48754171065982199</v>
      </c>
    </row>
    <row r="11" spans="1:21">
      <c r="A11" s="16">
        <f t="shared" si="18"/>
        <v>3</v>
      </c>
      <c r="B11" s="60">
        <v>33661.06</v>
      </c>
      <c r="C11" s="61"/>
      <c r="D11" s="60">
        <f t="shared" si="0"/>
        <v>41854.162003999998</v>
      </c>
      <c r="E11" s="64">
        <f t="shared" si="1"/>
        <v>1037.5375745601748</v>
      </c>
      <c r="F11" s="60">
        <f t="shared" si="2"/>
        <v>3487.8468336666665</v>
      </c>
      <c r="G11" s="64">
        <f t="shared" si="3"/>
        <v>86.461464546681242</v>
      </c>
      <c r="H11" s="60">
        <f t="shared" si="4"/>
        <v>0</v>
      </c>
      <c r="I11" s="64">
        <f t="shared" si="5"/>
        <v>0</v>
      </c>
      <c r="J11" s="60">
        <f t="shared" si="6"/>
        <v>0</v>
      </c>
      <c r="K11" s="64">
        <f t="shared" si="7"/>
        <v>0</v>
      </c>
      <c r="L11" s="81">
        <f t="shared" si="8"/>
        <v>21.181256074898783</v>
      </c>
      <c r="M11" s="82">
        <f t="shared" si="9"/>
        <v>0.52506962275312485</v>
      </c>
      <c r="N11" s="81">
        <f t="shared" si="10"/>
        <v>10.590628037449392</v>
      </c>
      <c r="O11" s="82">
        <f t="shared" si="11"/>
        <v>0.26253481137656243</v>
      </c>
      <c r="P11" s="81">
        <f t="shared" si="12"/>
        <v>4.2362512149797569</v>
      </c>
      <c r="Q11" s="82">
        <f t="shared" si="13"/>
        <v>0.10501392455062498</v>
      </c>
      <c r="R11" s="23">
        <f t="shared" si="14"/>
        <v>21.181256074898783</v>
      </c>
      <c r="S11" s="23">
        <f t="shared" si="15"/>
        <v>0.52506962275312485</v>
      </c>
      <c r="T11" s="81">
        <f t="shared" si="16"/>
        <v>20.122193271153844</v>
      </c>
      <c r="U11" s="82">
        <f t="shared" si="17"/>
        <v>0.49881614161546867</v>
      </c>
    </row>
    <row r="12" spans="1:21">
      <c r="A12" s="16">
        <f t="shared" si="18"/>
        <v>4</v>
      </c>
      <c r="B12" s="60">
        <v>33661.06</v>
      </c>
      <c r="C12" s="61"/>
      <c r="D12" s="60">
        <f t="shared" si="0"/>
        <v>41854.162003999998</v>
      </c>
      <c r="E12" s="64">
        <f t="shared" si="1"/>
        <v>1037.5375745601748</v>
      </c>
      <c r="F12" s="60">
        <f t="shared" si="2"/>
        <v>3487.8468336666665</v>
      </c>
      <c r="G12" s="64">
        <f t="shared" si="3"/>
        <v>86.461464546681242</v>
      </c>
      <c r="H12" s="60">
        <f t="shared" si="4"/>
        <v>0</v>
      </c>
      <c r="I12" s="64">
        <f t="shared" si="5"/>
        <v>0</v>
      </c>
      <c r="J12" s="60">
        <f t="shared" si="6"/>
        <v>0</v>
      </c>
      <c r="K12" s="64">
        <f t="shared" si="7"/>
        <v>0</v>
      </c>
      <c r="L12" s="81">
        <f t="shared" si="8"/>
        <v>21.181256074898783</v>
      </c>
      <c r="M12" s="82">
        <f t="shared" si="9"/>
        <v>0.52506962275312485</v>
      </c>
      <c r="N12" s="81">
        <f t="shared" si="10"/>
        <v>10.590628037449392</v>
      </c>
      <c r="O12" s="82">
        <f t="shared" si="11"/>
        <v>0.26253481137656243</v>
      </c>
      <c r="P12" s="81">
        <f t="shared" si="12"/>
        <v>4.2362512149797569</v>
      </c>
      <c r="Q12" s="82">
        <f t="shared" si="13"/>
        <v>0.10501392455062498</v>
      </c>
      <c r="R12" s="23">
        <f t="shared" si="14"/>
        <v>21.181256074898783</v>
      </c>
      <c r="S12" s="23">
        <f t="shared" si="15"/>
        <v>0.52506962275312485</v>
      </c>
      <c r="T12" s="81">
        <f t="shared" si="16"/>
        <v>20.122193271153844</v>
      </c>
      <c r="U12" s="82">
        <f t="shared" si="17"/>
        <v>0.49881614161546867</v>
      </c>
    </row>
    <row r="13" spans="1:21">
      <c r="A13" s="16">
        <f t="shared" si="18"/>
        <v>5</v>
      </c>
      <c r="B13" s="60">
        <v>34992.94</v>
      </c>
      <c r="C13" s="61"/>
      <c r="D13" s="60">
        <f t="shared" si="0"/>
        <v>43510.221596000003</v>
      </c>
      <c r="E13" s="64">
        <f t="shared" si="1"/>
        <v>1078.5902195097162</v>
      </c>
      <c r="F13" s="60">
        <f t="shared" si="2"/>
        <v>3625.8517996666669</v>
      </c>
      <c r="G13" s="64">
        <f t="shared" si="3"/>
        <v>89.882518292476348</v>
      </c>
      <c r="H13" s="60">
        <f t="shared" si="4"/>
        <v>0</v>
      </c>
      <c r="I13" s="64">
        <f t="shared" si="5"/>
        <v>0</v>
      </c>
      <c r="J13" s="60">
        <f t="shared" si="6"/>
        <v>0</v>
      </c>
      <c r="K13" s="64">
        <f t="shared" si="7"/>
        <v>0</v>
      </c>
      <c r="L13" s="81">
        <f t="shared" si="8"/>
        <v>22.019342912955466</v>
      </c>
      <c r="M13" s="82">
        <f t="shared" si="9"/>
        <v>0.54584525278831786</v>
      </c>
      <c r="N13" s="81">
        <f t="shared" si="10"/>
        <v>11.009671456477733</v>
      </c>
      <c r="O13" s="82">
        <f t="shared" si="11"/>
        <v>0.27292262639415893</v>
      </c>
      <c r="P13" s="81">
        <f t="shared" si="12"/>
        <v>4.4038685825910928</v>
      </c>
      <c r="Q13" s="82">
        <f t="shared" si="13"/>
        <v>0.10916905055766357</v>
      </c>
      <c r="R13" s="23">
        <f t="shared" si="14"/>
        <v>22.019342912955466</v>
      </c>
      <c r="S13" s="23">
        <f t="shared" si="15"/>
        <v>0.54584525278831786</v>
      </c>
      <c r="T13" s="81">
        <f t="shared" si="16"/>
        <v>20.918375767307694</v>
      </c>
      <c r="U13" s="82">
        <f t="shared" si="17"/>
        <v>0.5185529901489021</v>
      </c>
    </row>
    <row r="14" spans="1:21">
      <c r="A14" s="16">
        <f t="shared" si="18"/>
        <v>6</v>
      </c>
      <c r="B14" s="60">
        <v>34992.94</v>
      </c>
      <c r="C14" s="61"/>
      <c r="D14" s="60">
        <f t="shared" si="0"/>
        <v>43510.221596000003</v>
      </c>
      <c r="E14" s="64">
        <f t="shared" si="1"/>
        <v>1078.5902195097162</v>
      </c>
      <c r="F14" s="60">
        <f t="shared" si="2"/>
        <v>3625.8517996666669</v>
      </c>
      <c r="G14" s="64">
        <f t="shared" si="3"/>
        <v>89.882518292476348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22.019342912955466</v>
      </c>
      <c r="M14" s="82">
        <f t="shared" si="9"/>
        <v>0.54584525278831786</v>
      </c>
      <c r="N14" s="81">
        <f t="shared" si="10"/>
        <v>11.009671456477733</v>
      </c>
      <c r="O14" s="82">
        <f t="shared" si="11"/>
        <v>0.27292262639415893</v>
      </c>
      <c r="P14" s="81">
        <f t="shared" si="12"/>
        <v>4.4038685825910928</v>
      </c>
      <c r="Q14" s="82">
        <f t="shared" si="13"/>
        <v>0.10916905055766357</v>
      </c>
      <c r="R14" s="23">
        <f t="shared" si="14"/>
        <v>22.019342912955466</v>
      </c>
      <c r="S14" s="23">
        <f t="shared" si="15"/>
        <v>0.54584525278831786</v>
      </c>
      <c r="T14" s="81">
        <f t="shared" si="16"/>
        <v>20.918375767307694</v>
      </c>
      <c r="U14" s="82">
        <f t="shared" si="17"/>
        <v>0.5185529901489021</v>
      </c>
    </row>
    <row r="15" spans="1:21">
      <c r="A15" s="16">
        <f t="shared" si="18"/>
        <v>7</v>
      </c>
      <c r="B15" s="60">
        <v>36324.839999999997</v>
      </c>
      <c r="C15" s="61"/>
      <c r="D15" s="60">
        <f t="shared" si="0"/>
        <v>45166.306056000001</v>
      </c>
      <c r="E15" s="64">
        <f t="shared" si="1"/>
        <v>1119.6434809208749</v>
      </c>
      <c r="F15" s="60">
        <f t="shared" si="2"/>
        <v>3763.8588379999997</v>
      </c>
      <c r="G15" s="64">
        <f t="shared" si="3"/>
        <v>93.303623410072902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22.857442336032388</v>
      </c>
      <c r="M15" s="82">
        <f t="shared" si="9"/>
        <v>0.56662119479801354</v>
      </c>
      <c r="N15" s="81">
        <f t="shared" si="10"/>
        <v>11.428721168016194</v>
      </c>
      <c r="O15" s="82">
        <f t="shared" si="11"/>
        <v>0.28331059739900677</v>
      </c>
      <c r="P15" s="81">
        <f t="shared" si="12"/>
        <v>4.5714884672064775</v>
      </c>
      <c r="Q15" s="82">
        <f t="shared" si="13"/>
        <v>0.11332423895960271</v>
      </c>
      <c r="R15" s="23">
        <f t="shared" si="14"/>
        <v>22.857442336032385</v>
      </c>
      <c r="S15" s="23">
        <f t="shared" si="15"/>
        <v>0.56662119479801354</v>
      </c>
      <c r="T15" s="81">
        <f t="shared" si="16"/>
        <v>21.714570219230769</v>
      </c>
      <c r="U15" s="82">
        <f t="shared" si="17"/>
        <v>0.53829013505811285</v>
      </c>
    </row>
    <row r="16" spans="1:21">
      <c r="A16" s="16">
        <f t="shared" si="18"/>
        <v>8</v>
      </c>
      <c r="B16" s="60">
        <v>36324.839999999997</v>
      </c>
      <c r="C16" s="61"/>
      <c r="D16" s="60">
        <f t="shared" si="0"/>
        <v>45166.306056000001</v>
      </c>
      <c r="E16" s="64">
        <f t="shared" si="1"/>
        <v>1119.6434809208749</v>
      </c>
      <c r="F16" s="60">
        <f t="shared" si="2"/>
        <v>3763.8588379999997</v>
      </c>
      <c r="G16" s="64">
        <f t="shared" si="3"/>
        <v>93.303623410072902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22.857442336032388</v>
      </c>
      <c r="M16" s="82">
        <f t="shared" si="9"/>
        <v>0.56662119479801354</v>
      </c>
      <c r="N16" s="81">
        <f t="shared" si="10"/>
        <v>11.428721168016194</v>
      </c>
      <c r="O16" s="82">
        <f t="shared" si="11"/>
        <v>0.28331059739900677</v>
      </c>
      <c r="P16" s="81">
        <f t="shared" si="12"/>
        <v>4.5714884672064775</v>
      </c>
      <c r="Q16" s="82">
        <f t="shared" si="13"/>
        <v>0.11332423895960271</v>
      </c>
      <c r="R16" s="23">
        <f t="shared" si="14"/>
        <v>22.857442336032385</v>
      </c>
      <c r="S16" s="23">
        <f t="shared" si="15"/>
        <v>0.56662119479801354</v>
      </c>
      <c r="T16" s="81">
        <f t="shared" si="16"/>
        <v>21.714570219230769</v>
      </c>
      <c r="U16" s="82">
        <f t="shared" si="17"/>
        <v>0.53829013505811285</v>
      </c>
    </row>
    <row r="17" spans="1:21">
      <c r="A17" s="16">
        <f t="shared" si="18"/>
        <v>9</v>
      </c>
      <c r="B17" s="60">
        <v>37656.75</v>
      </c>
      <c r="C17" s="61"/>
      <c r="D17" s="60">
        <f t="shared" si="0"/>
        <v>46822.402950000003</v>
      </c>
      <c r="E17" s="64">
        <f t="shared" si="1"/>
        <v>1160.6970505628424</v>
      </c>
      <c r="F17" s="60">
        <f t="shared" si="2"/>
        <v>3901.8669125000001</v>
      </c>
      <c r="G17" s="64">
        <f t="shared" si="3"/>
        <v>96.724754213570193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23.695548051619436</v>
      </c>
      <c r="M17" s="82">
        <f t="shared" si="9"/>
        <v>0.58739729279496078</v>
      </c>
      <c r="N17" s="81">
        <f t="shared" si="10"/>
        <v>11.847774025809718</v>
      </c>
      <c r="O17" s="82">
        <f t="shared" si="11"/>
        <v>0.29369864639748039</v>
      </c>
      <c r="P17" s="81">
        <f t="shared" si="12"/>
        <v>4.7391096103238874</v>
      </c>
      <c r="Q17" s="82">
        <f t="shared" si="13"/>
        <v>0.11747945855899215</v>
      </c>
      <c r="R17" s="23">
        <f t="shared" si="14"/>
        <v>23.695548051619433</v>
      </c>
      <c r="S17" s="23">
        <f t="shared" si="15"/>
        <v>0.58739729279496067</v>
      </c>
      <c r="T17" s="81">
        <f t="shared" si="16"/>
        <v>22.510770649038463</v>
      </c>
      <c r="U17" s="82">
        <f t="shared" si="17"/>
        <v>0.55802742815521267</v>
      </c>
    </row>
    <row r="18" spans="1:21">
      <c r="A18" s="16">
        <f t="shared" si="18"/>
        <v>10</v>
      </c>
      <c r="B18" s="60">
        <v>37656.75</v>
      </c>
      <c r="C18" s="61"/>
      <c r="D18" s="60">
        <f t="shared" si="0"/>
        <v>46822.402950000003</v>
      </c>
      <c r="E18" s="64">
        <f t="shared" si="1"/>
        <v>1160.6970505628424</v>
      </c>
      <c r="F18" s="60">
        <f t="shared" si="2"/>
        <v>3901.8669125000001</v>
      </c>
      <c r="G18" s="64">
        <f t="shared" si="3"/>
        <v>96.724754213570193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23.695548051619436</v>
      </c>
      <c r="M18" s="82">
        <f t="shared" si="9"/>
        <v>0.58739729279496078</v>
      </c>
      <c r="N18" s="81">
        <f t="shared" si="10"/>
        <v>11.847774025809718</v>
      </c>
      <c r="O18" s="82">
        <f t="shared" si="11"/>
        <v>0.29369864639748039</v>
      </c>
      <c r="P18" s="81">
        <f t="shared" si="12"/>
        <v>4.7391096103238874</v>
      </c>
      <c r="Q18" s="82">
        <f t="shared" si="13"/>
        <v>0.11747945855899215</v>
      </c>
      <c r="R18" s="23">
        <f t="shared" si="14"/>
        <v>23.695548051619433</v>
      </c>
      <c r="S18" s="23">
        <f t="shared" si="15"/>
        <v>0.58739729279496067</v>
      </c>
      <c r="T18" s="81">
        <f t="shared" si="16"/>
        <v>22.510770649038463</v>
      </c>
      <c r="U18" s="82">
        <f t="shared" si="17"/>
        <v>0.55802742815521267</v>
      </c>
    </row>
    <row r="19" spans="1:21">
      <c r="A19" s="16">
        <f t="shared" si="18"/>
        <v>11</v>
      </c>
      <c r="B19" s="60">
        <v>38988.629999999997</v>
      </c>
      <c r="C19" s="61"/>
      <c r="D19" s="60">
        <f t="shared" si="0"/>
        <v>48478.462542000001</v>
      </c>
      <c r="E19" s="64">
        <f t="shared" si="1"/>
        <v>1201.7496955123836</v>
      </c>
      <c r="F19" s="60">
        <f t="shared" si="2"/>
        <v>4039.8718785000001</v>
      </c>
      <c r="G19" s="64">
        <f t="shared" si="3"/>
        <v>100.1458079593653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24.533634889676115</v>
      </c>
      <c r="M19" s="82">
        <f t="shared" si="9"/>
        <v>0.60817292283015367</v>
      </c>
      <c r="N19" s="81">
        <f t="shared" si="10"/>
        <v>12.266817444838058</v>
      </c>
      <c r="O19" s="82">
        <f t="shared" si="11"/>
        <v>0.30408646141507684</v>
      </c>
      <c r="P19" s="81">
        <f t="shared" si="12"/>
        <v>4.9067269779352234</v>
      </c>
      <c r="Q19" s="82">
        <f t="shared" si="13"/>
        <v>0.12163458456603074</v>
      </c>
      <c r="R19" s="23">
        <f t="shared" si="14"/>
        <v>24.533634889676115</v>
      </c>
      <c r="S19" s="23">
        <f t="shared" si="15"/>
        <v>0.60817292283015367</v>
      </c>
      <c r="T19" s="81">
        <f t="shared" si="16"/>
        <v>23.30695314519231</v>
      </c>
      <c r="U19" s="82">
        <f t="shared" si="17"/>
        <v>0.57776427668864594</v>
      </c>
    </row>
    <row r="20" spans="1:21">
      <c r="A20" s="16">
        <f t="shared" si="18"/>
        <v>12</v>
      </c>
      <c r="B20" s="60">
        <v>38988.629999999997</v>
      </c>
      <c r="C20" s="61"/>
      <c r="D20" s="60">
        <f t="shared" si="0"/>
        <v>48478.462542000001</v>
      </c>
      <c r="E20" s="64">
        <f t="shared" si="1"/>
        <v>1201.7496955123836</v>
      </c>
      <c r="F20" s="60">
        <f t="shared" si="2"/>
        <v>4039.8718785000001</v>
      </c>
      <c r="G20" s="64">
        <f t="shared" si="3"/>
        <v>100.1458079593653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24.533634889676115</v>
      </c>
      <c r="M20" s="82">
        <f t="shared" si="9"/>
        <v>0.60817292283015367</v>
      </c>
      <c r="N20" s="81">
        <f t="shared" si="10"/>
        <v>12.266817444838058</v>
      </c>
      <c r="O20" s="82">
        <f t="shared" si="11"/>
        <v>0.30408646141507684</v>
      </c>
      <c r="P20" s="81">
        <f t="shared" si="12"/>
        <v>4.9067269779352234</v>
      </c>
      <c r="Q20" s="82">
        <f t="shared" si="13"/>
        <v>0.12163458456603074</v>
      </c>
      <c r="R20" s="23">
        <f t="shared" si="14"/>
        <v>24.533634889676115</v>
      </c>
      <c r="S20" s="23">
        <f t="shared" si="15"/>
        <v>0.60817292283015367</v>
      </c>
      <c r="T20" s="81">
        <f t="shared" si="16"/>
        <v>23.30695314519231</v>
      </c>
      <c r="U20" s="82">
        <f t="shared" si="17"/>
        <v>0.57776427668864594</v>
      </c>
    </row>
    <row r="21" spans="1:21">
      <c r="A21" s="16">
        <f t="shared" si="18"/>
        <v>13</v>
      </c>
      <c r="B21" s="60">
        <v>40320.53</v>
      </c>
      <c r="C21" s="61"/>
      <c r="D21" s="60">
        <f t="shared" si="0"/>
        <v>50134.547001999999</v>
      </c>
      <c r="E21" s="64">
        <f t="shared" si="1"/>
        <v>1242.8029569235421</v>
      </c>
      <c r="F21" s="60">
        <f t="shared" si="2"/>
        <v>4177.8789168333333</v>
      </c>
      <c r="G21" s="64">
        <f t="shared" si="3"/>
        <v>103.56691307696185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25.371734312753038</v>
      </c>
      <c r="M21" s="82">
        <f t="shared" si="9"/>
        <v>0.62894886483984935</v>
      </c>
      <c r="N21" s="81">
        <f t="shared" si="10"/>
        <v>12.685867156376519</v>
      </c>
      <c r="O21" s="82">
        <f t="shared" si="11"/>
        <v>0.31447443241992468</v>
      </c>
      <c r="P21" s="81">
        <f t="shared" si="12"/>
        <v>5.0743468625506072</v>
      </c>
      <c r="Q21" s="82">
        <f t="shared" si="13"/>
        <v>0.12578977296796987</v>
      </c>
      <c r="R21" s="23">
        <f t="shared" si="14"/>
        <v>25.371734312753038</v>
      </c>
      <c r="S21" s="23">
        <f t="shared" si="15"/>
        <v>0.62894886483984935</v>
      </c>
      <c r="T21" s="81">
        <f t="shared" si="16"/>
        <v>24.103147597115385</v>
      </c>
      <c r="U21" s="82">
        <f t="shared" si="17"/>
        <v>0.5975014215978568</v>
      </c>
    </row>
    <row r="22" spans="1:21">
      <c r="A22" s="16">
        <f t="shared" si="18"/>
        <v>14</v>
      </c>
      <c r="B22" s="60">
        <v>40320.53</v>
      </c>
      <c r="C22" s="61"/>
      <c r="D22" s="60">
        <f t="shared" si="0"/>
        <v>50134.547001999999</v>
      </c>
      <c r="E22" s="64">
        <f t="shared" si="1"/>
        <v>1242.8029569235421</v>
      </c>
      <c r="F22" s="60">
        <f t="shared" si="2"/>
        <v>4177.8789168333333</v>
      </c>
      <c r="G22" s="64">
        <f t="shared" si="3"/>
        <v>103.56691307696185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25.371734312753038</v>
      </c>
      <c r="M22" s="82">
        <f t="shared" si="9"/>
        <v>0.62894886483984935</v>
      </c>
      <c r="N22" s="81">
        <f t="shared" si="10"/>
        <v>12.685867156376519</v>
      </c>
      <c r="O22" s="82">
        <f t="shared" si="11"/>
        <v>0.31447443241992468</v>
      </c>
      <c r="P22" s="81">
        <f t="shared" si="12"/>
        <v>5.0743468625506072</v>
      </c>
      <c r="Q22" s="82">
        <f t="shared" si="13"/>
        <v>0.12578977296796987</v>
      </c>
      <c r="R22" s="23">
        <f t="shared" si="14"/>
        <v>25.371734312753038</v>
      </c>
      <c r="S22" s="23">
        <f t="shared" si="15"/>
        <v>0.62894886483984935</v>
      </c>
      <c r="T22" s="81">
        <f t="shared" si="16"/>
        <v>24.103147597115385</v>
      </c>
      <c r="U22" s="82">
        <f t="shared" si="17"/>
        <v>0.5975014215978568</v>
      </c>
    </row>
    <row r="23" spans="1:21">
      <c r="A23" s="16">
        <f t="shared" si="18"/>
        <v>15</v>
      </c>
      <c r="B23" s="60">
        <v>41652.03</v>
      </c>
      <c r="C23" s="61"/>
      <c r="D23" s="60">
        <f t="shared" si="0"/>
        <v>51790.134102000004</v>
      </c>
      <c r="E23" s="64">
        <f t="shared" si="1"/>
        <v>1283.8438891023529</v>
      </c>
      <c r="F23" s="60">
        <f t="shared" si="2"/>
        <v>4315.8445085000003</v>
      </c>
      <c r="G23" s="64">
        <f t="shared" si="3"/>
        <v>106.9869907585294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26.209582035425104</v>
      </c>
      <c r="M23" s="82">
        <f t="shared" si="9"/>
        <v>0.6497185673594903</v>
      </c>
      <c r="N23" s="81">
        <f t="shared" si="10"/>
        <v>13.104791017712552</v>
      </c>
      <c r="O23" s="82">
        <f t="shared" si="11"/>
        <v>0.32485928367974515</v>
      </c>
      <c r="P23" s="81">
        <f t="shared" si="12"/>
        <v>5.2419164070850206</v>
      </c>
      <c r="Q23" s="82">
        <f t="shared" si="13"/>
        <v>0.12994371347189806</v>
      </c>
      <c r="R23" s="23">
        <f t="shared" si="14"/>
        <v>26.2095820354251</v>
      </c>
      <c r="S23" s="23">
        <f t="shared" si="15"/>
        <v>0.64971856735949018</v>
      </c>
      <c r="T23" s="81">
        <f t="shared" si="16"/>
        <v>24.899102933653847</v>
      </c>
      <c r="U23" s="82">
        <f t="shared" si="17"/>
        <v>0.61723263899151581</v>
      </c>
    </row>
    <row r="24" spans="1:21">
      <c r="A24" s="16">
        <f t="shared" si="18"/>
        <v>16</v>
      </c>
      <c r="B24" s="60">
        <v>41652.03</v>
      </c>
      <c r="C24" s="61"/>
      <c r="D24" s="60">
        <f t="shared" si="0"/>
        <v>51790.134102000004</v>
      </c>
      <c r="E24" s="64">
        <f t="shared" si="1"/>
        <v>1283.8438891023529</v>
      </c>
      <c r="F24" s="60">
        <f t="shared" si="2"/>
        <v>4315.8445085000003</v>
      </c>
      <c r="G24" s="64">
        <f t="shared" si="3"/>
        <v>106.9869907585294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26.209582035425104</v>
      </c>
      <c r="M24" s="82">
        <f t="shared" si="9"/>
        <v>0.6497185673594903</v>
      </c>
      <c r="N24" s="81">
        <f t="shared" si="10"/>
        <v>13.104791017712552</v>
      </c>
      <c r="O24" s="82">
        <f t="shared" si="11"/>
        <v>0.32485928367974515</v>
      </c>
      <c r="P24" s="81">
        <f t="shared" si="12"/>
        <v>5.2419164070850206</v>
      </c>
      <c r="Q24" s="82">
        <f t="shared" si="13"/>
        <v>0.12994371347189806</v>
      </c>
      <c r="R24" s="23">
        <f t="shared" si="14"/>
        <v>26.2095820354251</v>
      </c>
      <c r="S24" s="23">
        <f t="shared" si="15"/>
        <v>0.64971856735949018</v>
      </c>
      <c r="T24" s="81">
        <f t="shared" si="16"/>
        <v>24.899102933653847</v>
      </c>
      <c r="U24" s="82">
        <f t="shared" si="17"/>
        <v>0.61723263899151581</v>
      </c>
    </row>
    <row r="25" spans="1:21">
      <c r="A25" s="16">
        <f t="shared" si="18"/>
        <v>17</v>
      </c>
      <c r="B25" s="60">
        <v>42983.94</v>
      </c>
      <c r="C25" s="61"/>
      <c r="D25" s="60">
        <f t="shared" si="0"/>
        <v>53446.230996000006</v>
      </c>
      <c r="E25" s="64">
        <f t="shared" si="1"/>
        <v>1324.8974587443204</v>
      </c>
      <c r="F25" s="60">
        <f t="shared" si="2"/>
        <v>4453.8525830000008</v>
      </c>
      <c r="G25" s="64">
        <f t="shared" si="3"/>
        <v>110.40812156202669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27.047687751012148</v>
      </c>
      <c r="M25" s="82">
        <f t="shared" si="9"/>
        <v>0.67049466535643742</v>
      </c>
      <c r="N25" s="81">
        <f t="shared" si="10"/>
        <v>13.523843875506074</v>
      </c>
      <c r="O25" s="82">
        <f t="shared" si="11"/>
        <v>0.33524733267821871</v>
      </c>
      <c r="P25" s="81">
        <f t="shared" si="12"/>
        <v>5.4095375502024297</v>
      </c>
      <c r="Q25" s="82">
        <f t="shared" si="13"/>
        <v>0.13409893307128748</v>
      </c>
      <c r="R25" s="23">
        <f t="shared" si="14"/>
        <v>27.047687751012148</v>
      </c>
      <c r="S25" s="23">
        <f t="shared" si="15"/>
        <v>0.67049466535643742</v>
      </c>
      <c r="T25" s="81">
        <f t="shared" si="16"/>
        <v>25.695303363461541</v>
      </c>
      <c r="U25" s="82">
        <f t="shared" si="17"/>
        <v>0.63696993208861552</v>
      </c>
    </row>
    <row r="26" spans="1:21">
      <c r="A26" s="16">
        <f t="shared" si="18"/>
        <v>18</v>
      </c>
      <c r="B26" s="60">
        <v>42983.94</v>
      </c>
      <c r="C26" s="61"/>
      <c r="D26" s="60">
        <f t="shared" si="0"/>
        <v>53446.230996000006</v>
      </c>
      <c r="E26" s="64">
        <f t="shared" si="1"/>
        <v>1324.8974587443204</v>
      </c>
      <c r="F26" s="60">
        <f t="shared" si="2"/>
        <v>4453.8525830000008</v>
      </c>
      <c r="G26" s="64">
        <f t="shared" si="3"/>
        <v>110.40812156202669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27.047687751012148</v>
      </c>
      <c r="M26" s="82">
        <f t="shared" si="9"/>
        <v>0.67049466535643742</v>
      </c>
      <c r="N26" s="81">
        <f t="shared" si="10"/>
        <v>13.523843875506074</v>
      </c>
      <c r="O26" s="82">
        <f t="shared" si="11"/>
        <v>0.33524733267821871</v>
      </c>
      <c r="P26" s="81">
        <f t="shared" si="12"/>
        <v>5.4095375502024297</v>
      </c>
      <c r="Q26" s="82">
        <f t="shared" si="13"/>
        <v>0.13409893307128748</v>
      </c>
      <c r="R26" s="23">
        <f t="shared" si="14"/>
        <v>27.047687751012148</v>
      </c>
      <c r="S26" s="23">
        <f t="shared" si="15"/>
        <v>0.67049466535643742</v>
      </c>
      <c r="T26" s="81">
        <f t="shared" si="16"/>
        <v>25.695303363461541</v>
      </c>
      <c r="U26" s="82">
        <f t="shared" si="17"/>
        <v>0.63696993208861552</v>
      </c>
    </row>
    <row r="27" spans="1:21">
      <c r="A27" s="16">
        <f t="shared" si="18"/>
        <v>19</v>
      </c>
      <c r="B27" s="60">
        <v>44315.839999999997</v>
      </c>
      <c r="C27" s="61"/>
      <c r="D27" s="60">
        <f t="shared" si="0"/>
        <v>55102.315455999997</v>
      </c>
      <c r="E27" s="64">
        <f t="shared" si="1"/>
        <v>1365.9507201554786</v>
      </c>
      <c r="F27" s="60">
        <f t="shared" si="2"/>
        <v>4591.8596213333331</v>
      </c>
      <c r="G27" s="64">
        <f t="shared" si="3"/>
        <v>113.82922667962323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27.885787174089067</v>
      </c>
      <c r="M27" s="82">
        <f t="shared" si="9"/>
        <v>0.69127060736613299</v>
      </c>
      <c r="N27" s="81">
        <f t="shared" si="10"/>
        <v>13.942893587044534</v>
      </c>
      <c r="O27" s="82">
        <f t="shared" si="11"/>
        <v>0.3456353036830665</v>
      </c>
      <c r="P27" s="81">
        <f t="shared" si="12"/>
        <v>5.5771574348178135</v>
      </c>
      <c r="Q27" s="82">
        <f t="shared" si="13"/>
        <v>0.1382541214732266</v>
      </c>
      <c r="R27" s="23">
        <f t="shared" si="14"/>
        <v>27.885787174089067</v>
      </c>
      <c r="S27" s="23">
        <f t="shared" si="15"/>
        <v>0.69127060736613299</v>
      </c>
      <c r="T27" s="81">
        <f t="shared" si="16"/>
        <v>26.491497815384612</v>
      </c>
      <c r="U27" s="82">
        <f t="shared" si="17"/>
        <v>0.65670707699782627</v>
      </c>
    </row>
    <row r="28" spans="1:21">
      <c r="A28" s="16">
        <f t="shared" si="18"/>
        <v>20</v>
      </c>
      <c r="B28" s="60">
        <v>44315.839999999997</v>
      </c>
      <c r="C28" s="61"/>
      <c r="D28" s="60">
        <f t="shared" si="0"/>
        <v>55102.315455999997</v>
      </c>
      <c r="E28" s="64">
        <f t="shared" si="1"/>
        <v>1365.9507201554786</v>
      </c>
      <c r="F28" s="60">
        <f t="shared" si="2"/>
        <v>4591.8596213333331</v>
      </c>
      <c r="G28" s="64">
        <f t="shared" si="3"/>
        <v>113.82922667962323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27.885787174089067</v>
      </c>
      <c r="M28" s="82">
        <f t="shared" si="9"/>
        <v>0.69127060736613299</v>
      </c>
      <c r="N28" s="81">
        <f t="shared" si="10"/>
        <v>13.942893587044534</v>
      </c>
      <c r="O28" s="82">
        <f t="shared" si="11"/>
        <v>0.3456353036830665</v>
      </c>
      <c r="P28" s="81">
        <f t="shared" si="12"/>
        <v>5.5771574348178135</v>
      </c>
      <c r="Q28" s="82">
        <f t="shared" si="13"/>
        <v>0.1382541214732266</v>
      </c>
      <c r="R28" s="23">
        <f t="shared" si="14"/>
        <v>27.885787174089067</v>
      </c>
      <c r="S28" s="23">
        <f t="shared" si="15"/>
        <v>0.69127060736613299</v>
      </c>
      <c r="T28" s="81">
        <f t="shared" si="16"/>
        <v>26.491497815384612</v>
      </c>
      <c r="U28" s="82">
        <f t="shared" si="17"/>
        <v>0.65670707699782627</v>
      </c>
    </row>
    <row r="29" spans="1:21">
      <c r="A29" s="16">
        <f t="shared" si="18"/>
        <v>21</v>
      </c>
      <c r="B29" s="60">
        <v>45647.72</v>
      </c>
      <c r="C29" s="61"/>
      <c r="D29" s="60">
        <f t="shared" si="0"/>
        <v>56758.375048000002</v>
      </c>
      <c r="E29" s="64">
        <f t="shared" si="1"/>
        <v>1407.0033651050201</v>
      </c>
      <c r="F29" s="60">
        <f t="shared" si="2"/>
        <v>4729.8645873333335</v>
      </c>
      <c r="G29" s="64">
        <f t="shared" si="3"/>
        <v>117.25028042541834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28.72387401214575</v>
      </c>
      <c r="M29" s="82">
        <f t="shared" si="9"/>
        <v>0.712046237401326</v>
      </c>
      <c r="N29" s="81">
        <f t="shared" si="10"/>
        <v>14.361937006072875</v>
      </c>
      <c r="O29" s="82">
        <f t="shared" si="11"/>
        <v>0.356023118700663</v>
      </c>
      <c r="P29" s="81">
        <f t="shared" si="12"/>
        <v>5.7447748024291503</v>
      </c>
      <c r="Q29" s="82">
        <f t="shared" si="13"/>
        <v>0.14240924748026521</v>
      </c>
      <c r="R29" s="23">
        <f t="shared" si="14"/>
        <v>28.72387401214575</v>
      </c>
      <c r="S29" s="23">
        <f t="shared" si="15"/>
        <v>0.712046237401326</v>
      </c>
      <c r="T29" s="81">
        <f t="shared" si="16"/>
        <v>27.287680311538463</v>
      </c>
      <c r="U29" s="82">
        <f t="shared" si="17"/>
        <v>0.67644392553125965</v>
      </c>
    </row>
    <row r="30" spans="1:21">
      <c r="A30" s="16">
        <f t="shared" si="18"/>
        <v>22</v>
      </c>
      <c r="B30" s="60">
        <v>45647.72</v>
      </c>
      <c r="C30" s="61"/>
      <c r="D30" s="60">
        <f t="shared" si="0"/>
        <v>56758.375048000002</v>
      </c>
      <c r="E30" s="64">
        <f t="shared" si="1"/>
        <v>1407.0033651050201</v>
      </c>
      <c r="F30" s="60">
        <f t="shared" si="2"/>
        <v>4729.8645873333335</v>
      </c>
      <c r="G30" s="64">
        <f t="shared" si="3"/>
        <v>117.25028042541834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28.72387401214575</v>
      </c>
      <c r="M30" s="82">
        <f t="shared" si="9"/>
        <v>0.712046237401326</v>
      </c>
      <c r="N30" s="81">
        <f t="shared" si="10"/>
        <v>14.361937006072875</v>
      </c>
      <c r="O30" s="82">
        <f t="shared" si="11"/>
        <v>0.356023118700663</v>
      </c>
      <c r="P30" s="81">
        <f t="shared" si="12"/>
        <v>5.7447748024291503</v>
      </c>
      <c r="Q30" s="82">
        <f t="shared" si="13"/>
        <v>0.14240924748026521</v>
      </c>
      <c r="R30" s="23">
        <f t="shared" si="14"/>
        <v>28.72387401214575</v>
      </c>
      <c r="S30" s="23">
        <f t="shared" si="15"/>
        <v>0.712046237401326</v>
      </c>
      <c r="T30" s="81">
        <f t="shared" si="16"/>
        <v>27.287680311538463</v>
      </c>
      <c r="U30" s="82">
        <f t="shared" si="17"/>
        <v>0.67644392553125965</v>
      </c>
    </row>
    <row r="31" spans="1:21">
      <c r="A31" s="16">
        <f t="shared" si="18"/>
        <v>23</v>
      </c>
      <c r="B31" s="60">
        <v>46979.63</v>
      </c>
      <c r="C31" s="61"/>
      <c r="D31" s="60">
        <f t="shared" si="0"/>
        <v>58414.471941999996</v>
      </c>
      <c r="E31" s="64">
        <f t="shared" si="1"/>
        <v>1448.0569347469873</v>
      </c>
      <c r="F31" s="60">
        <f t="shared" si="2"/>
        <v>4867.872661833333</v>
      </c>
      <c r="G31" s="64">
        <f t="shared" si="3"/>
        <v>120.67141122891562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29.56197972773279</v>
      </c>
      <c r="M31" s="82">
        <f t="shared" si="9"/>
        <v>0.73282233539827291</v>
      </c>
      <c r="N31" s="81">
        <f t="shared" si="10"/>
        <v>14.780989863866395</v>
      </c>
      <c r="O31" s="82">
        <f t="shared" si="11"/>
        <v>0.36641116769913645</v>
      </c>
      <c r="P31" s="81">
        <f t="shared" si="12"/>
        <v>5.9123959455465585</v>
      </c>
      <c r="Q31" s="82">
        <f t="shared" si="13"/>
        <v>0.14656446707965459</v>
      </c>
      <c r="R31" s="23">
        <f t="shared" si="14"/>
        <v>29.561979727732794</v>
      </c>
      <c r="S31" s="23">
        <f t="shared" si="15"/>
        <v>0.73282233539827302</v>
      </c>
      <c r="T31" s="81">
        <f t="shared" si="16"/>
        <v>28.083880741346153</v>
      </c>
      <c r="U31" s="82">
        <f t="shared" si="17"/>
        <v>0.69618121862835936</v>
      </c>
    </row>
    <row r="32" spans="1:21">
      <c r="A32" s="16">
        <f t="shared" si="18"/>
        <v>24</v>
      </c>
      <c r="B32" s="60">
        <v>46979.63</v>
      </c>
      <c r="C32" s="61"/>
      <c r="D32" s="60">
        <f t="shared" si="0"/>
        <v>58414.471941999996</v>
      </c>
      <c r="E32" s="64">
        <f t="shared" si="1"/>
        <v>1448.0569347469873</v>
      </c>
      <c r="F32" s="60">
        <f t="shared" si="2"/>
        <v>4867.872661833333</v>
      </c>
      <c r="G32" s="64">
        <f t="shared" si="3"/>
        <v>120.67141122891562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29.56197972773279</v>
      </c>
      <c r="M32" s="82">
        <f t="shared" si="9"/>
        <v>0.73282233539827291</v>
      </c>
      <c r="N32" s="81">
        <f t="shared" si="10"/>
        <v>14.780989863866395</v>
      </c>
      <c r="O32" s="82">
        <f t="shared" si="11"/>
        <v>0.36641116769913645</v>
      </c>
      <c r="P32" s="81">
        <f t="shared" si="12"/>
        <v>5.9123959455465585</v>
      </c>
      <c r="Q32" s="82">
        <f t="shared" si="13"/>
        <v>0.14656446707965459</v>
      </c>
      <c r="R32" s="23">
        <f t="shared" si="14"/>
        <v>29.561979727732794</v>
      </c>
      <c r="S32" s="23">
        <f t="shared" si="15"/>
        <v>0.73282233539827302</v>
      </c>
      <c r="T32" s="81">
        <f t="shared" si="16"/>
        <v>28.083880741346153</v>
      </c>
      <c r="U32" s="82">
        <f t="shared" si="17"/>
        <v>0.69618121862835936</v>
      </c>
    </row>
    <row r="33" spans="1:21">
      <c r="A33" s="16">
        <f t="shared" si="18"/>
        <v>25</v>
      </c>
      <c r="B33" s="60">
        <v>46979.63</v>
      </c>
      <c r="C33" s="61"/>
      <c r="D33" s="60">
        <f t="shared" si="0"/>
        <v>58414.471941999996</v>
      </c>
      <c r="E33" s="64">
        <f t="shared" si="1"/>
        <v>1448.0569347469873</v>
      </c>
      <c r="F33" s="60">
        <f t="shared" si="2"/>
        <v>4867.872661833333</v>
      </c>
      <c r="G33" s="64">
        <f t="shared" si="3"/>
        <v>120.67141122891562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29.56197972773279</v>
      </c>
      <c r="M33" s="82">
        <f t="shared" si="9"/>
        <v>0.73282233539827291</v>
      </c>
      <c r="N33" s="81">
        <f t="shared" si="10"/>
        <v>14.780989863866395</v>
      </c>
      <c r="O33" s="82">
        <f t="shared" si="11"/>
        <v>0.36641116769913645</v>
      </c>
      <c r="P33" s="81">
        <f t="shared" si="12"/>
        <v>5.9123959455465585</v>
      </c>
      <c r="Q33" s="82">
        <f t="shared" si="13"/>
        <v>0.14656446707965459</v>
      </c>
      <c r="R33" s="23">
        <f t="shared" si="14"/>
        <v>29.561979727732794</v>
      </c>
      <c r="S33" s="23">
        <f t="shared" si="15"/>
        <v>0.73282233539827302</v>
      </c>
      <c r="T33" s="81">
        <f t="shared" si="16"/>
        <v>28.083880741346153</v>
      </c>
      <c r="U33" s="82">
        <f t="shared" si="17"/>
        <v>0.69618121862835936</v>
      </c>
    </row>
    <row r="34" spans="1:21">
      <c r="A34" s="16">
        <f t="shared" si="18"/>
        <v>26</v>
      </c>
      <c r="B34" s="60">
        <v>46979.63</v>
      </c>
      <c r="C34" s="61"/>
      <c r="D34" s="60">
        <f t="shared" si="0"/>
        <v>58414.471941999996</v>
      </c>
      <c r="E34" s="64">
        <f t="shared" si="1"/>
        <v>1448.0569347469873</v>
      </c>
      <c r="F34" s="60">
        <f t="shared" si="2"/>
        <v>4867.872661833333</v>
      </c>
      <c r="G34" s="64">
        <f t="shared" si="3"/>
        <v>120.67141122891562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29.56197972773279</v>
      </c>
      <c r="M34" s="82">
        <f t="shared" si="9"/>
        <v>0.73282233539827291</v>
      </c>
      <c r="N34" s="81">
        <f t="shared" si="10"/>
        <v>14.780989863866395</v>
      </c>
      <c r="O34" s="82">
        <f t="shared" si="11"/>
        <v>0.36641116769913645</v>
      </c>
      <c r="P34" s="81">
        <f t="shared" si="12"/>
        <v>5.9123959455465585</v>
      </c>
      <c r="Q34" s="82">
        <f t="shared" si="13"/>
        <v>0.14656446707965459</v>
      </c>
      <c r="R34" s="23">
        <f t="shared" si="14"/>
        <v>29.561979727732794</v>
      </c>
      <c r="S34" s="23">
        <f t="shared" si="15"/>
        <v>0.73282233539827302</v>
      </c>
      <c r="T34" s="81">
        <f t="shared" si="16"/>
        <v>28.083880741346153</v>
      </c>
      <c r="U34" s="82">
        <f t="shared" si="17"/>
        <v>0.69618121862835936</v>
      </c>
    </row>
    <row r="35" spans="1:21">
      <c r="A35" s="16">
        <f t="shared" si="18"/>
        <v>27</v>
      </c>
      <c r="B35" s="60">
        <v>46979.63</v>
      </c>
      <c r="C35" s="61"/>
      <c r="D35" s="60">
        <f t="shared" si="0"/>
        <v>58414.471941999996</v>
      </c>
      <c r="E35" s="64">
        <f t="shared" si="1"/>
        <v>1448.0569347469873</v>
      </c>
      <c r="F35" s="60">
        <f t="shared" si="2"/>
        <v>4867.872661833333</v>
      </c>
      <c r="G35" s="64">
        <f t="shared" si="3"/>
        <v>120.67141122891562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29.56197972773279</v>
      </c>
      <c r="M35" s="82">
        <f t="shared" si="9"/>
        <v>0.73282233539827291</v>
      </c>
      <c r="N35" s="81">
        <f t="shared" si="10"/>
        <v>14.780989863866395</v>
      </c>
      <c r="O35" s="82">
        <f t="shared" si="11"/>
        <v>0.36641116769913645</v>
      </c>
      <c r="P35" s="81">
        <f t="shared" si="12"/>
        <v>5.9123959455465585</v>
      </c>
      <c r="Q35" s="82">
        <f t="shared" si="13"/>
        <v>0.14656446707965459</v>
      </c>
      <c r="R35" s="23">
        <f t="shared" si="14"/>
        <v>29.561979727732794</v>
      </c>
      <c r="S35" s="23">
        <f t="shared" si="15"/>
        <v>0.73282233539827302</v>
      </c>
      <c r="T35" s="81">
        <f t="shared" si="16"/>
        <v>28.083880741346153</v>
      </c>
      <c r="U35" s="82">
        <f t="shared" si="17"/>
        <v>0.69618121862835936</v>
      </c>
    </row>
    <row r="36" spans="1:21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66</v>
      </c>
      <c r="B1" s="3" t="s">
        <v>1</v>
      </c>
      <c r="C1" s="3"/>
      <c r="D1" s="3"/>
      <c r="E1" s="32" t="s">
        <v>120</v>
      </c>
      <c r="F1" s="40" t="s">
        <v>121</v>
      </c>
      <c r="G1" s="3"/>
      <c r="H1" s="3"/>
      <c r="N1" s="39" t="str">
        <f>Inhoud!$C$3</f>
        <v>1 maart 2012</v>
      </c>
      <c r="Q1" s="6" t="s">
        <v>65</v>
      </c>
    </row>
    <row r="2" spans="1:21">
      <c r="A2" s="6" t="s">
        <v>119</v>
      </c>
      <c r="T2" s="1" t="s">
        <v>7</v>
      </c>
      <c r="U2" s="11">
        <f>'LOG4'!$U$4</f>
        <v>1.2434000000000001</v>
      </c>
    </row>
    <row r="3" spans="1:21" ht="17.25">
      <c r="A3" s="3"/>
      <c r="B3" s="3"/>
      <c r="C3" s="3"/>
      <c r="D3" s="3"/>
      <c r="E3" s="8"/>
      <c r="F3" s="9"/>
      <c r="G3" s="3"/>
      <c r="H3" s="3"/>
      <c r="Q3" s="6"/>
      <c r="U3" s="11"/>
    </row>
    <row r="4" spans="1:21">
      <c r="A4" s="12"/>
      <c r="B4" s="69" t="s">
        <v>8</v>
      </c>
      <c r="C4" s="77"/>
      <c r="D4" s="77"/>
      <c r="E4" s="70"/>
      <c r="F4" s="13" t="s">
        <v>9</v>
      </c>
      <c r="G4" s="14"/>
      <c r="H4" s="69" t="s">
        <v>10</v>
      </c>
      <c r="I4" s="72"/>
      <c r="J4" s="69" t="s">
        <v>11</v>
      </c>
      <c r="K4" s="70"/>
      <c r="L4" s="69" t="s">
        <v>12</v>
      </c>
      <c r="M4" s="77"/>
      <c r="N4" s="77"/>
      <c r="O4" s="77"/>
      <c r="P4" s="77"/>
      <c r="Q4" s="70"/>
      <c r="R4" s="15" t="s">
        <v>13</v>
      </c>
      <c r="S4" s="15"/>
      <c r="T4" s="15"/>
      <c r="U4" s="14"/>
    </row>
    <row r="5" spans="1:21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14</v>
      </c>
      <c r="K5" s="66"/>
      <c r="L5" s="73" t="s">
        <v>15</v>
      </c>
      <c r="M5" s="74"/>
      <c r="N5" s="74"/>
      <c r="O5" s="74"/>
      <c r="P5" s="74"/>
      <c r="Q5" s="66"/>
      <c r="R5" s="17"/>
      <c r="S5" s="17"/>
      <c r="T5" s="71" t="s">
        <v>16</v>
      </c>
      <c r="U5" s="66"/>
    </row>
    <row r="6" spans="1:21">
      <c r="A6" s="16"/>
      <c r="B6" s="78" t="s">
        <v>17</v>
      </c>
      <c r="C6" s="79"/>
      <c r="D6" s="67" t="str">
        <f>Inhoud!$C$3</f>
        <v>1 maart 2012</v>
      </c>
      <c r="E6" s="68"/>
      <c r="F6" s="18" t="str">
        <f>D6</f>
        <v>1 maart 2012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10</v>
      </c>
      <c r="S6" s="17"/>
      <c r="T6" s="17"/>
      <c r="U6" s="22"/>
    </row>
    <row r="7" spans="1:21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1">
      <c r="A8" s="16">
        <v>0</v>
      </c>
      <c r="B8" s="60">
        <v>41706.69</v>
      </c>
      <c r="C8" s="61"/>
      <c r="D8" s="60">
        <f t="shared" ref="D8:D35" si="0">B8*$U$2</f>
        <v>51858.098346000006</v>
      </c>
      <c r="E8" s="64">
        <f t="shared" ref="E8:E35" si="1">D8/40.3399</f>
        <v>1285.5286787027237</v>
      </c>
      <c r="F8" s="60">
        <f t="shared" ref="F8:F35" si="2">B8/12*$U$2</f>
        <v>4321.5081955000005</v>
      </c>
      <c r="G8" s="64">
        <f t="shared" ref="G8:G35" si="3">F8/40.3399</f>
        <v>107.12738989189364</v>
      </c>
      <c r="H8" s="60">
        <f t="shared" ref="H8:H35" si="4">((B8&lt;19968.2)*913.03+(B8&gt;19968.2)*(B8&lt;20424.71)*(20424.71-B8+456.51)+(B8&gt;20424.71)*(B8&lt;22659.62)*456.51+(B8&gt;22659.62)*(B8&lt;23116.13)*(23116.13-B8))/12*$U$2</f>
        <v>0</v>
      </c>
      <c r="I8" s="64">
        <f t="shared" ref="I8:I35" si="5">H8/40.3399</f>
        <v>0</v>
      </c>
      <c r="J8" s="60">
        <f t="shared" ref="J8:J35" si="6">((B8&lt;19968.2)*456.51+(B8&gt;19968.2)*(B8&lt;20196.46)*(20196.46-B8+228.26)+(B8&gt;20196.46)*(B8&lt;22659.62)*228.26+(B8&gt;22659.62)*(B8&lt;22887.88)*(22887.88-B8))/12*$U$2</f>
        <v>0</v>
      </c>
      <c r="K8" s="64">
        <f t="shared" ref="K8:K35" si="7">J8/40.3399</f>
        <v>0</v>
      </c>
      <c r="L8" s="81">
        <f t="shared" ref="L8:L35" si="8">D8/1976</f>
        <v>26.24397689574899</v>
      </c>
      <c r="M8" s="82">
        <f t="shared" ref="M8:M35" si="9">L8/40.3399</f>
        <v>0.65057119367546745</v>
      </c>
      <c r="N8" s="81">
        <f t="shared" ref="N8:N35" si="10">L8/2</f>
        <v>13.121988447874495</v>
      </c>
      <c r="O8" s="82">
        <f t="shared" ref="O8:O35" si="11">N8/40.3399</f>
        <v>0.32528559683773373</v>
      </c>
      <c r="P8" s="81">
        <f t="shared" ref="P8:P35" si="12">L8/5</f>
        <v>5.2487953791497981</v>
      </c>
      <c r="Q8" s="82">
        <f t="shared" ref="Q8:Q35" si="13">P8/40.3399</f>
        <v>0.13011423873509351</v>
      </c>
      <c r="R8" s="23">
        <f t="shared" ref="R8:R35" si="14">(F8+H8)/1976*12</f>
        <v>26.24397689574899</v>
      </c>
      <c r="S8" s="23">
        <f t="shared" ref="S8:S35" si="15">R8/40.3399</f>
        <v>0.65057119367546745</v>
      </c>
      <c r="T8" s="81">
        <f t="shared" ref="T8:T35" si="16">D8/2080</f>
        <v>24.93177805096154</v>
      </c>
      <c r="U8" s="82">
        <f t="shared" ref="U8:U35" si="17">T8/40.3399</f>
        <v>0.61804263399169412</v>
      </c>
    </row>
    <row r="9" spans="1:21">
      <c r="A9" s="16">
        <f t="shared" ref="A9:A35" si="18">+A8+1</f>
        <v>1</v>
      </c>
      <c r="B9" s="60">
        <v>41706.69</v>
      </c>
      <c r="C9" s="61"/>
      <c r="D9" s="60">
        <f t="shared" si="0"/>
        <v>51858.098346000006</v>
      </c>
      <c r="E9" s="64">
        <f t="shared" si="1"/>
        <v>1285.5286787027237</v>
      </c>
      <c r="F9" s="60">
        <f t="shared" si="2"/>
        <v>4321.5081955000005</v>
      </c>
      <c r="G9" s="64">
        <f t="shared" si="3"/>
        <v>107.12738989189364</v>
      </c>
      <c r="H9" s="60">
        <f t="shared" si="4"/>
        <v>0</v>
      </c>
      <c r="I9" s="64">
        <f t="shared" si="5"/>
        <v>0</v>
      </c>
      <c r="J9" s="60">
        <f t="shared" si="6"/>
        <v>0</v>
      </c>
      <c r="K9" s="64">
        <f t="shared" si="7"/>
        <v>0</v>
      </c>
      <c r="L9" s="81">
        <f t="shared" si="8"/>
        <v>26.24397689574899</v>
      </c>
      <c r="M9" s="82">
        <f t="shared" si="9"/>
        <v>0.65057119367546745</v>
      </c>
      <c r="N9" s="81">
        <f t="shared" si="10"/>
        <v>13.121988447874495</v>
      </c>
      <c r="O9" s="82">
        <f t="shared" si="11"/>
        <v>0.32528559683773373</v>
      </c>
      <c r="P9" s="81">
        <f t="shared" si="12"/>
        <v>5.2487953791497981</v>
      </c>
      <c r="Q9" s="82">
        <f t="shared" si="13"/>
        <v>0.13011423873509351</v>
      </c>
      <c r="R9" s="23">
        <f t="shared" si="14"/>
        <v>26.24397689574899</v>
      </c>
      <c r="S9" s="23">
        <f t="shared" si="15"/>
        <v>0.65057119367546745</v>
      </c>
      <c r="T9" s="81">
        <f t="shared" si="16"/>
        <v>24.93177805096154</v>
      </c>
      <c r="U9" s="82">
        <f t="shared" si="17"/>
        <v>0.61804263399169412</v>
      </c>
    </row>
    <row r="10" spans="1:21">
      <c r="A10" s="16">
        <f t="shared" si="18"/>
        <v>2</v>
      </c>
      <c r="B10" s="60">
        <v>43337.599999999999</v>
      </c>
      <c r="C10" s="61"/>
      <c r="D10" s="60">
        <f t="shared" si="0"/>
        <v>53885.971839999998</v>
      </c>
      <c r="E10" s="64">
        <f t="shared" si="1"/>
        <v>1335.7983495249121</v>
      </c>
      <c r="F10" s="60">
        <f t="shared" si="2"/>
        <v>4490.4976533333338</v>
      </c>
      <c r="G10" s="64">
        <f t="shared" si="3"/>
        <v>111.31652912707601</v>
      </c>
      <c r="H10" s="60">
        <f t="shared" si="4"/>
        <v>0</v>
      </c>
      <c r="I10" s="64">
        <f t="shared" si="5"/>
        <v>0</v>
      </c>
      <c r="J10" s="60">
        <f t="shared" si="6"/>
        <v>0</v>
      </c>
      <c r="K10" s="64">
        <f t="shared" si="7"/>
        <v>0</v>
      </c>
      <c r="L10" s="81">
        <f t="shared" si="8"/>
        <v>27.270228663967611</v>
      </c>
      <c r="M10" s="82">
        <f t="shared" si="9"/>
        <v>0.67601131048831586</v>
      </c>
      <c r="N10" s="81">
        <f t="shared" si="10"/>
        <v>13.635114331983806</v>
      </c>
      <c r="O10" s="82">
        <f t="shared" si="11"/>
        <v>0.33800565524415793</v>
      </c>
      <c r="P10" s="81">
        <f t="shared" si="12"/>
        <v>5.4540457327935226</v>
      </c>
      <c r="Q10" s="82">
        <f t="shared" si="13"/>
        <v>0.13520226209766317</v>
      </c>
      <c r="R10" s="23">
        <f t="shared" si="14"/>
        <v>27.270228663967615</v>
      </c>
      <c r="S10" s="23">
        <f t="shared" si="15"/>
        <v>0.67601131048831586</v>
      </c>
      <c r="T10" s="81">
        <f t="shared" si="16"/>
        <v>25.906717230769232</v>
      </c>
      <c r="U10" s="82">
        <f t="shared" si="17"/>
        <v>0.64221074496390007</v>
      </c>
    </row>
    <row r="11" spans="1:21">
      <c r="A11" s="16">
        <f t="shared" si="18"/>
        <v>3</v>
      </c>
      <c r="B11" s="60">
        <v>43337.599999999999</v>
      </c>
      <c r="C11" s="61"/>
      <c r="D11" s="60">
        <f t="shared" si="0"/>
        <v>53885.971839999998</v>
      </c>
      <c r="E11" s="64">
        <f t="shared" si="1"/>
        <v>1335.7983495249121</v>
      </c>
      <c r="F11" s="60">
        <f t="shared" si="2"/>
        <v>4490.4976533333338</v>
      </c>
      <c r="G11" s="64">
        <f t="shared" si="3"/>
        <v>111.31652912707601</v>
      </c>
      <c r="H11" s="60">
        <f t="shared" si="4"/>
        <v>0</v>
      </c>
      <c r="I11" s="64">
        <f t="shared" si="5"/>
        <v>0</v>
      </c>
      <c r="J11" s="60">
        <f t="shared" si="6"/>
        <v>0</v>
      </c>
      <c r="K11" s="64">
        <f t="shared" si="7"/>
        <v>0</v>
      </c>
      <c r="L11" s="81">
        <f t="shared" si="8"/>
        <v>27.270228663967611</v>
      </c>
      <c r="M11" s="82">
        <f t="shared" si="9"/>
        <v>0.67601131048831586</v>
      </c>
      <c r="N11" s="81">
        <f t="shared" si="10"/>
        <v>13.635114331983806</v>
      </c>
      <c r="O11" s="82">
        <f t="shared" si="11"/>
        <v>0.33800565524415793</v>
      </c>
      <c r="P11" s="81">
        <f t="shared" si="12"/>
        <v>5.4540457327935226</v>
      </c>
      <c r="Q11" s="82">
        <f t="shared" si="13"/>
        <v>0.13520226209766317</v>
      </c>
      <c r="R11" s="23">
        <f t="shared" si="14"/>
        <v>27.270228663967615</v>
      </c>
      <c r="S11" s="23">
        <f t="shared" si="15"/>
        <v>0.67601131048831586</v>
      </c>
      <c r="T11" s="81">
        <f t="shared" si="16"/>
        <v>25.906717230769232</v>
      </c>
      <c r="U11" s="82">
        <f t="shared" si="17"/>
        <v>0.64221074496390007</v>
      </c>
    </row>
    <row r="12" spans="1:21">
      <c r="A12" s="16">
        <f t="shared" si="18"/>
        <v>4</v>
      </c>
      <c r="B12" s="60">
        <v>44968.51</v>
      </c>
      <c r="C12" s="61"/>
      <c r="D12" s="60">
        <f t="shared" si="0"/>
        <v>55913.845334000005</v>
      </c>
      <c r="E12" s="64">
        <f t="shared" si="1"/>
        <v>1386.0680203471006</v>
      </c>
      <c r="F12" s="60">
        <f t="shared" si="2"/>
        <v>4659.4871111666671</v>
      </c>
      <c r="G12" s="64">
        <f t="shared" si="3"/>
        <v>115.50566836225839</v>
      </c>
      <c r="H12" s="60">
        <f t="shared" si="4"/>
        <v>0</v>
      </c>
      <c r="I12" s="64">
        <f t="shared" si="5"/>
        <v>0</v>
      </c>
      <c r="J12" s="60">
        <f t="shared" si="6"/>
        <v>0</v>
      </c>
      <c r="K12" s="64">
        <f t="shared" si="7"/>
        <v>0</v>
      </c>
      <c r="L12" s="81">
        <f t="shared" si="8"/>
        <v>28.296480432186236</v>
      </c>
      <c r="M12" s="82">
        <f t="shared" si="9"/>
        <v>0.70145142730116428</v>
      </c>
      <c r="N12" s="81">
        <f t="shared" si="10"/>
        <v>14.148240216093118</v>
      </c>
      <c r="O12" s="82">
        <f t="shared" si="11"/>
        <v>0.35072571365058214</v>
      </c>
      <c r="P12" s="81">
        <f t="shared" si="12"/>
        <v>5.659296086437247</v>
      </c>
      <c r="Q12" s="82">
        <f t="shared" si="13"/>
        <v>0.14029028546023284</v>
      </c>
      <c r="R12" s="23">
        <f t="shared" si="14"/>
        <v>28.296480432186236</v>
      </c>
      <c r="S12" s="23">
        <f t="shared" si="15"/>
        <v>0.70145142730116428</v>
      </c>
      <c r="T12" s="81">
        <f t="shared" si="16"/>
        <v>26.881656410576927</v>
      </c>
      <c r="U12" s="82">
        <f t="shared" si="17"/>
        <v>0.66637885593610613</v>
      </c>
    </row>
    <row r="13" spans="1:21">
      <c r="A13" s="16">
        <f t="shared" si="18"/>
        <v>5</v>
      </c>
      <c r="B13" s="60">
        <v>44968.51</v>
      </c>
      <c r="C13" s="61"/>
      <c r="D13" s="60">
        <f t="shared" si="0"/>
        <v>55913.845334000005</v>
      </c>
      <c r="E13" s="64">
        <f t="shared" si="1"/>
        <v>1386.0680203471006</v>
      </c>
      <c r="F13" s="60">
        <f t="shared" si="2"/>
        <v>4659.4871111666671</v>
      </c>
      <c r="G13" s="64">
        <f t="shared" si="3"/>
        <v>115.50566836225839</v>
      </c>
      <c r="H13" s="60">
        <f t="shared" si="4"/>
        <v>0</v>
      </c>
      <c r="I13" s="64">
        <f t="shared" si="5"/>
        <v>0</v>
      </c>
      <c r="J13" s="60">
        <f t="shared" si="6"/>
        <v>0</v>
      </c>
      <c r="K13" s="64">
        <f t="shared" si="7"/>
        <v>0</v>
      </c>
      <c r="L13" s="81">
        <f t="shared" si="8"/>
        <v>28.296480432186236</v>
      </c>
      <c r="M13" s="82">
        <f t="shared" si="9"/>
        <v>0.70145142730116428</v>
      </c>
      <c r="N13" s="81">
        <f t="shared" si="10"/>
        <v>14.148240216093118</v>
      </c>
      <c r="O13" s="82">
        <f t="shared" si="11"/>
        <v>0.35072571365058214</v>
      </c>
      <c r="P13" s="81">
        <f t="shared" si="12"/>
        <v>5.659296086437247</v>
      </c>
      <c r="Q13" s="82">
        <f t="shared" si="13"/>
        <v>0.14029028546023284</v>
      </c>
      <c r="R13" s="23">
        <f t="shared" si="14"/>
        <v>28.296480432186236</v>
      </c>
      <c r="S13" s="23">
        <f t="shared" si="15"/>
        <v>0.70145142730116428</v>
      </c>
      <c r="T13" s="81">
        <f t="shared" si="16"/>
        <v>26.881656410576927</v>
      </c>
      <c r="U13" s="82">
        <f t="shared" si="17"/>
        <v>0.66637885593610613</v>
      </c>
    </row>
    <row r="14" spans="1:21">
      <c r="A14" s="16">
        <f t="shared" si="18"/>
        <v>6</v>
      </c>
      <c r="B14" s="60">
        <v>46599.03</v>
      </c>
      <c r="C14" s="61"/>
      <c r="D14" s="60">
        <f t="shared" si="0"/>
        <v>57941.233902</v>
      </c>
      <c r="E14" s="64">
        <f t="shared" si="1"/>
        <v>1436.3256701677496</v>
      </c>
      <c r="F14" s="60">
        <f t="shared" si="2"/>
        <v>4828.4361585000006</v>
      </c>
      <c r="G14" s="64">
        <f t="shared" si="3"/>
        <v>119.69380584731248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29.322486792510123</v>
      </c>
      <c r="M14" s="82">
        <f t="shared" si="9"/>
        <v>0.72688546061120929</v>
      </c>
      <c r="N14" s="81">
        <f t="shared" si="10"/>
        <v>14.661243396255061</v>
      </c>
      <c r="O14" s="82">
        <f t="shared" si="11"/>
        <v>0.36344273030560464</v>
      </c>
      <c r="P14" s="81">
        <f t="shared" si="12"/>
        <v>5.8644973585020246</v>
      </c>
      <c r="Q14" s="82">
        <f t="shared" si="13"/>
        <v>0.14537709212224187</v>
      </c>
      <c r="R14" s="23">
        <f t="shared" si="14"/>
        <v>29.322486792510123</v>
      </c>
      <c r="S14" s="23">
        <f t="shared" si="15"/>
        <v>0.72688546061120929</v>
      </c>
      <c r="T14" s="81">
        <f t="shared" si="16"/>
        <v>27.856362452884614</v>
      </c>
      <c r="U14" s="82">
        <f t="shared" si="17"/>
        <v>0.69054118758064875</v>
      </c>
    </row>
    <row r="15" spans="1:21">
      <c r="A15" s="16">
        <f t="shared" si="18"/>
        <v>7</v>
      </c>
      <c r="B15" s="60">
        <v>46599.03</v>
      </c>
      <c r="C15" s="61"/>
      <c r="D15" s="60">
        <f t="shared" si="0"/>
        <v>57941.233902</v>
      </c>
      <c r="E15" s="64">
        <f t="shared" si="1"/>
        <v>1436.3256701677496</v>
      </c>
      <c r="F15" s="60">
        <f t="shared" si="2"/>
        <v>4828.4361585000006</v>
      </c>
      <c r="G15" s="64">
        <f t="shared" si="3"/>
        <v>119.69380584731248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29.322486792510123</v>
      </c>
      <c r="M15" s="82">
        <f t="shared" si="9"/>
        <v>0.72688546061120929</v>
      </c>
      <c r="N15" s="81">
        <f t="shared" si="10"/>
        <v>14.661243396255061</v>
      </c>
      <c r="O15" s="82">
        <f t="shared" si="11"/>
        <v>0.36344273030560464</v>
      </c>
      <c r="P15" s="81">
        <f t="shared" si="12"/>
        <v>5.8644973585020246</v>
      </c>
      <c r="Q15" s="82">
        <f t="shared" si="13"/>
        <v>0.14537709212224187</v>
      </c>
      <c r="R15" s="23">
        <f t="shared" si="14"/>
        <v>29.322486792510123</v>
      </c>
      <c r="S15" s="23">
        <f t="shared" si="15"/>
        <v>0.72688546061120929</v>
      </c>
      <c r="T15" s="81">
        <f t="shared" si="16"/>
        <v>27.856362452884614</v>
      </c>
      <c r="U15" s="82">
        <f t="shared" si="17"/>
        <v>0.69054118758064875</v>
      </c>
    </row>
    <row r="16" spans="1:21">
      <c r="A16" s="16">
        <f t="shared" si="18"/>
        <v>8</v>
      </c>
      <c r="B16" s="60">
        <v>48229.94</v>
      </c>
      <c r="C16" s="61"/>
      <c r="D16" s="60">
        <f t="shared" si="0"/>
        <v>59969.107396000007</v>
      </c>
      <c r="E16" s="64">
        <f t="shared" si="1"/>
        <v>1486.5953409899382</v>
      </c>
      <c r="F16" s="60">
        <f t="shared" si="2"/>
        <v>4997.4256163333339</v>
      </c>
      <c r="G16" s="64">
        <f t="shared" si="3"/>
        <v>123.88294508249484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30.348738560728748</v>
      </c>
      <c r="M16" s="82">
        <f t="shared" si="9"/>
        <v>0.75232557742405781</v>
      </c>
      <c r="N16" s="81">
        <f t="shared" si="10"/>
        <v>15.174369280364374</v>
      </c>
      <c r="O16" s="82">
        <f t="shared" si="11"/>
        <v>0.37616278871202891</v>
      </c>
      <c r="P16" s="81">
        <f t="shared" si="12"/>
        <v>6.0697477121457499</v>
      </c>
      <c r="Q16" s="82">
        <f t="shared" si="13"/>
        <v>0.15046511548481156</v>
      </c>
      <c r="R16" s="23">
        <f t="shared" si="14"/>
        <v>30.348738560728748</v>
      </c>
      <c r="S16" s="23">
        <f t="shared" si="15"/>
        <v>0.75232557742405781</v>
      </c>
      <c r="T16" s="81">
        <f t="shared" si="16"/>
        <v>28.831301632692313</v>
      </c>
      <c r="U16" s="82">
        <f t="shared" si="17"/>
        <v>0.71470929855285492</v>
      </c>
    </row>
    <row r="17" spans="1:21">
      <c r="A17" s="16">
        <f t="shared" si="18"/>
        <v>9</v>
      </c>
      <c r="B17" s="60">
        <v>48229.94</v>
      </c>
      <c r="C17" s="61"/>
      <c r="D17" s="60">
        <f t="shared" si="0"/>
        <v>59969.107396000007</v>
      </c>
      <c r="E17" s="64">
        <f t="shared" si="1"/>
        <v>1486.5953409899382</v>
      </c>
      <c r="F17" s="60">
        <f t="shared" si="2"/>
        <v>4997.4256163333339</v>
      </c>
      <c r="G17" s="64">
        <f t="shared" si="3"/>
        <v>123.88294508249484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30.348738560728748</v>
      </c>
      <c r="M17" s="82">
        <f t="shared" si="9"/>
        <v>0.75232557742405781</v>
      </c>
      <c r="N17" s="81">
        <f t="shared" si="10"/>
        <v>15.174369280364374</v>
      </c>
      <c r="O17" s="82">
        <f t="shared" si="11"/>
        <v>0.37616278871202891</v>
      </c>
      <c r="P17" s="81">
        <f t="shared" si="12"/>
        <v>6.0697477121457499</v>
      </c>
      <c r="Q17" s="82">
        <f t="shared" si="13"/>
        <v>0.15046511548481156</v>
      </c>
      <c r="R17" s="23">
        <f t="shared" si="14"/>
        <v>30.348738560728748</v>
      </c>
      <c r="S17" s="23">
        <f t="shared" si="15"/>
        <v>0.75232557742405781</v>
      </c>
      <c r="T17" s="81">
        <f t="shared" si="16"/>
        <v>28.831301632692313</v>
      </c>
      <c r="U17" s="82">
        <f t="shared" si="17"/>
        <v>0.71470929855285492</v>
      </c>
    </row>
    <row r="18" spans="1:21">
      <c r="A18" s="16">
        <f t="shared" si="18"/>
        <v>10</v>
      </c>
      <c r="B18" s="60">
        <v>49860.85</v>
      </c>
      <c r="C18" s="61"/>
      <c r="D18" s="60">
        <f t="shared" si="0"/>
        <v>61996.980889999999</v>
      </c>
      <c r="E18" s="64">
        <f t="shared" si="1"/>
        <v>1536.8650118121263</v>
      </c>
      <c r="F18" s="60">
        <f t="shared" si="2"/>
        <v>5166.4150741666672</v>
      </c>
      <c r="G18" s="64">
        <f t="shared" si="3"/>
        <v>128.07208431767722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31.374990328947369</v>
      </c>
      <c r="M18" s="82">
        <f t="shared" si="9"/>
        <v>0.77776569423690611</v>
      </c>
      <c r="N18" s="81">
        <f t="shared" si="10"/>
        <v>15.687495164473685</v>
      </c>
      <c r="O18" s="82">
        <f t="shared" si="11"/>
        <v>0.38888284711845306</v>
      </c>
      <c r="P18" s="81">
        <f t="shared" si="12"/>
        <v>6.2749980657894735</v>
      </c>
      <c r="Q18" s="82">
        <f t="shared" si="13"/>
        <v>0.15555313884738123</v>
      </c>
      <c r="R18" s="23">
        <f t="shared" si="14"/>
        <v>31.374990328947369</v>
      </c>
      <c r="S18" s="23">
        <f t="shared" si="15"/>
        <v>0.77776569423690611</v>
      </c>
      <c r="T18" s="81">
        <f t="shared" si="16"/>
        <v>29.8062408125</v>
      </c>
      <c r="U18" s="82">
        <f t="shared" si="17"/>
        <v>0.73887740952506076</v>
      </c>
    </row>
    <row r="19" spans="1:21">
      <c r="A19" s="16">
        <f t="shared" si="18"/>
        <v>11</v>
      </c>
      <c r="B19" s="60">
        <v>49860.85</v>
      </c>
      <c r="C19" s="61"/>
      <c r="D19" s="60">
        <f t="shared" si="0"/>
        <v>61996.980889999999</v>
      </c>
      <c r="E19" s="64">
        <f t="shared" si="1"/>
        <v>1536.8650118121263</v>
      </c>
      <c r="F19" s="60">
        <f t="shared" si="2"/>
        <v>5166.4150741666672</v>
      </c>
      <c r="G19" s="64">
        <f t="shared" si="3"/>
        <v>128.07208431767722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31.374990328947369</v>
      </c>
      <c r="M19" s="82">
        <f t="shared" si="9"/>
        <v>0.77776569423690611</v>
      </c>
      <c r="N19" s="81">
        <f t="shared" si="10"/>
        <v>15.687495164473685</v>
      </c>
      <c r="O19" s="82">
        <f t="shared" si="11"/>
        <v>0.38888284711845306</v>
      </c>
      <c r="P19" s="81">
        <f t="shared" si="12"/>
        <v>6.2749980657894735</v>
      </c>
      <c r="Q19" s="82">
        <f t="shared" si="13"/>
        <v>0.15555313884738123</v>
      </c>
      <c r="R19" s="23">
        <f t="shared" si="14"/>
        <v>31.374990328947369</v>
      </c>
      <c r="S19" s="23">
        <f t="shared" si="15"/>
        <v>0.77776569423690611</v>
      </c>
      <c r="T19" s="81">
        <f t="shared" si="16"/>
        <v>29.8062408125</v>
      </c>
      <c r="U19" s="82">
        <f t="shared" si="17"/>
        <v>0.73887740952506076</v>
      </c>
    </row>
    <row r="20" spans="1:21">
      <c r="A20" s="16">
        <f t="shared" si="18"/>
        <v>12</v>
      </c>
      <c r="B20" s="60">
        <v>51491.75</v>
      </c>
      <c r="C20" s="61"/>
      <c r="D20" s="60">
        <f t="shared" si="0"/>
        <v>64024.841950000002</v>
      </c>
      <c r="E20" s="64">
        <f t="shared" si="1"/>
        <v>1587.1343744035062</v>
      </c>
      <c r="F20" s="60">
        <f t="shared" si="2"/>
        <v>5335.4034958333341</v>
      </c>
      <c r="G20" s="64">
        <f t="shared" si="3"/>
        <v>132.26119786695887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32.401235804655869</v>
      </c>
      <c r="M20" s="82">
        <f t="shared" si="9"/>
        <v>0.80320565506250308</v>
      </c>
      <c r="N20" s="81">
        <f t="shared" si="10"/>
        <v>16.200617902327934</v>
      </c>
      <c r="O20" s="82">
        <f t="shared" si="11"/>
        <v>0.40160282753125154</v>
      </c>
      <c r="P20" s="81">
        <f t="shared" si="12"/>
        <v>6.4802471609311736</v>
      </c>
      <c r="Q20" s="82">
        <f t="shared" si="13"/>
        <v>0.1606411310125006</v>
      </c>
      <c r="R20" s="23">
        <f t="shared" si="14"/>
        <v>32.401235804655876</v>
      </c>
      <c r="S20" s="23">
        <f t="shared" si="15"/>
        <v>0.8032056550625033</v>
      </c>
      <c r="T20" s="81">
        <f t="shared" si="16"/>
        <v>30.781174014423076</v>
      </c>
      <c r="U20" s="82">
        <f t="shared" si="17"/>
        <v>0.76304537230937797</v>
      </c>
    </row>
    <row r="21" spans="1:21">
      <c r="A21" s="16">
        <f t="shared" si="18"/>
        <v>13</v>
      </c>
      <c r="B21" s="60">
        <v>51491.75</v>
      </c>
      <c r="C21" s="61"/>
      <c r="D21" s="60">
        <f t="shared" si="0"/>
        <v>64024.841950000002</v>
      </c>
      <c r="E21" s="64">
        <f t="shared" si="1"/>
        <v>1587.1343744035062</v>
      </c>
      <c r="F21" s="60">
        <f t="shared" si="2"/>
        <v>5335.4034958333341</v>
      </c>
      <c r="G21" s="64">
        <f t="shared" si="3"/>
        <v>132.26119786695887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32.401235804655869</v>
      </c>
      <c r="M21" s="82">
        <f t="shared" si="9"/>
        <v>0.80320565506250308</v>
      </c>
      <c r="N21" s="81">
        <f t="shared" si="10"/>
        <v>16.200617902327934</v>
      </c>
      <c r="O21" s="82">
        <f t="shared" si="11"/>
        <v>0.40160282753125154</v>
      </c>
      <c r="P21" s="81">
        <f t="shared" si="12"/>
        <v>6.4802471609311736</v>
      </c>
      <c r="Q21" s="82">
        <f t="shared" si="13"/>
        <v>0.1606411310125006</v>
      </c>
      <c r="R21" s="23">
        <f t="shared" si="14"/>
        <v>32.401235804655876</v>
      </c>
      <c r="S21" s="23">
        <f t="shared" si="15"/>
        <v>0.8032056550625033</v>
      </c>
      <c r="T21" s="81">
        <f t="shared" si="16"/>
        <v>30.781174014423076</v>
      </c>
      <c r="U21" s="82">
        <f t="shared" si="17"/>
        <v>0.76304537230937797</v>
      </c>
    </row>
    <row r="22" spans="1:21">
      <c r="A22" s="16">
        <f t="shared" si="18"/>
        <v>14</v>
      </c>
      <c r="B22" s="60">
        <v>53122.66</v>
      </c>
      <c r="C22" s="61"/>
      <c r="D22" s="60">
        <f t="shared" si="0"/>
        <v>66052.715444000001</v>
      </c>
      <c r="E22" s="64">
        <f t="shared" si="1"/>
        <v>1637.4040452256947</v>
      </c>
      <c r="F22" s="60">
        <f t="shared" si="2"/>
        <v>5504.3929536666665</v>
      </c>
      <c r="G22" s="64">
        <f t="shared" si="3"/>
        <v>136.45033710214122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33.427487572874497</v>
      </c>
      <c r="M22" s="82">
        <f t="shared" si="9"/>
        <v>0.8286457718753516</v>
      </c>
      <c r="N22" s="81">
        <f t="shared" si="10"/>
        <v>16.713743786437249</v>
      </c>
      <c r="O22" s="82">
        <f t="shared" si="11"/>
        <v>0.4143228859376758</v>
      </c>
      <c r="P22" s="81">
        <f t="shared" si="12"/>
        <v>6.6854975145748998</v>
      </c>
      <c r="Q22" s="82">
        <f t="shared" si="13"/>
        <v>0.16572915437507033</v>
      </c>
      <c r="R22" s="23">
        <f t="shared" si="14"/>
        <v>33.42748757287449</v>
      </c>
      <c r="S22" s="23">
        <f t="shared" si="15"/>
        <v>0.82864577187535149</v>
      </c>
      <c r="T22" s="81">
        <f t="shared" si="16"/>
        <v>31.756113194230771</v>
      </c>
      <c r="U22" s="82">
        <f t="shared" si="17"/>
        <v>0.78721348328158403</v>
      </c>
    </row>
    <row r="23" spans="1:21">
      <c r="A23" s="16">
        <f t="shared" si="18"/>
        <v>15</v>
      </c>
      <c r="B23" s="60">
        <v>53122.66</v>
      </c>
      <c r="C23" s="61"/>
      <c r="D23" s="60">
        <f t="shared" si="0"/>
        <v>66052.715444000001</v>
      </c>
      <c r="E23" s="64">
        <f t="shared" si="1"/>
        <v>1637.4040452256947</v>
      </c>
      <c r="F23" s="60">
        <f t="shared" si="2"/>
        <v>5504.3929536666665</v>
      </c>
      <c r="G23" s="64">
        <f t="shared" si="3"/>
        <v>136.45033710214122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33.427487572874497</v>
      </c>
      <c r="M23" s="82">
        <f t="shared" si="9"/>
        <v>0.8286457718753516</v>
      </c>
      <c r="N23" s="81">
        <f t="shared" si="10"/>
        <v>16.713743786437249</v>
      </c>
      <c r="O23" s="82">
        <f t="shared" si="11"/>
        <v>0.4143228859376758</v>
      </c>
      <c r="P23" s="81">
        <f t="shared" si="12"/>
        <v>6.6854975145748998</v>
      </c>
      <c r="Q23" s="82">
        <f t="shared" si="13"/>
        <v>0.16572915437507033</v>
      </c>
      <c r="R23" s="23">
        <f t="shared" si="14"/>
        <v>33.42748757287449</v>
      </c>
      <c r="S23" s="23">
        <f t="shared" si="15"/>
        <v>0.82864577187535149</v>
      </c>
      <c r="T23" s="81">
        <f t="shared" si="16"/>
        <v>31.756113194230771</v>
      </c>
      <c r="U23" s="82">
        <f t="shared" si="17"/>
        <v>0.78721348328158403</v>
      </c>
    </row>
    <row r="24" spans="1:21">
      <c r="A24" s="16">
        <f t="shared" si="18"/>
        <v>16</v>
      </c>
      <c r="B24" s="60">
        <v>54753.57</v>
      </c>
      <c r="C24" s="61"/>
      <c r="D24" s="60">
        <f t="shared" si="0"/>
        <v>68080.588938000001</v>
      </c>
      <c r="E24" s="64">
        <f t="shared" si="1"/>
        <v>1687.6737160478831</v>
      </c>
      <c r="F24" s="60">
        <f t="shared" si="2"/>
        <v>5673.3824114999998</v>
      </c>
      <c r="G24" s="64">
        <f t="shared" si="3"/>
        <v>140.6394763373236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34.453739341093119</v>
      </c>
      <c r="M24" s="82">
        <f t="shared" si="9"/>
        <v>0.85408588868820001</v>
      </c>
      <c r="N24" s="81">
        <f t="shared" si="10"/>
        <v>17.226869670546559</v>
      </c>
      <c r="O24" s="82">
        <f t="shared" si="11"/>
        <v>0.42704294434410001</v>
      </c>
      <c r="P24" s="81">
        <f t="shared" si="12"/>
        <v>6.8907478682186234</v>
      </c>
      <c r="Q24" s="82">
        <f t="shared" si="13"/>
        <v>0.17081717773763999</v>
      </c>
      <c r="R24" s="23">
        <f t="shared" si="14"/>
        <v>34.453739341093119</v>
      </c>
      <c r="S24" s="23">
        <f t="shared" si="15"/>
        <v>0.85408588868820001</v>
      </c>
      <c r="T24" s="81">
        <f t="shared" si="16"/>
        <v>32.731052374038462</v>
      </c>
      <c r="U24" s="82">
        <f t="shared" si="17"/>
        <v>0.81138159425378997</v>
      </c>
    </row>
    <row r="25" spans="1:21">
      <c r="A25" s="16">
        <f t="shared" si="18"/>
        <v>17</v>
      </c>
      <c r="B25" s="60">
        <v>54753.57</v>
      </c>
      <c r="C25" s="61"/>
      <c r="D25" s="60">
        <f t="shared" si="0"/>
        <v>68080.588938000001</v>
      </c>
      <c r="E25" s="64">
        <f t="shared" si="1"/>
        <v>1687.6737160478831</v>
      </c>
      <c r="F25" s="60">
        <f t="shared" si="2"/>
        <v>5673.3824114999998</v>
      </c>
      <c r="G25" s="64">
        <f t="shared" si="3"/>
        <v>140.6394763373236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34.453739341093119</v>
      </c>
      <c r="M25" s="82">
        <f t="shared" si="9"/>
        <v>0.85408588868820001</v>
      </c>
      <c r="N25" s="81">
        <f t="shared" si="10"/>
        <v>17.226869670546559</v>
      </c>
      <c r="O25" s="82">
        <f t="shared" si="11"/>
        <v>0.42704294434410001</v>
      </c>
      <c r="P25" s="81">
        <f t="shared" si="12"/>
        <v>6.8907478682186234</v>
      </c>
      <c r="Q25" s="82">
        <f t="shared" si="13"/>
        <v>0.17081717773763999</v>
      </c>
      <c r="R25" s="23">
        <f t="shared" si="14"/>
        <v>34.453739341093119</v>
      </c>
      <c r="S25" s="23">
        <f t="shared" si="15"/>
        <v>0.85408588868820001</v>
      </c>
      <c r="T25" s="81">
        <f t="shared" si="16"/>
        <v>32.731052374038462</v>
      </c>
      <c r="U25" s="82">
        <f t="shared" si="17"/>
        <v>0.81138159425378997</v>
      </c>
    </row>
    <row r="26" spans="1:21">
      <c r="A26" s="16">
        <f t="shared" si="18"/>
        <v>18</v>
      </c>
      <c r="B26" s="60">
        <v>56384.480000000003</v>
      </c>
      <c r="C26" s="61"/>
      <c r="D26" s="60">
        <f t="shared" si="0"/>
        <v>70108.462432</v>
      </c>
      <c r="E26" s="64">
        <f t="shared" si="1"/>
        <v>1737.9433868700717</v>
      </c>
      <c r="F26" s="60">
        <f t="shared" si="2"/>
        <v>5842.371869333334</v>
      </c>
      <c r="G26" s="64">
        <f t="shared" si="3"/>
        <v>144.82861557250598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35.47999110931174</v>
      </c>
      <c r="M26" s="82">
        <f t="shared" si="9"/>
        <v>0.87952600550104831</v>
      </c>
      <c r="N26" s="81">
        <f t="shared" si="10"/>
        <v>17.73999555465587</v>
      </c>
      <c r="O26" s="82">
        <f t="shared" si="11"/>
        <v>0.43976300275052416</v>
      </c>
      <c r="P26" s="81">
        <f t="shared" si="12"/>
        <v>7.0959982218623479</v>
      </c>
      <c r="Q26" s="82">
        <f t="shared" si="13"/>
        <v>0.17590520110020966</v>
      </c>
      <c r="R26" s="23">
        <f t="shared" si="14"/>
        <v>35.47999110931174</v>
      </c>
      <c r="S26" s="23">
        <f t="shared" si="15"/>
        <v>0.87952600550104831</v>
      </c>
      <c r="T26" s="81">
        <f t="shared" si="16"/>
        <v>33.705991553846154</v>
      </c>
      <c r="U26" s="82">
        <f t="shared" si="17"/>
        <v>0.83554970522599592</v>
      </c>
    </row>
    <row r="27" spans="1:21">
      <c r="A27" s="16">
        <f t="shared" si="18"/>
        <v>19</v>
      </c>
      <c r="B27" s="60">
        <v>56384.480000000003</v>
      </c>
      <c r="C27" s="61"/>
      <c r="D27" s="60">
        <f t="shared" si="0"/>
        <v>70108.462432</v>
      </c>
      <c r="E27" s="64">
        <f t="shared" si="1"/>
        <v>1737.9433868700717</v>
      </c>
      <c r="F27" s="60">
        <f t="shared" si="2"/>
        <v>5842.371869333334</v>
      </c>
      <c r="G27" s="64">
        <f t="shared" si="3"/>
        <v>144.82861557250598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35.47999110931174</v>
      </c>
      <c r="M27" s="82">
        <f t="shared" si="9"/>
        <v>0.87952600550104831</v>
      </c>
      <c r="N27" s="81">
        <f t="shared" si="10"/>
        <v>17.73999555465587</v>
      </c>
      <c r="O27" s="82">
        <f t="shared" si="11"/>
        <v>0.43976300275052416</v>
      </c>
      <c r="P27" s="81">
        <f t="shared" si="12"/>
        <v>7.0959982218623479</v>
      </c>
      <c r="Q27" s="82">
        <f t="shared" si="13"/>
        <v>0.17590520110020966</v>
      </c>
      <c r="R27" s="23">
        <f t="shared" si="14"/>
        <v>35.47999110931174</v>
      </c>
      <c r="S27" s="23">
        <f t="shared" si="15"/>
        <v>0.87952600550104831</v>
      </c>
      <c r="T27" s="81">
        <f t="shared" si="16"/>
        <v>33.705991553846154</v>
      </c>
      <c r="U27" s="82">
        <f t="shared" si="17"/>
        <v>0.83554970522599592</v>
      </c>
    </row>
    <row r="28" spans="1:21">
      <c r="A28" s="16">
        <f t="shared" si="18"/>
        <v>20</v>
      </c>
      <c r="B28" s="60">
        <v>58015.39</v>
      </c>
      <c r="C28" s="61"/>
      <c r="D28" s="60">
        <f t="shared" si="0"/>
        <v>72136.335926</v>
      </c>
      <c r="E28" s="64">
        <f t="shared" si="1"/>
        <v>1788.21305769226</v>
      </c>
      <c r="F28" s="60">
        <f t="shared" si="2"/>
        <v>6011.3613271666673</v>
      </c>
      <c r="G28" s="64">
        <f t="shared" si="3"/>
        <v>149.01775480768836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36.506242877530362</v>
      </c>
      <c r="M28" s="82">
        <f t="shared" si="9"/>
        <v>0.90496612231389673</v>
      </c>
      <c r="N28" s="81">
        <f t="shared" si="10"/>
        <v>18.253121438765181</v>
      </c>
      <c r="O28" s="82">
        <f t="shared" si="11"/>
        <v>0.45248306115694836</v>
      </c>
      <c r="P28" s="81">
        <f t="shared" si="12"/>
        <v>7.3012485755060723</v>
      </c>
      <c r="Q28" s="82">
        <f t="shared" si="13"/>
        <v>0.18099322446277935</v>
      </c>
      <c r="R28" s="23">
        <f t="shared" si="14"/>
        <v>36.506242877530369</v>
      </c>
      <c r="S28" s="23">
        <f t="shared" si="15"/>
        <v>0.90496612231389684</v>
      </c>
      <c r="T28" s="81">
        <f t="shared" si="16"/>
        <v>34.680930733653845</v>
      </c>
      <c r="U28" s="82">
        <f t="shared" si="17"/>
        <v>0.85971781619820187</v>
      </c>
    </row>
    <row r="29" spans="1:21">
      <c r="A29" s="16">
        <f t="shared" si="18"/>
        <v>21</v>
      </c>
      <c r="B29" s="60">
        <v>58015.39</v>
      </c>
      <c r="C29" s="61"/>
      <c r="D29" s="60">
        <f t="shared" si="0"/>
        <v>72136.335926</v>
      </c>
      <c r="E29" s="64">
        <f t="shared" si="1"/>
        <v>1788.21305769226</v>
      </c>
      <c r="F29" s="60">
        <f t="shared" si="2"/>
        <v>6011.3613271666673</v>
      </c>
      <c r="G29" s="64">
        <f t="shared" si="3"/>
        <v>149.01775480768836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36.506242877530362</v>
      </c>
      <c r="M29" s="82">
        <f t="shared" si="9"/>
        <v>0.90496612231389673</v>
      </c>
      <c r="N29" s="81">
        <f t="shared" si="10"/>
        <v>18.253121438765181</v>
      </c>
      <c r="O29" s="82">
        <f t="shared" si="11"/>
        <v>0.45248306115694836</v>
      </c>
      <c r="P29" s="81">
        <f t="shared" si="12"/>
        <v>7.3012485755060723</v>
      </c>
      <c r="Q29" s="82">
        <f t="shared" si="13"/>
        <v>0.18099322446277935</v>
      </c>
      <c r="R29" s="23">
        <f t="shared" si="14"/>
        <v>36.506242877530369</v>
      </c>
      <c r="S29" s="23">
        <f t="shared" si="15"/>
        <v>0.90496612231389684</v>
      </c>
      <c r="T29" s="81">
        <f t="shared" si="16"/>
        <v>34.680930733653845</v>
      </c>
      <c r="U29" s="82">
        <f t="shared" si="17"/>
        <v>0.85971781619820187</v>
      </c>
    </row>
    <row r="30" spans="1:21">
      <c r="A30" s="16">
        <f t="shared" si="18"/>
        <v>22</v>
      </c>
      <c r="B30" s="60">
        <v>59645.91</v>
      </c>
      <c r="C30" s="61"/>
      <c r="D30" s="60">
        <f t="shared" si="0"/>
        <v>74163.724494000009</v>
      </c>
      <c r="E30" s="64">
        <f t="shared" si="1"/>
        <v>1838.4707075129093</v>
      </c>
      <c r="F30" s="60">
        <f t="shared" si="2"/>
        <v>6180.3103745000008</v>
      </c>
      <c r="G30" s="64">
        <f t="shared" si="3"/>
        <v>153.20589229274245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37.532249237854259</v>
      </c>
      <c r="M30" s="82">
        <f t="shared" si="9"/>
        <v>0.93040015562394207</v>
      </c>
      <c r="N30" s="81">
        <f t="shared" si="10"/>
        <v>18.76612461892713</v>
      </c>
      <c r="O30" s="82">
        <f t="shared" si="11"/>
        <v>0.46520007781197104</v>
      </c>
      <c r="P30" s="81">
        <f t="shared" si="12"/>
        <v>7.5064498475708517</v>
      </c>
      <c r="Q30" s="82">
        <f t="shared" si="13"/>
        <v>0.18608003112478841</v>
      </c>
      <c r="R30" s="23">
        <f t="shared" si="14"/>
        <v>37.532249237854259</v>
      </c>
      <c r="S30" s="23">
        <f t="shared" si="15"/>
        <v>0.93040015562394207</v>
      </c>
      <c r="T30" s="81">
        <f t="shared" si="16"/>
        <v>35.65563677596154</v>
      </c>
      <c r="U30" s="82">
        <f t="shared" si="17"/>
        <v>0.88388014784274482</v>
      </c>
    </row>
    <row r="31" spans="1:21">
      <c r="A31" s="16">
        <f t="shared" si="18"/>
        <v>23</v>
      </c>
      <c r="B31" s="60">
        <v>59645.91</v>
      </c>
      <c r="C31" s="61"/>
      <c r="D31" s="60">
        <f t="shared" si="0"/>
        <v>74163.724494000009</v>
      </c>
      <c r="E31" s="64">
        <f t="shared" si="1"/>
        <v>1838.4707075129093</v>
      </c>
      <c r="F31" s="60">
        <f t="shared" si="2"/>
        <v>6180.3103745000008</v>
      </c>
      <c r="G31" s="64">
        <f t="shared" si="3"/>
        <v>153.20589229274245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37.532249237854259</v>
      </c>
      <c r="M31" s="82">
        <f t="shared" si="9"/>
        <v>0.93040015562394207</v>
      </c>
      <c r="N31" s="81">
        <f t="shared" si="10"/>
        <v>18.76612461892713</v>
      </c>
      <c r="O31" s="82">
        <f t="shared" si="11"/>
        <v>0.46520007781197104</v>
      </c>
      <c r="P31" s="81">
        <f t="shared" si="12"/>
        <v>7.5064498475708517</v>
      </c>
      <c r="Q31" s="82">
        <f t="shared" si="13"/>
        <v>0.18608003112478841</v>
      </c>
      <c r="R31" s="23">
        <f t="shared" si="14"/>
        <v>37.532249237854259</v>
      </c>
      <c r="S31" s="23">
        <f t="shared" si="15"/>
        <v>0.93040015562394207</v>
      </c>
      <c r="T31" s="81">
        <f t="shared" si="16"/>
        <v>35.65563677596154</v>
      </c>
      <c r="U31" s="82">
        <f t="shared" si="17"/>
        <v>0.88388014784274482</v>
      </c>
    </row>
    <row r="32" spans="1:21">
      <c r="A32" s="16">
        <f t="shared" si="18"/>
        <v>24</v>
      </c>
      <c r="B32" s="60">
        <v>59645.91</v>
      </c>
      <c r="C32" s="61"/>
      <c r="D32" s="60">
        <f t="shared" si="0"/>
        <v>74163.724494000009</v>
      </c>
      <c r="E32" s="64">
        <f t="shared" si="1"/>
        <v>1838.4707075129093</v>
      </c>
      <c r="F32" s="60">
        <f t="shared" si="2"/>
        <v>6180.3103745000008</v>
      </c>
      <c r="G32" s="64">
        <f t="shared" si="3"/>
        <v>153.20589229274245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37.532249237854259</v>
      </c>
      <c r="M32" s="82">
        <f t="shared" si="9"/>
        <v>0.93040015562394207</v>
      </c>
      <c r="N32" s="81">
        <f t="shared" si="10"/>
        <v>18.76612461892713</v>
      </c>
      <c r="O32" s="82">
        <f t="shared" si="11"/>
        <v>0.46520007781197104</v>
      </c>
      <c r="P32" s="81">
        <f t="shared" si="12"/>
        <v>7.5064498475708517</v>
      </c>
      <c r="Q32" s="82">
        <f t="shared" si="13"/>
        <v>0.18608003112478841</v>
      </c>
      <c r="R32" s="23">
        <f t="shared" si="14"/>
        <v>37.532249237854259</v>
      </c>
      <c r="S32" s="23">
        <f t="shared" si="15"/>
        <v>0.93040015562394207</v>
      </c>
      <c r="T32" s="81">
        <f t="shared" si="16"/>
        <v>35.65563677596154</v>
      </c>
      <c r="U32" s="82">
        <f t="shared" si="17"/>
        <v>0.88388014784274482</v>
      </c>
    </row>
    <row r="33" spans="1:21">
      <c r="A33" s="16">
        <f t="shared" si="18"/>
        <v>25</v>
      </c>
      <c r="B33" s="60">
        <v>59645.91</v>
      </c>
      <c r="C33" s="61"/>
      <c r="D33" s="60">
        <f t="shared" si="0"/>
        <v>74163.724494000009</v>
      </c>
      <c r="E33" s="64">
        <f t="shared" si="1"/>
        <v>1838.4707075129093</v>
      </c>
      <c r="F33" s="60">
        <f t="shared" si="2"/>
        <v>6180.3103745000008</v>
      </c>
      <c r="G33" s="64">
        <f t="shared" si="3"/>
        <v>153.20589229274245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37.532249237854259</v>
      </c>
      <c r="M33" s="82">
        <f t="shared" si="9"/>
        <v>0.93040015562394207</v>
      </c>
      <c r="N33" s="81">
        <f t="shared" si="10"/>
        <v>18.76612461892713</v>
      </c>
      <c r="O33" s="82">
        <f t="shared" si="11"/>
        <v>0.46520007781197104</v>
      </c>
      <c r="P33" s="81">
        <f t="shared" si="12"/>
        <v>7.5064498475708517</v>
      </c>
      <c r="Q33" s="82">
        <f t="shared" si="13"/>
        <v>0.18608003112478841</v>
      </c>
      <c r="R33" s="23">
        <f t="shared" si="14"/>
        <v>37.532249237854259</v>
      </c>
      <c r="S33" s="23">
        <f t="shared" si="15"/>
        <v>0.93040015562394207</v>
      </c>
      <c r="T33" s="81">
        <f t="shared" si="16"/>
        <v>35.65563677596154</v>
      </c>
      <c r="U33" s="82">
        <f t="shared" si="17"/>
        <v>0.88388014784274482</v>
      </c>
    </row>
    <row r="34" spans="1:21">
      <c r="A34" s="16">
        <f t="shared" si="18"/>
        <v>26</v>
      </c>
      <c r="B34" s="60">
        <v>59645.91</v>
      </c>
      <c r="C34" s="61"/>
      <c r="D34" s="60">
        <f t="shared" si="0"/>
        <v>74163.724494000009</v>
      </c>
      <c r="E34" s="64">
        <f t="shared" si="1"/>
        <v>1838.4707075129093</v>
      </c>
      <c r="F34" s="60">
        <f t="shared" si="2"/>
        <v>6180.3103745000008</v>
      </c>
      <c r="G34" s="64">
        <f t="shared" si="3"/>
        <v>153.20589229274245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37.532249237854259</v>
      </c>
      <c r="M34" s="82">
        <f t="shared" si="9"/>
        <v>0.93040015562394207</v>
      </c>
      <c r="N34" s="81">
        <f t="shared" si="10"/>
        <v>18.76612461892713</v>
      </c>
      <c r="O34" s="82">
        <f t="shared" si="11"/>
        <v>0.46520007781197104</v>
      </c>
      <c r="P34" s="81">
        <f t="shared" si="12"/>
        <v>7.5064498475708517</v>
      </c>
      <c r="Q34" s="82">
        <f t="shared" si="13"/>
        <v>0.18608003112478841</v>
      </c>
      <c r="R34" s="23">
        <f t="shared" si="14"/>
        <v>37.532249237854259</v>
      </c>
      <c r="S34" s="23">
        <f t="shared" si="15"/>
        <v>0.93040015562394207</v>
      </c>
      <c r="T34" s="81">
        <f t="shared" si="16"/>
        <v>35.65563677596154</v>
      </c>
      <c r="U34" s="82">
        <f t="shared" si="17"/>
        <v>0.88388014784274482</v>
      </c>
    </row>
    <row r="35" spans="1:21">
      <c r="A35" s="16">
        <f t="shared" si="18"/>
        <v>27</v>
      </c>
      <c r="B35" s="60">
        <v>59645.91</v>
      </c>
      <c r="C35" s="61"/>
      <c r="D35" s="60">
        <f t="shared" si="0"/>
        <v>74163.724494000009</v>
      </c>
      <c r="E35" s="64">
        <f t="shared" si="1"/>
        <v>1838.4707075129093</v>
      </c>
      <c r="F35" s="60">
        <f t="shared" si="2"/>
        <v>6180.3103745000008</v>
      </c>
      <c r="G35" s="64">
        <f t="shared" si="3"/>
        <v>153.20589229274245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37.532249237854259</v>
      </c>
      <c r="M35" s="82">
        <f t="shared" si="9"/>
        <v>0.93040015562394207</v>
      </c>
      <c r="N35" s="81">
        <f t="shared" si="10"/>
        <v>18.76612461892713</v>
      </c>
      <c r="O35" s="82">
        <f t="shared" si="11"/>
        <v>0.46520007781197104</v>
      </c>
      <c r="P35" s="81">
        <f t="shared" si="12"/>
        <v>7.5064498475708517</v>
      </c>
      <c r="Q35" s="82">
        <f t="shared" si="13"/>
        <v>0.18608003112478841</v>
      </c>
      <c r="R35" s="23">
        <f t="shared" si="14"/>
        <v>37.532249237854259</v>
      </c>
      <c r="S35" s="23">
        <f t="shared" si="15"/>
        <v>0.93040015562394207</v>
      </c>
      <c r="T35" s="81">
        <f t="shared" si="16"/>
        <v>35.65563677596154</v>
      </c>
      <c r="U35" s="82">
        <f t="shared" si="17"/>
        <v>0.88388014784274482</v>
      </c>
    </row>
    <row r="36" spans="1:21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85546875" style="1" customWidth="1"/>
    <col min="21" max="16384" width="8.85546875" style="1"/>
  </cols>
  <sheetData>
    <row r="1" spans="1:21" ht="16.5">
      <c r="A1" s="3" t="s">
        <v>0</v>
      </c>
      <c r="B1" s="3" t="s">
        <v>1</v>
      </c>
      <c r="C1" s="3"/>
      <c r="D1" s="3"/>
      <c r="E1" s="4">
        <v>210</v>
      </c>
      <c r="F1" s="40" t="s">
        <v>2</v>
      </c>
      <c r="G1" s="5"/>
      <c r="H1" s="5"/>
      <c r="N1" s="39" t="str">
        <f>Inhoud!$C$3</f>
        <v>1 maart 2012</v>
      </c>
      <c r="Q1" s="6" t="s">
        <v>3</v>
      </c>
    </row>
    <row r="2" spans="1:21" ht="16.5">
      <c r="A2" s="3"/>
      <c r="B2" s="3"/>
      <c r="C2" s="3"/>
      <c r="D2" s="3"/>
      <c r="E2" s="7"/>
      <c r="F2" s="3"/>
      <c r="G2" s="3"/>
      <c r="H2" s="3"/>
    </row>
    <row r="3" spans="1:21" ht="17.25">
      <c r="A3" s="3"/>
      <c r="B3" s="3"/>
      <c r="C3" s="3"/>
      <c r="D3" s="3"/>
      <c r="E3" s="8">
        <v>210</v>
      </c>
      <c r="F3" s="9" t="s">
        <v>4</v>
      </c>
      <c r="G3" s="9"/>
      <c r="H3" s="9"/>
      <c r="I3" s="10"/>
    </row>
    <row r="4" spans="1:21" ht="15.75">
      <c r="A4" s="6" t="s">
        <v>5</v>
      </c>
      <c r="E4" s="8">
        <v>211</v>
      </c>
      <c r="F4" s="9" t="s">
        <v>6</v>
      </c>
      <c r="G4" s="10"/>
      <c r="H4" s="10"/>
      <c r="I4" s="10"/>
      <c r="T4" s="1" t="s">
        <v>7</v>
      </c>
      <c r="U4" s="11">
        <v>1.2434000000000001</v>
      </c>
    </row>
    <row r="6" spans="1:21">
      <c r="A6" s="12"/>
      <c r="B6" s="69" t="s">
        <v>8</v>
      </c>
      <c r="C6" s="77"/>
      <c r="D6" s="77"/>
      <c r="E6" s="70"/>
      <c r="F6" s="13" t="s">
        <v>9</v>
      </c>
      <c r="G6" s="14"/>
      <c r="H6" s="69" t="s">
        <v>10</v>
      </c>
      <c r="I6" s="72"/>
      <c r="J6" s="69" t="s">
        <v>11</v>
      </c>
      <c r="K6" s="70"/>
      <c r="L6" s="69" t="s">
        <v>12</v>
      </c>
      <c r="M6" s="77"/>
      <c r="N6" s="77"/>
      <c r="O6" s="77"/>
      <c r="P6" s="77"/>
      <c r="Q6" s="70"/>
      <c r="R6" s="15" t="s">
        <v>13</v>
      </c>
      <c r="S6" s="15"/>
      <c r="T6" s="15"/>
      <c r="U6" s="14"/>
    </row>
    <row r="7" spans="1:21">
      <c r="A7" s="16"/>
      <c r="B7" s="65">
        <v>1</v>
      </c>
      <c r="C7" s="66"/>
      <c r="D7" s="65"/>
      <c r="E7" s="66"/>
      <c r="F7" s="65"/>
      <c r="G7" s="66"/>
      <c r="H7" s="65"/>
      <c r="I7" s="66"/>
      <c r="J7" s="73" t="s">
        <v>14</v>
      </c>
      <c r="K7" s="66"/>
      <c r="L7" s="73" t="s">
        <v>15</v>
      </c>
      <c r="M7" s="74"/>
      <c r="N7" s="74"/>
      <c r="O7" s="74"/>
      <c r="P7" s="74"/>
      <c r="Q7" s="66"/>
      <c r="R7" s="17"/>
      <c r="S7" s="17"/>
      <c r="T7" s="71" t="s">
        <v>16</v>
      </c>
      <c r="U7" s="66"/>
    </row>
    <row r="8" spans="1:21">
      <c r="A8" s="16"/>
      <c r="B8" s="78" t="s">
        <v>17</v>
      </c>
      <c r="C8" s="79"/>
      <c r="D8" s="67" t="str">
        <f>Inhoud!$C$3</f>
        <v>1 maart 2012</v>
      </c>
      <c r="E8" s="68"/>
      <c r="F8" s="18" t="str">
        <f>D8</f>
        <v>1 maart 2012</v>
      </c>
      <c r="G8" s="19"/>
      <c r="H8" s="75"/>
      <c r="I8" s="68"/>
      <c r="J8" s="75"/>
      <c r="K8" s="68"/>
      <c r="L8" s="20">
        <v>1</v>
      </c>
      <c r="M8" s="17"/>
      <c r="N8" s="21">
        <v>0.5</v>
      </c>
      <c r="O8" s="17"/>
      <c r="P8" s="80">
        <v>0.2</v>
      </c>
      <c r="Q8" s="79"/>
      <c r="R8" s="17" t="s">
        <v>10</v>
      </c>
      <c r="S8" s="17"/>
      <c r="T8" s="17"/>
      <c r="U8" s="22"/>
    </row>
    <row r="9" spans="1:21">
      <c r="A9" s="16"/>
      <c r="B9" s="69"/>
      <c r="C9" s="70"/>
      <c r="D9" s="76"/>
      <c r="E9" s="72"/>
      <c r="F9" s="76"/>
      <c r="G9" s="72"/>
      <c r="H9" s="76"/>
      <c r="I9" s="72"/>
      <c r="J9" s="76"/>
      <c r="K9" s="72"/>
      <c r="L9" s="76"/>
      <c r="M9" s="72"/>
      <c r="N9" s="76"/>
      <c r="O9" s="72"/>
      <c r="P9" s="76"/>
      <c r="Q9" s="72"/>
      <c r="R9" s="12"/>
      <c r="S9" s="12"/>
      <c r="T9" s="76"/>
      <c r="U9" s="72"/>
    </row>
    <row r="10" spans="1:21">
      <c r="A10" s="16">
        <v>0</v>
      </c>
      <c r="B10" s="60">
        <v>14951.23</v>
      </c>
      <c r="C10" s="61"/>
      <c r="D10" s="60">
        <f t="shared" ref="D10:D37" si="0">B10*$U$4</f>
        <v>18590.359381999999</v>
      </c>
      <c r="E10" s="64">
        <f t="shared" ref="E10:E37" si="1">D10/40.3399</f>
        <v>460.84297140052399</v>
      </c>
      <c r="F10" s="60">
        <f t="shared" ref="F10:F37" si="2">B10/12*$U$4</f>
        <v>1549.1966151666666</v>
      </c>
      <c r="G10" s="64">
        <f t="shared" ref="G10:G37" si="3">F10/40.3399</f>
        <v>38.403580950043668</v>
      </c>
      <c r="H10" s="60">
        <f>((B10&lt;19968.2)*913.03+(B10&gt;19968.2)*(B10&lt;20424.71)*(20424.71-B10+456.51)+(B10&gt;20424.71)*(B10&lt;22659.62)*456.51+(B10&gt;22659.62)*(B10&lt;23116.13)*(23116.13-B10))/12*$U$4</f>
        <v>94.605125166666667</v>
      </c>
      <c r="I10" s="64">
        <f t="shared" ref="I10:I37" si="4">H10/40.3399</f>
        <v>2.3451997939178497</v>
      </c>
      <c r="J10" s="60">
        <f>((B10&lt;19968.2)*456.51+(B10&gt;19968.2)*(B10&lt;20196.46)*(20196.46-B10+228.26)+(B10&gt;20196.46)*(B10&lt;22659.62)*228.26+(B10&gt;22659.62)*(B10&lt;22887.88)*(22887.88-B10))/12*$U$4</f>
        <v>47.302044500000001</v>
      </c>
      <c r="K10" s="64">
        <f t="shared" ref="K10:K37" si="5">J10/40.3399</f>
        <v>1.1725870540085623</v>
      </c>
      <c r="L10" s="81">
        <f>D10/1976</f>
        <v>9.4080766103238869</v>
      </c>
      <c r="M10" s="82">
        <f t="shared" ref="M10:M37" si="6">L10/40.3399</f>
        <v>0.23322012722698585</v>
      </c>
      <c r="N10" s="81">
        <f t="shared" ref="N10:N37" si="7">L10/2</f>
        <v>4.7040383051619434</v>
      </c>
      <c r="O10" s="82">
        <f t="shared" ref="O10:O37" si="8">N10/40.3399</f>
        <v>0.11661006361349292</v>
      </c>
      <c r="P10" s="81">
        <f t="shared" ref="P10:P37" si="9">L10/5</f>
        <v>1.8816153220647773</v>
      </c>
      <c r="Q10" s="82">
        <f t="shared" ref="Q10:Q37" si="10">P10/40.3399</f>
        <v>4.6644025445397169E-2</v>
      </c>
      <c r="R10" s="23">
        <f t="shared" ref="R10:R37" si="11">(F10+H10)/1976*12</f>
        <v>9.9826016619433204</v>
      </c>
      <c r="S10" s="23">
        <f t="shared" ref="S10:S37" si="12">R10/40.3399</f>
        <v>0.24746223123863273</v>
      </c>
      <c r="T10" s="81">
        <f t="shared" ref="T10:T37" si="13">D10/2080</f>
        <v>8.9376727798076914</v>
      </c>
      <c r="U10" s="82">
        <f t="shared" ref="U10:U37" si="14">T10/40.3399</f>
        <v>0.22155912086563653</v>
      </c>
    </row>
    <row r="11" spans="1:21">
      <c r="A11" s="16">
        <f t="shared" ref="A11:A37" si="15">+A10+1</f>
        <v>1</v>
      </c>
      <c r="B11" s="60">
        <v>15149.02</v>
      </c>
      <c r="C11" s="61"/>
      <c r="D11" s="60">
        <f t="shared" si="0"/>
        <v>18836.291468000003</v>
      </c>
      <c r="E11" s="64">
        <f t="shared" si="1"/>
        <v>466.93946856586166</v>
      </c>
      <c r="F11" s="60">
        <f t="shared" si="2"/>
        <v>1569.6909556666667</v>
      </c>
      <c r="G11" s="64">
        <f t="shared" si="3"/>
        <v>38.911622380488467</v>
      </c>
      <c r="H11" s="60">
        <f t="shared" ref="H11:H37" si="16">((B11&lt;19968.2)*913.03+(B11&gt;19968.2)*(B11&lt;20424.71)*(20424.71-B11+456.51)+(B11&gt;20424.71)*(B11&lt;22659.62)*456.51+(B11&gt;22659.62)*(B11&lt;23116.13)*(23116.13-B11))/12*$U$4</f>
        <v>94.605125166666667</v>
      </c>
      <c r="I11" s="64">
        <f t="shared" si="4"/>
        <v>2.3451997939178497</v>
      </c>
      <c r="J11" s="60">
        <f t="shared" ref="J11:J37" si="17">((B11&lt;19968.2)*456.51+(B11&gt;19968.2)*(B11&lt;20196.46)*(20196.46-B11+228.26)+(B11&gt;20196.46)*(B11&lt;22659.62)*228.26+(B11&gt;22659.62)*(B11&lt;22887.88)*(22887.88-B11))/12*$U$4</f>
        <v>47.302044500000001</v>
      </c>
      <c r="K11" s="64">
        <f t="shared" si="5"/>
        <v>1.1725870540085623</v>
      </c>
      <c r="L11" s="81">
        <f t="shared" ref="L11:L37" si="18">D11/1976</f>
        <v>9.5325361680161951</v>
      </c>
      <c r="M11" s="82">
        <f t="shared" si="6"/>
        <v>0.23630539907179232</v>
      </c>
      <c r="N11" s="81">
        <f t="shared" si="7"/>
        <v>4.7662680840080975</v>
      </c>
      <c r="O11" s="82">
        <f t="shared" si="8"/>
        <v>0.11815269953589616</v>
      </c>
      <c r="P11" s="81">
        <f t="shared" si="9"/>
        <v>1.9065072336032389</v>
      </c>
      <c r="Q11" s="82">
        <f t="shared" si="10"/>
        <v>4.726107981435846E-2</v>
      </c>
      <c r="R11" s="23">
        <f t="shared" si="11"/>
        <v>10.107061219635629</v>
      </c>
      <c r="S11" s="23">
        <f t="shared" si="12"/>
        <v>0.2505475030834392</v>
      </c>
      <c r="T11" s="81">
        <f t="shared" si="13"/>
        <v>9.0559093596153861</v>
      </c>
      <c r="U11" s="82">
        <f t="shared" si="14"/>
        <v>0.22449012911820274</v>
      </c>
    </row>
    <row r="12" spans="1:21">
      <c r="A12" s="16">
        <f t="shared" si="15"/>
        <v>2</v>
      </c>
      <c r="B12" s="60">
        <v>15346.47</v>
      </c>
      <c r="C12" s="61"/>
      <c r="D12" s="60">
        <f t="shared" si="0"/>
        <v>19081.800798</v>
      </c>
      <c r="E12" s="64">
        <f t="shared" si="1"/>
        <v>473.02548588370325</v>
      </c>
      <c r="F12" s="60">
        <f t="shared" si="2"/>
        <v>1590.1500665000001</v>
      </c>
      <c r="G12" s="64">
        <f t="shared" si="3"/>
        <v>39.418790490308602</v>
      </c>
      <c r="H12" s="60">
        <f t="shared" si="16"/>
        <v>94.605125166666667</v>
      </c>
      <c r="I12" s="64">
        <f t="shared" si="4"/>
        <v>2.3451997939178497</v>
      </c>
      <c r="J12" s="60">
        <f t="shared" si="17"/>
        <v>47.302044500000001</v>
      </c>
      <c r="K12" s="64">
        <f t="shared" si="5"/>
        <v>1.1725870540085623</v>
      </c>
      <c r="L12" s="81">
        <f t="shared" si="18"/>
        <v>9.6567817803643727</v>
      </c>
      <c r="M12" s="82">
        <f t="shared" si="6"/>
        <v>0.23938536735005225</v>
      </c>
      <c r="N12" s="81">
        <f t="shared" si="7"/>
        <v>4.8283908901821864</v>
      </c>
      <c r="O12" s="82">
        <f t="shared" si="8"/>
        <v>0.11969268367502613</v>
      </c>
      <c r="P12" s="81">
        <f t="shared" si="9"/>
        <v>1.9313563560728746</v>
      </c>
      <c r="Q12" s="82">
        <f t="shared" si="10"/>
        <v>4.7877073470010453E-2</v>
      </c>
      <c r="R12" s="23">
        <f t="shared" si="11"/>
        <v>10.231306831983806</v>
      </c>
      <c r="S12" s="23">
        <f t="shared" si="12"/>
        <v>0.25362747136169911</v>
      </c>
      <c r="T12" s="81">
        <f t="shared" si="13"/>
        <v>9.1739426913461539</v>
      </c>
      <c r="U12" s="82">
        <f t="shared" si="14"/>
        <v>0.22741609898254964</v>
      </c>
    </row>
    <row r="13" spans="1:21">
      <c r="A13" s="16">
        <f t="shared" si="15"/>
        <v>3</v>
      </c>
      <c r="B13" s="60">
        <v>15544.26</v>
      </c>
      <c r="C13" s="61"/>
      <c r="D13" s="60">
        <f t="shared" si="0"/>
        <v>19327.732884000001</v>
      </c>
      <c r="E13" s="64">
        <f t="shared" si="1"/>
        <v>479.12198304904081</v>
      </c>
      <c r="F13" s="60">
        <f t="shared" si="2"/>
        <v>1610.644407</v>
      </c>
      <c r="G13" s="64">
        <f t="shared" si="3"/>
        <v>39.926831920753401</v>
      </c>
      <c r="H13" s="60">
        <f t="shared" si="16"/>
        <v>94.605125166666667</v>
      </c>
      <c r="I13" s="64">
        <f t="shared" si="4"/>
        <v>2.3451997939178497</v>
      </c>
      <c r="J13" s="60">
        <f t="shared" si="17"/>
        <v>47.302044500000001</v>
      </c>
      <c r="K13" s="64">
        <f t="shared" si="5"/>
        <v>1.1725870540085623</v>
      </c>
      <c r="L13" s="81">
        <f t="shared" si="18"/>
        <v>9.7812413380566809</v>
      </c>
      <c r="M13" s="82">
        <f t="shared" si="6"/>
        <v>0.2424706391948587</v>
      </c>
      <c r="N13" s="81">
        <f t="shared" si="7"/>
        <v>4.8906206690283405</v>
      </c>
      <c r="O13" s="82">
        <f t="shared" si="8"/>
        <v>0.12123531959742935</v>
      </c>
      <c r="P13" s="81">
        <f t="shared" si="9"/>
        <v>1.9562482676113362</v>
      </c>
      <c r="Q13" s="82">
        <f t="shared" si="10"/>
        <v>4.8494127838971744E-2</v>
      </c>
      <c r="R13" s="23">
        <f t="shared" si="11"/>
        <v>10.355766389676115</v>
      </c>
      <c r="S13" s="23">
        <f t="shared" si="12"/>
        <v>0.25671274320650556</v>
      </c>
      <c r="T13" s="81">
        <f t="shared" si="13"/>
        <v>9.2921792711538469</v>
      </c>
      <c r="U13" s="82">
        <f t="shared" si="14"/>
        <v>0.23034710723511578</v>
      </c>
    </row>
    <row r="14" spans="1:21">
      <c r="A14" s="16">
        <f t="shared" si="15"/>
        <v>4</v>
      </c>
      <c r="B14" s="60">
        <v>15776.73</v>
      </c>
      <c r="C14" s="61"/>
      <c r="D14" s="60">
        <f t="shared" si="0"/>
        <v>19616.786081999999</v>
      </c>
      <c r="E14" s="64">
        <f t="shared" si="1"/>
        <v>486.28742465896045</v>
      </c>
      <c r="F14" s="60">
        <f t="shared" si="2"/>
        <v>1634.7321735</v>
      </c>
      <c r="G14" s="64">
        <f t="shared" si="3"/>
        <v>40.523952054913373</v>
      </c>
      <c r="H14" s="60">
        <f t="shared" si="16"/>
        <v>94.605125166666667</v>
      </c>
      <c r="I14" s="64">
        <f t="shared" si="4"/>
        <v>2.3451997939178497</v>
      </c>
      <c r="J14" s="60">
        <f t="shared" si="17"/>
        <v>47.302044500000001</v>
      </c>
      <c r="K14" s="64">
        <f t="shared" si="5"/>
        <v>1.1725870540085623</v>
      </c>
      <c r="L14" s="81">
        <f t="shared" si="18"/>
        <v>9.9275233208502023</v>
      </c>
      <c r="M14" s="82">
        <f t="shared" si="6"/>
        <v>0.24609687482740913</v>
      </c>
      <c r="N14" s="81">
        <f t="shared" si="7"/>
        <v>4.9637616604251011</v>
      </c>
      <c r="O14" s="82">
        <f t="shared" si="8"/>
        <v>0.12304843741370457</v>
      </c>
      <c r="P14" s="81">
        <f t="shared" si="9"/>
        <v>1.9855046641700405</v>
      </c>
      <c r="Q14" s="82">
        <f t="shared" si="10"/>
        <v>4.921937496548183E-2</v>
      </c>
      <c r="R14" s="23">
        <f t="shared" si="11"/>
        <v>10.502048372469636</v>
      </c>
      <c r="S14" s="23">
        <f t="shared" si="12"/>
        <v>0.26033897883905599</v>
      </c>
      <c r="T14" s="81">
        <f t="shared" si="13"/>
        <v>9.4311471548076913</v>
      </c>
      <c r="U14" s="82">
        <f t="shared" si="14"/>
        <v>0.23379203108603866</v>
      </c>
    </row>
    <row r="15" spans="1:21">
      <c r="A15" s="16">
        <f t="shared" si="15"/>
        <v>5</v>
      </c>
      <c r="B15" s="60">
        <v>15948.33</v>
      </c>
      <c r="C15" s="61"/>
      <c r="D15" s="60">
        <f t="shared" si="0"/>
        <v>19830.153522000001</v>
      </c>
      <c r="E15" s="64">
        <f t="shared" si="1"/>
        <v>491.57666533630476</v>
      </c>
      <c r="F15" s="60">
        <f t="shared" si="2"/>
        <v>1652.5127935</v>
      </c>
      <c r="G15" s="64">
        <f t="shared" si="3"/>
        <v>40.964722111358732</v>
      </c>
      <c r="H15" s="60">
        <f t="shared" si="16"/>
        <v>94.605125166666667</v>
      </c>
      <c r="I15" s="64">
        <f t="shared" si="4"/>
        <v>2.3451997939178497</v>
      </c>
      <c r="J15" s="60">
        <f t="shared" si="17"/>
        <v>47.302044500000001</v>
      </c>
      <c r="K15" s="64">
        <f t="shared" si="5"/>
        <v>1.1725870540085623</v>
      </c>
      <c r="L15" s="81">
        <f t="shared" si="18"/>
        <v>10.035502794534413</v>
      </c>
      <c r="M15" s="82">
        <f t="shared" si="6"/>
        <v>0.24877361606088297</v>
      </c>
      <c r="N15" s="81">
        <f t="shared" si="7"/>
        <v>5.0177513972672063</v>
      </c>
      <c r="O15" s="82">
        <f t="shared" si="8"/>
        <v>0.12438680803044148</v>
      </c>
      <c r="P15" s="81">
        <f t="shared" si="9"/>
        <v>2.0071005589068824</v>
      </c>
      <c r="Q15" s="82">
        <f t="shared" si="10"/>
        <v>4.9754723212176589E-2</v>
      </c>
      <c r="R15" s="23">
        <f t="shared" si="11"/>
        <v>10.610027846153846</v>
      </c>
      <c r="S15" s="23">
        <f t="shared" si="12"/>
        <v>0.26301572007252982</v>
      </c>
      <c r="T15" s="81">
        <f t="shared" si="13"/>
        <v>9.5337276548076932</v>
      </c>
      <c r="U15" s="82">
        <f t="shared" si="14"/>
        <v>0.23633493525783886</v>
      </c>
    </row>
    <row r="16" spans="1:21">
      <c r="A16" s="16">
        <f t="shared" si="15"/>
        <v>6</v>
      </c>
      <c r="B16" s="60">
        <v>16569.150000000001</v>
      </c>
      <c r="C16" s="61"/>
      <c r="D16" s="60">
        <f t="shared" si="0"/>
        <v>20602.081110000003</v>
      </c>
      <c r="E16" s="64">
        <f t="shared" si="1"/>
        <v>510.7122504022073</v>
      </c>
      <c r="F16" s="60">
        <f t="shared" si="2"/>
        <v>1716.8400925000001</v>
      </c>
      <c r="G16" s="64">
        <f t="shared" si="3"/>
        <v>42.55935420018394</v>
      </c>
      <c r="H16" s="60">
        <f t="shared" si="16"/>
        <v>94.605125166666667</v>
      </c>
      <c r="I16" s="64">
        <f t="shared" si="4"/>
        <v>2.3451997939178497</v>
      </c>
      <c r="J16" s="60">
        <f t="shared" si="17"/>
        <v>47.302044500000001</v>
      </c>
      <c r="K16" s="64">
        <f t="shared" si="5"/>
        <v>1.1725870540085623</v>
      </c>
      <c r="L16" s="81">
        <f t="shared" si="18"/>
        <v>10.426154407894739</v>
      </c>
      <c r="M16" s="82">
        <f t="shared" si="6"/>
        <v>0.25845761660030736</v>
      </c>
      <c r="N16" s="81">
        <f t="shared" si="7"/>
        <v>5.2130772039473694</v>
      </c>
      <c r="O16" s="82">
        <f t="shared" si="8"/>
        <v>0.12922880830015368</v>
      </c>
      <c r="P16" s="81">
        <f t="shared" si="9"/>
        <v>2.0852308815789478</v>
      </c>
      <c r="Q16" s="82">
        <f t="shared" si="10"/>
        <v>5.1691523320061473E-2</v>
      </c>
      <c r="R16" s="23">
        <f t="shared" si="11"/>
        <v>11.000679459514171</v>
      </c>
      <c r="S16" s="23">
        <f t="shared" si="12"/>
        <v>0.27269972061195419</v>
      </c>
      <c r="T16" s="81">
        <f t="shared" si="13"/>
        <v>9.904846687500001</v>
      </c>
      <c r="U16" s="82">
        <f t="shared" si="14"/>
        <v>0.24553473577029197</v>
      </c>
    </row>
    <row r="17" spans="1:21">
      <c r="A17" s="16">
        <f t="shared" si="15"/>
        <v>7</v>
      </c>
      <c r="B17" s="60">
        <v>16684.13</v>
      </c>
      <c r="C17" s="61"/>
      <c r="D17" s="60">
        <f t="shared" si="0"/>
        <v>20745.047242000001</v>
      </c>
      <c r="E17" s="64">
        <f t="shared" si="1"/>
        <v>514.25628824067485</v>
      </c>
      <c r="F17" s="60">
        <f t="shared" si="2"/>
        <v>1728.7539368333335</v>
      </c>
      <c r="G17" s="64">
        <f t="shared" si="3"/>
        <v>42.854690686722911</v>
      </c>
      <c r="H17" s="60">
        <f t="shared" si="16"/>
        <v>94.605125166666667</v>
      </c>
      <c r="I17" s="64">
        <f t="shared" si="4"/>
        <v>2.3451997939178497</v>
      </c>
      <c r="J17" s="60">
        <f t="shared" si="17"/>
        <v>47.302044500000001</v>
      </c>
      <c r="K17" s="64">
        <f t="shared" si="5"/>
        <v>1.1725870540085623</v>
      </c>
      <c r="L17" s="81">
        <f t="shared" si="18"/>
        <v>10.498505689271255</v>
      </c>
      <c r="M17" s="82">
        <f t="shared" si="6"/>
        <v>0.26025115801653587</v>
      </c>
      <c r="N17" s="81">
        <f t="shared" si="7"/>
        <v>5.2492528446356275</v>
      </c>
      <c r="O17" s="82">
        <f t="shared" si="8"/>
        <v>0.13012557900826793</v>
      </c>
      <c r="P17" s="81">
        <f t="shared" si="9"/>
        <v>2.0997011378542512</v>
      </c>
      <c r="Q17" s="82">
        <f t="shared" si="10"/>
        <v>5.2050231603307177E-2</v>
      </c>
      <c r="R17" s="23">
        <f t="shared" si="11"/>
        <v>11.07303074089069</v>
      </c>
      <c r="S17" s="23">
        <f t="shared" si="12"/>
        <v>0.27449326202818275</v>
      </c>
      <c r="T17" s="81">
        <f t="shared" si="13"/>
        <v>9.9735804048076933</v>
      </c>
      <c r="U17" s="82">
        <f t="shared" si="14"/>
        <v>0.24723860011570908</v>
      </c>
    </row>
    <row r="18" spans="1:21">
      <c r="A18" s="16">
        <f t="shared" si="15"/>
        <v>8</v>
      </c>
      <c r="B18" s="60">
        <v>17361.599999999999</v>
      </c>
      <c r="C18" s="61"/>
      <c r="D18" s="60">
        <f t="shared" si="0"/>
        <v>21587.41344</v>
      </c>
      <c r="E18" s="64">
        <f t="shared" si="1"/>
        <v>535.1380008378801</v>
      </c>
      <c r="F18" s="60">
        <f t="shared" si="2"/>
        <v>1798.9511199999999</v>
      </c>
      <c r="G18" s="64">
        <f t="shared" si="3"/>
        <v>44.594833403156677</v>
      </c>
      <c r="H18" s="60">
        <f t="shared" si="16"/>
        <v>94.605125166666667</v>
      </c>
      <c r="I18" s="64">
        <f t="shared" si="4"/>
        <v>2.3451997939178497</v>
      </c>
      <c r="J18" s="60">
        <f t="shared" si="17"/>
        <v>47.302044500000001</v>
      </c>
      <c r="K18" s="64">
        <f t="shared" si="5"/>
        <v>1.1725870540085623</v>
      </c>
      <c r="L18" s="81">
        <f t="shared" si="18"/>
        <v>10.924804372469636</v>
      </c>
      <c r="M18" s="82">
        <f t="shared" si="6"/>
        <v>0.27081882633495957</v>
      </c>
      <c r="N18" s="81">
        <f t="shared" si="7"/>
        <v>5.4624021862348178</v>
      </c>
      <c r="O18" s="82">
        <f t="shared" si="8"/>
        <v>0.13540941316747979</v>
      </c>
      <c r="P18" s="81">
        <f t="shared" si="9"/>
        <v>2.1849608744939273</v>
      </c>
      <c r="Q18" s="82">
        <f t="shared" si="10"/>
        <v>5.4163765266991917E-2</v>
      </c>
      <c r="R18" s="23">
        <f t="shared" si="11"/>
        <v>11.499329424089069</v>
      </c>
      <c r="S18" s="23">
        <f t="shared" si="12"/>
        <v>0.28506093034660646</v>
      </c>
      <c r="T18" s="81">
        <f t="shared" si="13"/>
        <v>10.378564153846154</v>
      </c>
      <c r="U18" s="82">
        <f t="shared" si="14"/>
        <v>0.25727788501821158</v>
      </c>
    </row>
    <row r="19" spans="1:21">
      <c r="A19" s="16">
        <f t="shared" si="15"/>
        <v>9</v>
      </c>
      <c r="B19" s="60">
        <v>17419.93</v>
      </c>
      <c r="C19" s="61"/>
      <c r="D19" s="60">
        <f t="shared" si="0"/>
        <v>21659.940962000001</v>
      </c>
      <c r="E19" s="64">
        <f t="shared" si="1"/>
        <v>536.935911145045</v>
      </c>
      <c r="F19" s="60">
        <f t="shared" si="2"/>
        <v>1804.9950801666669</v>
      </c>
      <c r="G19" s="64">
        <f t="shared" si="3"/>
        <v>44.744659262087083</v>
      </c>
      <c r="H19" s="60">
        <f t="shared" si="16"/>
        <v>94.605125166666667</v>
      </c>
      <c r="I19" s="64">
        <f t="shared" si="4"/>
        <v>2.3451997939178497</v>
      </c>
      <c r="J19" s="60">
        <f t="shared" si="17"/>
        <v>47.302044500000001</v>
      </c>
      <c r="K19" s="64">
        <f t="shared" si="5"/>
        <v>1.1725870540085623</v>
      </c>
      <c r="L19" s="81">
        <f t="shared" si="18"/>
        <v>10.961508584008097</v>
      </c>
      <c r="M19" s="82">
        <f t="shared" si="6"/>
        <v>0.27172869997218874</v>
      </c>
      <c r="N19" s="81">
        <f t="shared" si="7"/>
        <v>5.4807542920040486</v>
      </c>
      <c r="O19" s="82">
        <f t="shared" si="8"/>
        <v>0.13586434998609437</v>
      </c>
      <c r="P19" s="81">
        <f t="shared" si="9"/>
        <v>2.1923017168016194</v>
      </c>
      <c r="Q19" s="82">
        <f t="shared" si="10"/>
        <v>5.4345739994437751E-2</v>
      </c>
      <c r="R19" s="23">
        <f t="shared" si="11"/>
        <v>11.536033635627533</v>
      </c>
      <c r="S19" s="23">
        <f t="shared" si="12"/>
        <v>0.28597080398383568</v>
      </c>
      <c r="T19" s="81">
        <f t="shared" si="13"/>
        <v>10.413433154807693</v>
      </c>
      <c r="U19" s="82">
        <f t="shared" si="14"/>
        <v>0.25814226497357934</v>
      </c>
    </row>
    <row r="20" spans="1:21">
      <c r="A20" s="16">
        <f t="shared" si="15"/>
        <v>10</v>
      </c>
      <c r="B20" s="60">
        <v>18154.060000000001</v>
      </c>
      <c r="C20" s="61"/>
      <c r="D20" s="60">
        <f t="shared" si="0"/>
        <v>22572.758204000002</v>
      </c>
      <c r="E20" s="64">
        <f t="shared" si="1"/>
        <v>559.56405950436169</v>
      </c>
      <c r="F20" s="60">
        <f t="shared" si="2"/>
        <v>1881.0631836666669</v>
      </c>
      <c r="G20" s="64">
        <f t="shared" si="3"/>
        <v>46.630338292030146</v>
      </c>
      <c r="H20" s="60">
        <f t="shared" si="16"/>
        <v>94.605125166666667</v>
      </c>
      <c r="I20" s="64">
        <f t="shared" si="4"/>
        <v>2.3451997939178497</v>
      </c>
      <c r="J20" s="60">
        <f t="shared" si="17"/>
        <v>47.302044500000001</v>
      </c>
      <c r="K20" s="64">
        <f t="shared" si="5"/>
        <v>1.1725870540085623</v>
      </c>
      <c r="L20" s="81">
        <f t="shared" si="18"/>
        <v>11.423460629554656</v>
      </c>
      <c r="M20" s="82">
        <f t="shared" si="6"/>
        <v>0.28318019205686318</v>
      </c>
      <c r="N20" s="81">
        <f t="shared" si="7"/>
        <v>5.711730314777328</v>
      </c>
      <c r="O20" s="82">
        <f t="shared" si="8"/>
        <v>0.14159009602843159</v>
      </c>
      <c r="P20" s="81">
        <f t="shared" si="9"/>
        <v>2.2846921259109312</v>
      </c>
      <c r="Q20" s="82">
        <f t="shared" si="10"/>
        <v>5.6636038411372637E-2</v>
      </c>
      <c r="R20" s="23">
        <f t="shared" si="11"/>
        <v>11.997985681174091</v>
      </c>
      <c r="S20" s="23">
        <f t="shared" si="12"/>
        <v>0.29742229606851012</v>
      </c>
      <c r="T20" s="81">
        <f t="shared" si="13"/>
        <v>10.852287598076924</v>
      </c>
      <c r="U20" s="82">
        <f t="shared" si="14"/>
        <v>0.26902118245402007</v>
      </c>
    </row>
    <row r="21" spans="1:21">
      <c r="A21" s="16">
        <f t="shared" si="15"/>
        <v>11</v>
      </c>
      <c r="B21" s="60">
        <v>18156.099999999999</v>
      </c>
      <c r="C21" s="61"/>
      <c r="D21" s="60">
        <f t="shared" si="0"/>
        <v>22575.294739999998</v>
      </c>
      <c r="E21" s="64">
        <f t="shared" si="1"/>
        <v>559.6269385893371</v>
      </c>
      <c r="F21" s="60">
        <f t="shared" si="2"/>
        <v>1881.2745616666666</v>
      </c>
      <c r="G21" s="64">
        <f t="shared" si="3"/>
        <v>46.635578215778089</v>
      </c>
      <c r="H21" s="60">
        <f t="shared" si="16"/>
        <v>94.605125166666667</v>
      </c>
      <c r="I21" s="64">
        <f t="shared" si="4"/>
        <v>2.3451997939178497</v>
      </c>
      <c r="J21" s="60">
        <f t="shared" si="17"/>
        <v>47.302044500000001</v>
      </c>
      <c r="K21" s="64">
        <f t="shared" si="5"/>
        <v>1.1725870540085623</v>
      </c>
      <c r="L21" s="81">
        <f t="shared" si="18"/>
        <v>11.424744301619432</v>
      </c>
      <c r="M21" s="82">
        <f t="shared" si="6"/>
        <v>0.28321201345614222</v>
      </c>
      <c r="N21" s="81">
        <f t="shared" si="7"/>
        <v>5.7123721508097161</v>
      </c>
      <c r="O21" s="82">
        <f t="shared" si="8"/>
        <v>0.14160600672807111</v>
      </c>
      <c r="P21" s="81">
        <f t="shared" si="9"/>
        <v>2.2849488603238863</v>
      </c>
      <c r="Q21" s="82">
        <f t="shared" si="10"/>
        <v>5.6642402691228444E-2</v>
      </c>
      <c r="R21" s="23">
        <f t="shared" si="11"/>
        <v>11.999269353238866</v>
      </c>
      <c r="S21" s="23">
        <f t="shared" si="12"/>
        <v>0.2974541174677891</v>
      </c>
      <c r="T21" s="81">
        <f t="shared" si="13"/>
        <v>10.85350708653846</v>
      </c>
      <c r="U21" s="82">
        <f t="shared" si="14"/>
        <v>0.26905141278333511</v>
      </c>
    </row>
    <row r="22" spans="1:21">
      <c r="A22" s="16">
        <f t="shared" si="15"/>
        <v>12</v>
      </c>
      <c r="B22" s="60">
        <v>18946.509999999998</v>
      </c>
      <c r="C22" s="61"/>
      <c r="D22" s="60">
        <f t="shared" si="0"/>
        <v>23558.090533999999</v>
      </c>
      <c r="E22" s="64">
        <f t="shared" si="1"/>
        <v>583.98980994003455</v>
      </c>
      <c r="F22" s="60">
        <f t="shared" si="2"/>
        <v>1963.1742111666667</v>
      </c>
      <c r="G22" s="64">
        <f t="shared" si="3"/>
        <v>48.665817495002884</v>
      </c>
      <c r="H22" s="60">
        <f t="shared" si="16"/>
        <v>94.605125166666667</v>
      </c>
      <c r="I22" s="64">
        <f t="shared" si="4"/>
        <v>2.3451997939178497</v>
      </c>
      <c r="J22" s="60">
        <f t="shared" si="17"/>
        <v>47.302044500000001</v>
      </c>
      <c r="K22" s="64">
        <f t="shared" si="5"/>
        <v>1.1725870540085623</v>
      </c>
      <c r="L22" s="81">
        <f t="shared" si="18"/>
        <v>11.922110594129554</v>
      </c>
      <c r="M22" s="82">
        <f t="shared" si="6"/>
        <v>0.29554140179151545</v>
      </c>
      <c r="N22" s="81">
        <f t="shared" si="7"/>
        <v>5.9610552970647772</v>
      </c>
      <c r="O22" s="82">
        <f t="shared" si="8"/>
        <v>0.14777070089575772</v>
      </c>
      <c r="P22" s="81">
        <f t="shared" si="9"/>
        <v>2.3844221188259107</v>
      </c>
      <c r="Q22" s="82">
        <f t="shared" si="10"/>
        <v>5.9108280358303088E-2</v>
      </c>
      <c r="R22" s="23">
        <f t="shared" si="11"/>
        <v>12.49663564574899</v>
      </c>
      <c r="S22" s="23">
        <f t="shared" si="12"/>
        <v>0.30978350580316238</v>
      </c>
      <c r="T22" s="81">
        <f t="shared" si="13"/>
        <v>11.326005064423077</v>
      </c>
      <c r="U22" s="82">
        <f t="shared" si="14"/>
        <v>0.28076433170193971</v>
      </c>
    </row>
    <row r="23" spans="1:21">
      <c r="A23" s="16">
        <f t="shared" si="15"/>
        <v>13</v>
      </c>
      <c r="B23" s="60">
        <v>18946.509999999998</v>
      </c>
      <c r="C23" s="61"/>
      <c r="D23" s="60">
        <f t="shared" si="0"/>
        <v>23558.090533999999</v>
      </c>
      <c r="E23" s="64">
        <f t="shared" si="1"/>
        <v>583.98980994003455</v>
      </c>
      <c r="F23" s="60">
        <f t="shared" si="2"/>
        <v>1963.1742111666667</v>
      </c>
      <c r="G23" s="64">
        <f t="shared" si="3"/>
        <v>48.665817495002884</v>
      </c>
      <c r="H23" s="60">
        <f t="shared" si="16"/>
        <v>94.605125166666667</v>
      </c>
      <c r="I23" s="64">
        <f t="shared" si="4"/>
        <v>2.3451997939178497</v>
      </c>
      <c r="J23" s="60">
        <f t="shared" si="17"/>
        <v>47.302044500000001</v>
      </c>
      <c r="K23" s="64">
        <f t="shared" si="5"/>
        <v>1.1725870540085623</v>
      </c>
      <c r="L23" s="81">
        <f t="shared" si="18"/>
        <v>11.922110594129554</v>
      </c>
      <c r="M23" s="82">
        <f t="shared" si="6"/>
        <v>0.29554140179151545</v>
      </c>
      <c r="N23" s="81">
        <f t="shared" si="7"/>
        <v>5.9610552970647772</v>
      </c>
      <c r="O23" s="82">
        <f t="shared" si="8"/>
        <v>0.14777070089575772</v>
      </c>
      <c r="P23" s="81">
        <f t="shared" si="9"/>
        <v>2.3844221188259107</v>
      </c>
      <c r="Q23" s="82">
        <f t="shared" si="10"/>
        <v>5.9108280358303088E-2</v>
      </c>
      <c r="R23" s="23">
        <f t="shared" si="11"/>
        <v>12.49663564574899</v>
      </c>
      <c r="S23" s="23">
        <f t="shared" si="12"/>
        <v>0.30978350580316238</v>
      </c>
      <c r="T23" s="81">
        <f t="shared" si="13"/>
        <v>11.326005064423077</v>
      </c>
      <c r="U23" s="82">
        <f t="shared" si="14"/>
        <v>0.28076433170193971</v>
      </c>
    </row>
    <row r="24" spans="1:21">
      <c r="A24" s="16">
        <f t="shared" si="15"/>
        <v>14</v>
      </c>
      <c r="B24" s="60">
        <v>19738.97</v>
      </c>
      <c r="C24" s="61"/>
      <c r="D24" s="60">
        <f t="shared" si="0"/>
        <v>24543.435298000004</v>
      </c>
      <c r="E24" s="64">
        <f t="shared" si="1"/>
        <v>608.41586860651626</v>
      </c>
      <c r="F24" s="60">
        <f t="shared" si="2"/>
        <v>2045.2862748333334</v>
      </c>
      <c r="G24" s="64">
        <f t="shared" si="3"/>
        <v>50.701322383876345</v>
      </c>
      <c r="H24" s="60">
        <f t="shared" si="16"/>
        <v>94.605125166666667</v>
      </c>
      <c r="I24" s="64">
        <f t="shared" si="4"/>
        <v>2.3451997939178497</v>
      </c>
      <c r="J24" s="60">
        <f t="shared" si="17"/>
        <v>47.302044500000001</v>
      </c>
      <c r="K24" s="64">
        <f t="shared" si="5"/>
        <v>1.1725870540085623</v>
      </c>
      <c r="L24" s="81">
        <f t="shared" si="18"/>
        <v>12.420766851214577</v>
      </c>
      <c r="M24" s="82">
        <f t="shared" si="6"/>
        <v>0.30790276751341916</v>
      </c>
      <c r="N24" s="81">
        <f t="shared" si="7"/>
        <v>6.2103834256072883</v>
      </c>
      <c r="O24" s="82">
        <f t="shared" si="8"/>
        <v>0.15395138375670958</v>
      </c>
      <c r="P24" s="81">
        <f t="shared" si="9"/>
        <v>2.4841533702429155</v>
      </c>
      <c r="Q24" s="82">
        <f t="shared" si="10"/>
        <v>6.1580553502683828E-2</v>
      </c>
      <c r="R24" s="23">
        <f t="shared" si="11"/>
        <v>12.995291902834008</v>
      </c>
      <c r="S24" s="23">
        <f t="shared" si="12"/>
        <v>0.32214487152506593</v>
      </c>
      <c r="T24" s="81">
        <f t="shared" si="13"/>
        <v>11.799728508653848</v>
      </c>
      <c r="U24" s="82">
        <f t="shared" si="14"/>
        <v>0.29250762913774819</v>
      </c>
    </row>
    <row r="25" spans="1:21">
      <c r="A25" s="16">
        <f t="shared" si="15"/>
        <v>15</v>
      </c>
      <c r="B25" s="60">
        <v>19738.97</v>
      </c>
      <c r="C25" s="61"/>
      <c r="D25" s="60">
        <f t="shared" si="0"/>
        <v>24543.435298000004</v>
      </c>
      <c r="E25" s="64">
        <f t="shared" si="1"/>
        <v>608.41586860651626</v>
      </c>
      <c r="F25" s="60">
        <f t="shared" si="2"/>
        <v>2045.2862748333334</v>
      </c>
      <c r="G25" s="64">
        <f t="shared" si="3"/>
        <v>50.701322383876345</v>
      </c>
      <c r="H25" s="60">
        <f t="shared" si="16"/>
        <v>94.605125166666667</v>
      </c>
      <c r="I25" s="64">
        <f t="shared" si="4"/>
        <v>2.3451997939178497</v>
      </c>
      <c r="J25" s="60">
        <f t="shared" si="17"/>
        <v>47.302044500000001</v>
      </c>
      <c r="K25" s="64">
        <f t="shared" si="5"/>
        <v>1.1725870540085623</v>
      </c>
      <c r="L25" s="81">
        <f t="shared" si="18"/>
        <v>12.420766851214577</v>
      </c>
      <c r="M25" s="82">
        <f t="shared" si="6"/>
        <v>0.30790276751341916</v>
      </c>
      <c r="N25" s="81">
        <f t="shared" si="7"/>
        <v>6.2103834256072883</v>
      </c>
      <c r="O25" s="82">
        <f t="shared" si="8"/>
        <v>0.15395138375670958</v>
      </c>
      <c r="P25" s="81">
        <f t="shared" si="9"/>
        <v>2.4841533702429155</v>
      </c>
      <c r="Q25" s="82">
        <f t="shared" si="10"/>
        <v>6.1580553502683828E-2</v>
      </c>
      <c r="R25" s="23">
        <f t="shared" si="11"/>
        <v>12.995291902834008</v>
      </c>
      <c r="S25" s="23">
        <f t="shared" si="12"/>
        <v>0.32214487152506593</v>
      </c>
      <c r="T25" s="81">
        <f t="shared" si="13"/>
        <v>11.799728508653848</v>
      </c>
      <c r="U25" s="82">
        <f t="shared" si="14"/>
        <v>0.29250762913774819</v>
      </c>
    </row>
    <row r="26" spans="1:21">
      <c r="A26" s="16">
        <f t="shared" si="15"/>
        <v>16</v>
      </c>
      <c r="B26" s="60">
        <v>20531.419999999998</v>
      </c>
      <c r="C26" s="61"/>
      <c r="D26" s="60">
        <f t="shared" si="0"/>
        <v>25528.767627999998</v>
      </c>
      <c r="E26" s="64">
        <f t="shared" si="1"/>
        <v>632.841619042189</v>
      </c>
      <c r="F26" s="60">
        <f t="shared" si="2"/>
        <v>2127.3973023333333</v>
      </c>
      <c r="G26" s="64">
        <f t="shared" si="3"/>
        <v>52.736801586849083</v>
      </c>
      <c r="H26" s="60">
        <f t="shared" si="16"/>
        <v>47.302044500000001</v>
      </c>
      <c r="I26" s="64">
        <f t="shared" si="4"/>
        <v>1.1725870540085623</v>
      </c>
      <c r="J26" s="60">
        <f t="shared" si="17"/>
        <v>23.651540333333333</v>
      </c>
      <c r="K26" s="64">
        <f t="shared" si="5"/>
        <v>0.58630636995464369</v>
      </c>
      <c r="L26" s="81">
        <f t="shared" si="18"/>
        <v>12.919416815789473</v>
      </c>
      <c r="M26" s="82">
        <f t="shared" si="6"/>
        <v>0.32026397724807132</v>
      </c>
      <c r="N26" s="81">
        <f t="shared" si="7"/>
        <v>6.4597084078947367</v>
      </c>
      <c r="O26" s="82">
        <f t="shared" si="8"/>
        <v>0.16013198862403566</v>
      </c>
      <c r="P26" s="81">
        <f t="shared" si="9"/>
        <v>2.5838833631578946</v>
      </c>
      <c r="Q26" s="82">
        <f t="shared" si="10"/>
        <v>6.4052795449614272E-2</v>
      </c>
      <c r="R26" s="23">
        <f t="shared" si="11"/>
        <v>13.206676195344132</v>
      </c>
      <c r="S26" s="23">
        <f t="shared" si="12"/>
        <v>0.32738495126026917</v>
      </c>
      <c r="T26" s="81">
        <f t="shared" si="13"/>
        <v>12.273445975</v>
      </c>
      <c r="U26" s="82">
        <f t="shared" si="14"/>
        <v>0.30425077838566777</v>
      </c>
    </row>
    <row r="27" spans="1:21">
      <c r="A27" s="16">
        <f t="shared" si="15"/>
        <v>17</v>
      </c>
      <c r="B27" s="60">
        <v>20531.419999999998</v>
      </c>
      <c r="C27" s="61"/>
      <c r="D27" s="60">
        <f t="shared" si="0"/>
        <v>25528.767627999998</v>
      </c>
      <c r="E27" s="64">
        <f t="shared" si="1"/>
        <v>632.841619042189</v>
      </c>
      <c r="F27" s="60">
        <f t="shared" si="2"/>
        <v>2127.3973023333333</v>
      </c>
      <c r="G27" s="64">
        <f t="shared" si="3"/>
        <v>52.736801586849083</v>
      </c>
      <c r="H27" s="60">
        <f t="shared" si="16"/>
        <v>47.302044500000001</v>
      </c>
      <c r="I27" s="64">
        <f t="shared" si="4"/>
        <v>1.1725870540085623</v>
      </c>
      <c r="J27" s="60">
        <f t="shared" si="17"/>
        <v>23.651540333333333</v>
      </c>
      <c r="K27" s="64">
        <f t="shared" si="5"/>
        <v>0.58630636995464369</v>
      </c>
      <c r="L27" s="81">
        <f t="shared" si="18"/>
        <v>12.919416815789473</v>
      </c>
      <c r="M27" s="82">
        <f t="shared" si="6"/>
        <v>0.32026397724807132</v>
      </c>
      <c r="N27" s="81">
        <f t="shared" si="7"/>
        <v>6.4597084078947367</v>
      </c>
      <c r="O27" s="82">
        <f t="shared" si="8"/>
        <v>0.16013198862403566</v>
      </c>
      <c r="P27" s="81">
        <f t="shared" si="9"/>
        <v>2.5838833631578946</v>
      </c>
      <c r="Q27" s="82">
        <f t="shared" si="10"/>
        <v>6.4052795449614272E-2</v>
      </c>
      <c r="R27" s="23">
        <f t="shared" si="11"/>
        <v>13.206676195344132</v>
      </c>
      <c r="S27" s="23">
        <f t="shared" si="12"/>
        <v>0.32738495126026917</v>
      </c>
      <c r="T27" s="81">
        <f t="shared" si="13"/>
        <v>12.273445975</v>
      </c>
      <c r="U27" s="82">
        <f t="shared" si="14"/>
        <v>0.30425077838566777</v>
      </c>
    </row>
    <row r="28" spans="1:21">
      <c r="A28" s="16">
        <f t="shared" si="15"/>
        <v>18</v>
      </c>
      <c r="B28" s="60">
        <v>21323.87</v>
      </c>
      <c r="C28" s="61"/>
      <c r="D28" s="60">
        <f t="shared" si="0"/>
        <v>26514.099957999999</v>
      </c>
      <c r="E28" s="64">
        <f t="shared" si="1"/>
        <v>657.26736947786185</v>
      </c>
      <c r="F28" s="60">
        <f t="shared" si="2"/>
        <v>2209.5083298333334</v>
      </c>
      <c r="G28" s="64">
        <f t="shared" si="3"/>
        <v>54.772280789821821</v>
      </c>
      <c r="H28" s="60">
        <f t="shared" si="16"/>
        <v>47.302044500000001</v>
      </c>
      <c r="I28" s="64">
        <f t="shared" si="4"/>
        <v>1.1725870540085623</v>
      </c>
      <c r="J28" s="60">
        <f t="shared" si="17"/>
        <v>23.651540333333333</v>
      </c>
      <c r="K28" s="64">
        <f t="shared" si="5"/>
        <v>0.58630636995464369</v>
      </c>
      <c r="L28" s="81">
        <f t="shared" si="18"/>
        <v>13.418066780364372</v>
      </c>
      <c r="M28" s="82">
        <f t="shared" si="6"/>
        <v>0.33262518698272359</v>
      </c>
      <c r="N28" s="81">
        <f t="shared" si="7"/>
        <v>6.7090333901821859</v>
      </c>
      <c r="O28" s="82">
        <f t="shared" si="8"/>
        <v>0.16631259349136179</v>
      </c>
      <c r="P28" s="81">
        <f t="shared" si="9"/>
        <v>2.6836133560728745</v>
      </c>
      <c r="Q28" s="82">
        <f t="shared" si="10"/>
        <v>6.6525037396544723E-2</v>
      </c>
      <c r="R28" s="23">
        <f t="shared" si="11"/>
        <v>13.70532615991903</v>
      </c>
      <c r="S28" s="23">
        <f t="shared" si="12"/>
        <v>0.33974616099492139</v>
      </c>
      <c r="T28" s="81">
        <f t="shared" si="13"/>
        <v>12.747163441346153</v>
      </c>
      <c r="U28" s="82">
        <f t="shared" si="14"/>
        <v>0.31599392763358741</v>
      </c>
    </row>
    <row r="29" spans="1:21">
      <c r="A29" s="16">
        <f t="shared" si="15"/>
        <v>19</v>
      </c>
      <c r="B29" s="60">
        <v>21323.87</v>
      </c>
      <c r="C29" s="61"/>
      <c r="D29" s="60">
        <f t="shared" si="0"/>
        <v>26514.099957999999</v>
      </c>
      <c r="E29" s="64">
        <f t="shared" si="1"/>
        <v>657.26736947786185</v>
      </c>
      <c r="F29" s="60">
        <f t="shared" si="2"/>
        <v>2209.5083298333334</v>
      </c>
      <c r="G29" s="64">
        <f t="shared" si="3"/>
        <v>54.772280789821821</v>
      </c>
      <c r="H29" s="60">
        <f t="shared" si="16"/>
        <v>47.302044500000001</v>
      </c>
      <c r="I29" s="64">
        <f t="shared" si="4"/>
        <v>1.1725870540085623</v>
      </c>
      <c r="J29" s="60">
        <f t="shared" si="17"/>
        <v>23.651540333333333</v>
      </c>
      <c r="K29" s="64">
        <f t="shared" si="5"/>
        <v>0.58630636995464369</v>
      </c>
      <c r="L29" s="81">
        <f t="shared" si="18"/>
        <v>13.418066780364372</v>
      </c>
      <c r="M29" s="82">
        <f t="shared" si="6"/>
        <v>0.33262518698272359</v>
      </c>
      <c r="N29" s="81">
        <f t="shared" si="7"/>
        <v>6.7090333901821859</v>
      </c>
      <c r="O29" s="82">
        <f t="shared" si="8"/>
        <v>0.16631259349136179</v>
      </c>
      <c r="P29" s="81">
        <f t="shared" si="9"/>
        <v>2.6836133560728745</v>
      </c>
      <c r="Q29" s="82">
        <f t="shared" si="10"/>
        <v>6.6525037396544723E-2</v>
      </c>
      <c r="R29" s="23">
        <f t="shared" si="11"/>
        <v>13.70532615991903</v>
      </c>
      <c r="S29" s="23">
        <f t="shared" si="12"/>
        <v>0.33974616099492139</v>
      </c>
      <c r="T29" s="81">
        <f t="shared" si="13"/>
        <v>12.747163441346153</v>
      </c>
      <c r="U29" s="82">
        <f t="shared" si="14"/>
        <v>0.31599392763358741</v>
      </c>
    </row>
    <row r="30" spans="1:21">
      <c r="A30" s="16">
        <f t="shared" si="15"/>
        <v>20</v>
      </c>
      <c r="B30" s="60">
        <v>22116.33</v>
      </c>
      <c r="C30" s="61"/>
      <c r="D30" s="60">
        <f t="shared" si="0"/>
        <v>27499.444722000004</v>
      </c>
      <c r="E30" s="64">
        <f t="shared" si="1"/>
        <v>681.69342814434356</v>
      </c>
      <c r="F30" s="60">
        <f t="shared" si="2"/>
        <v>2291.6203935000003</v>
      </c>
      <c r="G30" s="64">
        <f t="shared" si="3"/>
        <v>56.807785678695296</v>
      </c>
      <c r="H30" s="60">
        <f t="shared" si="16"/>
        <v>47.302044500000001</v>
      </c>
      <c r="I30" s="64">
        <f t="shared" si="4"/>
        <v>1.1725870540085623</v>
      </c>
      <c r="J30" s="60">
        <f t="shared" si="17"/>
        <v>23.651540333333333</v>
      </c>
      <c r="K30" s="64">
        <f t="shared" si="5"/>
        <v>0.58630636995464369</v>
      </c>
      <c r="L30" s="81">
        <f t="shared" si="18"/>
        <v>13.916723037449394</v>
      </c>
      <c r="M30" s="82">
        <f t="shared" si="6"/>
        <v>0.3449865527046273</v>
      </c>
      <c r="N30" s="81">
        <f t="shared" si="7"/>
        <v>6.958361518724697</v>
      </c>
      <c r="O30" s="82">
        <f t="shared" si="8"/>
        <v>0.17249327635231365</v>
      </c>
      <c r="P30" s="81">
        <f t="shared" si="9"/>
        <v>2.7833446074898789</v>
      </c>
      <c r="Q30" s="82">
        <f t="shared" si="10"/>
        <v>6.8997310540925463E-2</v>
      </c>
      <c r="R30" s="23">
        <f t="shared" si="11"/>
        <v>14.203982417004053</v>
      </c>
      <c r="S30" s="23">
        <f t="shared" si="12"/>
        <v>0.3521075267168251</v>
      </c>
      <c r="T30" s="81">
        <f t="shared" si="13"/>
        <v>13.220886885576926</v>
      </c>
      <c r="U30" s="82">
        <f t="shared" si="14"/>
        <v>0.32773722506939595</v>
      </c>
    </row>
    <row r="31" spans="1:21">
      <c r="A31" s="16">
        <f t="shared" si="15"/>
        <v>21</v>
      </c>
      <c r="B31" s="60">
        <v>22116.33</v>
      </c>
      <c r="C31" s="61"/>
      <c r="D31" s="60">
        <f t="shared" si="0"/>
        <v>27499.444722000004</v>
      </c>
      <c r="E31" s="64">
        <f t="shared" si="1"/>
        <v>681.69342814434356</v>
      </c>
      <c r="F31" s="60">
        <f t="shared" si="2"/>
        <v>2291.6203935000003</v>
      </c>
      <c r="G31" s="64">
        <f t="shared" si="3"/>
        <v>56.807785678695296</v>
      </c>
      <c r="H31" s="60">
        <f t="shared" si="16"/>
        <v>47.302044500000001</v>
      </c>
      <c r="I31" s="64">
        <f t="shared" si="4"/>
        <v>1.1725870540085623</v>
      </c>
      <c r="J31" s="60">
        <f t="shared" si="17"/>
        <v>23.651540333333333</v>
      </c>
      <c r="K31" s="64">
        <f t="shared" si="5"/>
        <v>0.58630636995464369</v>
      </c>
      <c r="L31" s="81">
        <f t="shared" si="18"/>
        <v>13.916723037449394</v>
      </c>
      <c r="M31" s="82">
        <f t="shared" si="6"/>
        <v>0.3449865527046273</v>
      </c>
      <c r="N31" s="81">
        <f t="shared" si="7"/>
        <v>6.958361518724697</v>
      </c>
      <c r="O31" s="82">
        <f t="shared" si="8"/>
        <v>0.17249327635231365</v>
      </c>
      <c r="P31" s="81">
        <f t="shared" si="9"/>
        <v>2.7833446074898789</v>
      </c>
      <c r="Q31" s="82">
        <f t="shared" si="10"/>
        <v>6.8997310540925463E-2</v>
      </c>
      <c r="R31" s="23">
        <f t="shared" si="11"/>
        <v>14.203982417004053</v>
      </c>
      <c r="S31" s="23">
        <f t="shared" si="12"/>
        <v>0.3521075267168251</v>
      </c>
      <c r="T31" s="81">
        <f t="shared" si="13"/>
        <v>13.220886885576926</v>
      </c>
      <c r="U31" s="82">
        <f t="shared" si="14"/>
        <v>0.32773722506939595</v>
      </c>
    </row>
    <row r="32" spans="1:21">
      <c r="A32" s="16">
        <f t="shared" si="15"/>
        <v>22</v>
      </c>
      <c r="B32" s="60">
        <v>22908.78</v>
      </c>
      <c r="C32" s="61"/>
      <c r="D32" s="60">
        <f t="shared" si="0"/>
        <v>28484.777052000001</v>
      </c>
      <c r="E32" s="64">
        <f t="shared" si="1"/>
        <v>706.1191785800163</v>
      </c>
      <c r="F32" s="60">
        <f t="shared" si="2"/>
        <v>2373.731421</v>
      </c>
      <c r="G32" s="64">
        <f t="shared" si="3"/>
        <v>58.843264881668027</v>
      </c>
      <c r="H32" s="60">
        <f t="shared" si="16"/>
        <v>21.484915833333563</v>
      </c>
      <c r="I32" s="64">
        <f t="shared" si="4"/>
        <v>0.53259715153814369</v>
      </c>
      <c r="J32" s="60">
        <f t="shared" si="17"/>
        <v>0</v>
      </c>
      <c r="K32" s="64">
        <f t="shared" si="5"/>
        <v>0</v>
      </c>
      <c r="L32" s="81">
        <f t="shared" si="18"/>
        <v>14.415373002024293</v>
      </c>
      <c r="M32" s="82">
        <f t="shared" si="6"/>
        <v>0.35734776243927951</v>
      </c>
      <c r="N32" s="81">
        <f t="shared" si="7"/>
        <v>7.2076865010121463</v>
      </c>
      <c r="O32" s="82">
        <f t="shared" si="8"/>
        <v>0.17867388121963976</v>
      </c>
      <c r="P32" s="81">
        <f t="shared" si="9"/>
        <v>2.8830746004048584</v>
      </c>
      <c r="Q32" s="82">
        <f t="shared" si="10"/>
        <v>7.14695524878559E-2</v>
      </c>
      <c r="R32" s="23">
        <f t="shared" si="11"/>
        <v>14.545848199392715</v>
      </c>
      <c r="S32" s="23">
        <f t="shared" si="12"/>
        <v>0.36058215809639377</v>
      </c>
      <c r="T32" s="81">
        <f t="shared" si="13"/>
        <v>13.694604351923077</v>
      </c>
      <c r="U32" s="82">
        <f t="shared" si="14"/>
        <v>0.33948037431731554</v>
      </c>
    </row>
    <row r="33" spans="1:21">
      <c r="A33" s="16">
        <f t="shared" si="15"/>
        <v>23</v>
      </c>
      <c r="B33" s="60">
        <v>23701.23</v>
      </c>
      <c r="C33" s="61"/>
      <c r="D33" s="60">
        <f t="shared" si="0"/>
        <v>29470.109382000002</v>
      </c>
      <c r="E33" s="64">
        <f t="shared" si="1"/>
        <v>730.54492901568926</v>
      </c>
      <c r="F33" s="60">
        <f t="shared" si="2"/>
        <v>2455.8424485</v>
      </c>
      <c r="G33" s="64">
        <f t="shared" si="3"/>
        <v>60.878744084640765</v>
      </c>
      <c r="H33" s="60">
        <f t="shared" si="16"/>
        <v>0</v>
      </c>
      <c r="I33" s="64">
        <f t="shared" si="4"/>
        <v>0</v>
      </c>
      <c r="J33" s="60">
        <f t="shared" si="17"/>
        <v>0</v>
      </c>
      <c r="K33" s="64">
        <f t="shared" si="5"/>
        <v>0</v>
      </c>
      <c r="L33" s="81">
        <f t="shared" si="18"/>
        <v>14.914022966599191</v>
      </c>
      <c r="M33" s="82">
        <f t="shared" si="6"/>
        <v>0.36970897217393178</v>
      </c>
      <c r="N33" s="81">
        <f t="shared" si="7"/>
        <v>7.4570114832995955</v>
      </c>
      <c r="O33" s="82">
        <f t="shared" si="8"/>
        <v>0.18485448608696589</v>
      </c>
      <c r="P33" s="81">
        <f t="shared" si="9"/>
        <v>2.9828045933198384</v>
      </c>
      <c r="Q33" s="82">
        <f t="shared" si="10"/>
        <v>7.3941794434786365E-2</v>
      </c>
      <c r="R33" s="23">
        <f t="shared" si="11"/>
        <v>14.914022966599189</v>
      </c>
      <c r="S33" s="23">
        <f t="shared" si="12"/>
        <v>0.36970897217393173</v>
      </c>
      <c r="T33" s="81">
        <f t="shared" si="13"/>
        <v>14.168321818269233</v>
      </c>
      <c r="U33" s="82">
        <f t="shared" si="14"/>
        <v>0.35122352356523523</v>
      </c>
    </row>
    <row r="34" spans="1:21">
      <c r="A34" s="16">
        <f t="shared" si="15"/>
        <v>24</v>
      </c>
      <c r="B34" s="60">
        <v>24493.66</v>
      </c>
      <c r="C34" s="61"/>
      <c r="D34" s="60">
        <f t="shared" si="0"/>
        <v>30455.416844000003</v>
      </c>
      <c r="E34" s="64">
        <f t="shared" si="1"/>
        <v>754.97006298974475</v>
      </c>
      <c r="F34" s="60">
        <f t="shared" si="2"/>
        <v>2537.9514036666669</v>
      </c>
      <c r="G34" s="64">
        <f t="shared" si="3"/>
        <v>62.914171915812062</v>
      </c>
      <c r="H34" s="60">
        <f t="shared" si="16"/>
        <v>0</v>
      </c>
      <c r="I34" s="64">
        <f t="shared" si="4"/>
        <v>0</v>
      </c>
      <c r="J34" s="60">
        <f t="shared" si="17"/>
        <v>0</v>
      </c>
      <c r="K34" s="64">
        <f t="shared" si="5"/>
        <v>0</v>
      </c>
      <c r="L34" s="81">
        <f t="shared" si="18"/>
        <v>15.412660346153848</v>
      </c>
      <c r="M34" s="82">
        <f t="shared" si="6"/>
        <v>0.38206986993408132</v>
      </c>
      <c r="N34" s="81">
        <f t="shared" si="7"/>
        <v>7.7063301730769238</v>
      </c>
      <c r="O34" s="82">
        <f t="shared" si="8"/>
        <v>0.19103493496704066</v>
      </c>
      <c r="P34" s="81">
        <f t="shared" si="9"/>
        <v>3.0825320692307696</v>
      </c>
      <c r="Q34" s="82">
        <f t="shared" si="10"/>
        <v>7.6413973986816264E-2</v>
      </c>
      <c r="R34" s="23">
        <f t="shared" si="11"/>
        <v>15.412660346153849</v>
      </c>
      <c r="S34" s="23">
        <f t="shared" si="12"/>
        <v>0.38206986993408137</v>
      </c>
      <c r="T34" s="81">
        <f t="shared" si="13"/>
        <v>14.642027328846154</v>
      </c>
      <c r="U34" s="82">
        <f t="shared" si="14"/>
        <v>0.36296637643737723</v>
      </c>
    </row>
    <row r="35" spans="1:21">
      <c r="A35" s="16">
        <f t="shared" si="15"/>
        <v>25</v>
      </c>
      <c r="B35" s="60">
        <v>24493.66</v>
      </c>
      <c r="C35" s="61"/>
      <c r="D35" s="60">
        <f t="shared" si="0"/>
        <v>30455.416844000003</v>
      </c>
      <c r="E35" s="64">
        <f t="shared" si="1"/>
        <v>754.97006298974475</v>
      </c>
      <c r="F35" s="60">
        <f t="shared" si="2"/>
        <v>2537.9514036666669</v>
      </c>
      <c r="G35" s="64">
        <f t="shared" si="3"/>
        <v>62.914171915812062</v>
      </c>
      <c r="H35" s="60">
        <f t="shared" si="16"/>
        <v>0</v>
      </c>
      <c r="I35" s="64">
        <f t="shared" si="4"/>
        <v>0</v>
      </c>
      <c r="J35" s="60">
        <f t="shared" si="17"/>
        <v>0</v>
      </c>
      <c r="K35" s="64">
        <f t="shared" si="5"/>
        <v>0</v>
      </c>
      <c r="L35" s="81">
        <f t="shared" si="18"/>
        <v>15.412660346153848</v>
      </c>
      <c r="M35" s="82">
        <f t="shared" si="6"/>
        <v>0.38206986993408132</v>
      </c>
      <c r="N35" s="81">
        <f t="shared" si="7"/>
        <v>7.7063301730769238</v>
      </c>
      <c r="O35" s="82">
        <f t="shared" si="8"/>
        <v>0.19103493496704066</v>
      </c>
      <c r="P35" s="81">
        <f t="shared" si="9"/>
        <v>3.0825320692307696</v>
      </c>
      <c r="Q35" s="82">
        <f t="shared" si="10"/>
        <v>7.6413973986816264E-2</v>
      </c>
      <c r="R35" s="23">
        <f t="shared" si="11"/>
        <v>15.412660346153849</v>
      </c>
      <c r="S35" s="23">
        <f t="shared" si="12"/>
        <v>0.38206986993408137</v>
      </c>
      <c r="T35" s="81">
        <f t="shared" si="13"/>
        <v>14.642027328846154</v>
      </c>
      <c r="U35" s="82">
        <f t="shared" si="14"/>
        <v>0.36296637643737723</v>
      </c>
    </row>
    <row r="36" spans="1:21">
      <c r="A36" s="16">
        <f t="shared" si="15"/>
        <v>26</v>
      </c>
      <c r="B36" s="60">
        <v>24493.66</v>
      </c>
      <c r="C36" s="61"/>
      <c r="D36" s="60">
        <f t="shared" si="0"/>
        <v>30455.416844000003</v>
      </c>
      <c r="E36" s="64">
        <f t="shared" si="1"/>
        <v>754.97006298974475</v>
      </c>
      <c r="F36" s="60">
        <f t="shared" si="2"/>
        <v>2537.9514036666669</v>
      </c>
      <c r="G36" s="64">
        <f t="shared" si="3"/>
        <v>62.914171915812062</v>
      </c>
      <c r="H36" s="60">
        <f t="shared" si="16"/>
        <v>0</v>
      </c>
      <c r="I36" s="64">
        <f t="shared" si="4"/>
        <v>0</v>
      </c>
      <c r="J36" s="60">
        <f t="shared" si="17"/>
        <v>0</v>
      </c>
      <c r="K36" s="64">
        <f t="shared" si="5"/>
        <v>0</v>
      </c>
      <c r="L36" s="81">
        <f t="shared" si="18"/>
        <v>15.412660346153848</v>
      </c>
      <c r="M36" s="82">
        <f t="shared" si="6"/>
        <v>0.38206986993408132</v>
      </c>
      <c r="N36" s="81">
        <f t="shared" si="7"/>
        <v>7.7063301730769238</v>
      </c>
      <c r="O36" s="82">
        <f t="shared" si="8"/>
        <v>0.19103493496704066</v>
      </c>
      <c r="P36" s="81">
        <f t="shared" si="9"/>
        <v>3.0825320692307696</v>
      </c>
      <c r="Q36" s="82">
        <f t="shared" si="10"/>
        <v>7.6413973986816264E-2</v>
      </c>
      <c r="R36" s="23">
        <f t="shared" si="11"/>
        <v>15.412660346153849</v>
      </c>
      <c r="S36" s="23">
        <f t="shared" si="12"/>
        <v>0.38206986993408137</v>
      </c>
      <c r="T36" s="81">
        <f t="shared" si="13"/>
        <v>14.642027328846154</v>
      </c>
      <c r="U36" s="82">
        <f t="shared" si="14"/>
        <v>0.36296637643737723</v>
      </c>
    </row>
    <row r="37" spans="1:21">
      <c r="A37" s="16">
        <f t="shared" si="15"/>
        <v>27</v>
      </c>
      <c r="B37" s="60">
        <v>24493.66</v>
      </c>
      <c r="C37" s="61"/>
      <c r="D37" s="60">
        <f t="shared" si="0"/>
        <v>30455.416844000003</v>
      </c>
      <c r="E37" s="64">
        <f t="shared" si="1"/>
        <v>754.97006298974475</v>
      </c>
      <c r="F37" s="60">
        <f t="shared" si="2"/>
        <v>2537.9514036666669</v>
      </c>
      <c r="G37" s="64">
        <f t="shared" si="3"/>
        <v>62.914171915812062</v>
      </c>
      <c r="H37" s="60">
        <f t="shared" si="16"/>
        <v>0</v>
      </c>
      <c r="I37" s="64">
        <f t="shared" si="4"/>
        <v>0</v>
      </c>
      <c r="J37" s="60">
        <f t="shared" si="17"/>
        <v>0</v>
      </c>
      <c r="K37" s="64">
        <f t="shared" si="5"/>
        <v>0</v>
      </c>
      <c r="L37" s="81">
        <f t="shared" si="18"/>
        <v>15.412660346153848</v>
      </c>
      <c r="M37" s="82">
        <f t="shared" si="6"/>
        <v>0.38206986993408132</v>
      </c>
      <c r="N37" s="81">
        <f t="shared" si="7"/>
        <v>7.7063301730769238</v>
      </c>
      <c r="O37" s="82">
        <f t="shared" si="8"/>
        <v>0.19103493496704066</v>
      </c>
      <c r="P37" s="81">
        <f t="shared" si="9"/>
        <v>3.0825320692307696</v>
      </c>
      <c r="Q37" s="82">
        <f t="shared" si="10"/>
        <v>7.6413973986816264E-2</v>
      </c>
      <c r="R37" s="23">
        <f t="shared" si="11"/>
        <v>15.412660346153849</v>
      </c>
      <c r="S37" s="23">
        <f t="shared" si="12"/>
        <v>0.38206986993408137</v>
      </c>
      <c r="T37" s="81">
        <f t="shared" si="13"/>
        <v>14.642027328846154</v>
      </c>
      <c r="U37" s="82">
        <f t="shared" si="14"/>
        <v>0.36296637643737723</v>
      </c>
    </row>
    <row r="38" spans="1:21">
      <c r="A38" s="24"/>
      <c r="B38" s="62"/>
      <c r="C38" s="63"/>
      <c r="D38" s="62"/>
      <c r="E38" s="63"/>
      <c r="F38" s="62"/>
      <c r="G38" s="63"/>
      <c r="H38" s="62"/>
      <c r="I38" s="63"/>
      <c r="J38" s="62"/>
      <c r="K38" s="63"/>
      <c r="L38" s="62"/>
      <c r="M38" s="63"/>
      <c r="N38" s="62"/>
      <c r="O38" s="63"/>
      <c r="P38" s="62"/>
      <c r="Q38" s="63"/>
      <c r="R38" s="24"/>
      <c r="S38" s="24"/>
      <c r="T38" s="62"/>
      <c r="U38" s="63"/>
    </row>
  </sheetData>
  <mergeCells count="286">
    <mergeCell ref="T34:U34"/>
    <mergeCell ref="T35:U35"/>
    <mergeCell ref="T36:U36"/>
    <mergeCell ref="T37:U37"/>
    <mergeCell ref="T38:U38"/>
    <mergeCell ref="T28:U28"/>
    <mergeCell ref="T29:U29"/>
    <mergeCell ref="T30:U30"/>
    <mergeCell ref="T31:U31"/>
    <mergeCell ref="T32:U32"/>
    <mergeCell ref="T33:U33"/>
    <mergeCell ref="P33:Q33"/>
    <mergeCell ref="P34:Q34"/>
    <mergeCell ref="P35:Q35"/>
    <mergeCell ref="P21:Q21"/>
    <mergeCell ref="P22:Q22"/>
    <mergeCell ref="P23:Q23"/>
    <mergeCell ref="P24:Q24"/>
    <mergeCell ref="P25:Q25"/>
    <mergeCell ref="P26:Q26"/>
    <mergeCell ref="P28:Q28"/>
    <mergeCell ref="P29:Q29"/>
    <mergeCell ref="P30:Q30"/>
    <mergeCell ref="P31:Q31"/>
    <mergeCell ref="P32:Q32"/>
    <mergeCell ref="P19:Q19"/>
    <mergeCell ref="P20:Q20"/>
    <mergeCell ref="T22:U22"/>
    <mergeCell ref="T23:U23"/>
    <mergeCell ref="T24:U24"/>
    <mergeCell ref="T25:U25"/>
    <mergeCell ref="T26:U26"/>
    <mergeCell ref="T27:U27"/>
    <mergeCell ref="T10:U10"/>
    <mergeCell ref="T11:U11"/>
    <mergeCell ref="T12:U12"/>
    <mergeCell ref="T13:U13"/>
    <mergeCell ref="T14:U14"/>
    <mergeCell ref="T15:U15"/>
    <mergeCell ref="P15:Q15"/>
    <mergeCell ref="P16:Q16"/>
    <mergeCell ref="P17:Q17"/>
    <mergeCell ref="T16:U16"/>
    <mergeCell ref="T20:U20"/>
    <mergeCell ref="T21:U21"/>
    <mergeCell ref="N38:O38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N26:O26"/>
    <mergeCell ref="N27:O27"/>
    <mergeCell ref="N16:O16"/>
    <mergeCell ref="N17:O17"/>
    <mergeCell ref="P36:Q36"/>
    <mergeCell ref="P37:Q37"/>
    <mergeCell ref="P38:Q38"/>
    <mergeCell ref="P27:Q27"/>
    <mergeCell ref="N20:O20"/>
    <mergeCell ref="N21:O21"/>
    <mergeCell ref="L33:M33"/>
    <mergeCell ref="L34:M34"/>
    <mergeCell ref="L35:M35"/>
    <mergeCell ref="L36:M36"/>
    <mergeCell ref="L37:M37"/>
    <mergeCell ref="N34:O34"/>
    <mergeCell ref="N35:O35"/>
    <mergeCell ref="N36:O36"/>
    <mergeCell ref="N37:O37"/>
    <mergeCell ref="L38:M38"/>
    <mergeCell ref="L27:M27"/>
    <mergeCell ref="L28:M28"/>
    <mergeCell ref="L29:M29"/>
    <mergeCell ref="L30:M30"/>
    <mergeCell ref="L31:M31"/>
    <mergeCell ref="L32:M32"/>
    <mergeCell ref="L21:M21"/>
    <mergeCell ref="L22:M22"/>
    <mergeCell ref="L23:M23"/>
    <mergeCell ref="L24:M24"/>
    <mergeCell ref="L25:M25"/>
    <mergeCell ref="L26:M26"/>
    <mergeCell ref="J35:K35"/>
    <mergeCell ref="J36:K36"/>
    <mergeCell ref="J37:K37"/>
    <mergeCell ref="J26:K26"/>
    <mergeCell ref="J27:K27"/>
    <mergeCell ref="J28:K28"/>
    <mergeCell ref="J29:K29"/>
    <mergeCell ref="J30:K30"/>
    <mergeCell ref="J31:K31"/>
    <mergeCell ref="H38:I38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H32:I32"/>
    <mergeCell ref="H33:I33"/>
    <mergeCell ref="H34:I34"/>
    <mergeCell ref="H35:I35"/>
    <mergeCell ref="H36:I36"/>
    <mergeCell ref="H37:I37"/>
    <mergeCell ref="H26:I26"/>
    <mergeCell ref="H27:I27"/>
    <mergeCell ref="H28:I28"/>
    <mergeCell ref="H29:I29"/>
    <mergeCell ref="J38:K38"/>
    <mergeCell ref="J32:K32"/>
    <mergeCell ref="J33:K33"/>
    <mergeCell ref="J34:K34"/>
    <mergeCell ref="H30:I30"/>
    <mergeCell ref="H31:I31"/>
    <mergeCell ref="H20:I20"/>
    <mergeCell ref="H21:I21"/>
    <mergeCell ref="H22:I22"/>
    <mergeCell ref="H23:I23"/>
    <mergeCell ref="H24:I24"/>
    <mergeCell ref="H25:I25"/>
    <mergeCell ref="P9:Q9"/>
    <mergeCell ref="J22:K22"/>
    <mergeCell ref="J23:K23"/>
    <mergeCell ref="J24:K24"/>
    <mergeCell ref="J25:K25"/>
    <mergeCell ref="L10:M10"/>
    <mergeCell ref="L13:M13"/>
    <mergeCell ref="L14:M14"/>
    <mergeCell ref="L15:M15"/>
    <mergeCell ref="L16:M16"/>
    <mergeCell ref="L17:M17"/>
    <mergeCell ref="L18:M18"/>
    <mergeCell ref="L19:M19"/>
    <mergeCell ref="L20:M20"/>
    <mergeCell ref="J20:K20"/>
    <mergeCell ref="J21:K21"/>
    <mergeCell ref="T9:U9"/>
    <mergeCell ref="H16:I16"/>
    <mergeCell ref="H17:I17"/>
    <mergeCell ref="H18:I18"/>
    <mergeCell ref="H19:I19"/>
    <mergeCell ref="J19:K19"/>
    <mergeCell ref="N10:O10"/>
    <mergeCell ref="N11:O11"/>
    <mergeCell ref="N12:O12"/>
    <mergeCell ref="H12:I12"/>
    <mergeCell ref="H13:I13"/>
    <mergeCell ref="H14:I14"/>
    <mergeCell ref="H15:I15"/>
    <mergeCell ref="L9:M9"/>
    <mergeCell ref="N9:O9"/>
    <mergeCell ref="N13:O13"/>
    <mergeCell ref="N14:O14"/>
    <mergeCell ref="N15:O15"/>
    <mergeCell ref="N18:O18"/>
    <mergeCell ref="N19:O19"/>
    <mergeCell ref="T17:U17"/>
    <mergeCell ref="T18:U18"/>
    <mergeCell ref="T19:U19"/>
    <mergeCell ref="P18:Q18"/>
    <mergeCell ref="F34:G34"/>
    <mergeCell ref="F35:G35"/>
    <mergeCell ref="F36:G36"/>
    <mergeCell ref="F37:G37"/>
    <mergeCell ref="F38:G38"/>
    <mergeCell ref="F27:G27"/>
    <mergeCell ref="F28:G28"/>
    <mergeCell ref="F29:G29"/>
    <mergeCell ref="F30:G30"/>
    <mergeCell ref="F31:G31"/>
    <mergeCell ref="F32:G32"/>
    <mergeCell ref="F25:G25"/>
    <mergeCell ref="F26:G26"/>
    <mergeCell ref="F15:G15"/>
    <mergeCell ref="F16:G16"/>
    <mergeCell ref="F17:G17"/>
    <mergeCell ref="F18:G18"/>
    <mergeCell ref="F19:G19"/>
    <mergeCell ref="F20:G20"/>
    <mergeCell ref="F33:G33"/>
    <mergeCell ref="F14:G14"/>
    <mergeCell ref="F9:G9"/>
    <mergeCell ref="H9:I9"/>
    <mergeCell ref="H10:I10"/>
    <mergeCell ref="H11:I11"/>
    <mergeCell ref="F21:G21"/>
    <mergeCell ref="F22:G22"/>
    <mergeCell ref="F23:G23"/>
    <mergeCell ref="F24:G24"/>
    <mergeCell ref="T7:U7"/>
    <mergeCell ref="H6:I6"/>
    <mergeCell ref="J6:K6"/>
    <mergeCell ref="J7:K7"/>
    <mergeCell ref="L7:Q7"/>
    <mergeCell ref="J8:K8"/>
    <mergeCell ref="D37:E37"/>
    <mergeCell ref="D38:E38"/>
    <mergeCell ref="D9:E9"/>
    <mergeCell ref="D36:E36"/>
    <mergeCell ref="L6:Q6"/>
    <mergeCell ref="B6:E6"/>
    <mergeCell ref="B8:C8"/>
    <mergeCell ref="P8:Q8"/>
    <mergeCell ref="F7:G7"/>
    <mergeCell ref="H7:I7"/>
    <mergeCell ref="H8:I8"/>
    <mergeCell ref="L11:M11"/>
    <mergeCell ref="L12:M12"/>
    <mergeCell ref="F10:G10"/>
    <mergeCell ref="F11:G11"/>
    <mergeCell ref="F12:G12"/>
    <mergeCell ref="J9:K9"/>
    <mergeCell ref="F13:G13"/>
    <mergeCell ref="B7:C7"/>
    <mergeCell ref="D7:E7"/>
    <mergeCell ref="D8:E8"/>
    <mergeCell ref="B9:C9"/>
    <mergeCell ref="D31:E31"/>
    <mergeCell ref="D32:E32"/>
    <mergeCell ref="D33:E33"/>
    <mergeCell ref="D34:E34"/>
    <mergeCell ref="D35:E35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B31:C31"/>
    <mergeCell ref="B32:C32"/>
    <mergeCell ref="B33:C33"/>
    <mergeCell ref="B38:C38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10:C10"/>
    <mergeCell ref="B11:C11"/>
    <mergeCell ref="B12:C12"/>
    <mergeCell ref="B34:C34"/>
    <mergeCell ref="B26:C26"/>
    <mergeCell ref="B27:C27"/>
    <mergeCell ref="B28:C28"/>
    <mergeCell ref="B29:C29"/>
    <mergeCell ref="B22:C22"/>
    <mergeCell ref="B23:C23"/>
    <mergeCell ref="B35:C35"/>
    <mergeCell ref="B36:C36"/>
    <mergeCell ref="B37:C37"/>
    <mergeCell ref="B30:C30"/>
    <mergeCell ref="B13:C13"/>
    <mergeCell ref="B14:C14"/>
    <mergeCell ref="B15:C15"/>
    <mergeCell ref="B16:C16"/>
    <mergeCell ref="B24:C24"/>
    <mergeCell ref="B25:C25"/>
    <mergeCell ref="B18:C18"/>
    <mergeCell ref="B19:C19"/>
    <mergeCell ref="B20:C20"/>
    <mergeCell ref="B21:C21"/>
    <mergeCell ref="B17:C1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/>
  </sheetViews>
  <sheetFormatPr defaultColWidth="8.85546875" defaultRowHeight="15"/>
  <cols>
    <col min="1" max="1" width="7.5703125" style="1" bestFit="1" customWidth="1"/>
    <col min="2" max="2" width="8.85546875" style="1" customWidth="1"/>
    <col min="3" max="3" width="7.5703125" style="1" bestFit="1" customWidth="1"/>
    <col min="4" max="16384" width="8.85546875" style="1"/>
  </cols>
  <sheetData>
    <row r="1" spans="1:14" ht="16.5">
      <c r="E1" s="38"/>
      <c r="N1" s="39" t="str">
        <f>Inhoud!$C$3</f>
        <v>1 maart 2012</v>
      </c>
    </row>
    <row r="3" spans="1:14" ht="16.5">
      <c r="A3" s="27" t="s">
        <v>125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6"/>
      <c r="N3" s="26"/>
    </row>
    <row r="8" spans="1:14">
      <c r="A8" s="13" t="s">
        <v>8</v>
      </c>
      <c r="B8" s="14"/>
      <c r="C8" s="15"/>
      <c r="D8" s="15"/>
      <c r="E8" s="13" t="s">
        <v>9</v>
      </c>
      <c r="F8" s="14"/>
      <c r="G8" s="13" t="s">
        <v>12</v>
      </c>
      <c r="H8" s="15"/>
      <c r="I8" s="15"/>
      <c r="J8" s="15"/>
      <c r="K8" s="15"/>
      <c r="L8" s="15"/>
      <c r="M8" s="15"/>
      <c r="N8" s="14"/>
    </row>
    <row r="9" spans="1:14">
      <c r="A9" s="65">
        <v>1</v>
      </c>
      <c r="B9" s="66"/>
      <c r="C9" s="73"/>
      <c r="D9" s="66"/>
      <c r="E9" s="73"/>
      <c r="F9" s="66"/>
      <c r="G9" s="73" t="s">
        <v>15</v>
      </c>
      <c r="H9" s="74"/>
      <c r="I9" s="74"/>
      <c r="J9" s="74"/>
      <c r="K9" s="74"/>
      <c r="L9" s="66"/>
      <c r="M9" s="73" t="s">
        <v>16</v>
      </c>
      <c r="N9" s="66"/>
    </row>
    <row r="10" spans="1:14">
      <c r="A10" s="20" t="s">
        <v>17</v>
      </c>
      <c r="B10" s="29"/>
      <c r="C10" s="67" t="str">
        <f>Inhoud!$C$3</f>
        <v>1 maart 2012</v>
      </c>
      <c r="D10" s="68"/>
      <c r="E10" s="30" t="str">
        <f>C10</f>
        <v>1 maart 2012</v>
      </c>
      <c r="F10" s="22"/>
      <c r="G10" s="20">
        <v>1</v>
      </c>
      <c r="H10" s="22"/>
      <c r="I10" s="20">
        <v>0.5</v>
      </c>
      <c r="J10" s="22"/>
      <c r="K10" s="20">
        <v>0.2</v>
      </c>
      <c r="L10" s="22"/>
      <c r="N10" s="31"/>
    </row>
    <row r="11" spans="1:14">
      <c r="A11" s="109"/>
      <c r="B11" s="70"/>
      <c r="C11" s="109"/>
      <c r="D11" s="70"/>
      <c r="E11" s="109"/>
      <c r="F11" s="70"/>
      <c r="G11" s="109"/>
      <c r="H11" s="70"/>
      <c r="I11" s="109"/>
      <c r="J11" s="70"/>
      <c r="K11" s="109"/>
      <c r="L11" s="70"/>
      <c r="M11" s="109"/>
      <c r="N11" s="70"/>
    </row>
    <row r="12" spans="1:14">
      <c r="A12" s="60">
        <v>16244.56</v>
      </c>
      <c r="B12" s="64"/>
      <c r="C12" s="60">
        <f>A12*'LOG4'!$U$4</f>
        <v>20198.485904000001</v>
      </c>
      <c r="D12" s="64">
        <f>C12/40.3399</f>
        <v>500.70738658251508</v>
      </c>
      <c r="E12" s="60">
        <f>A12*'LOG4'!$U$4/12</f>
        <v>1683.2071586666668</v>
      </c>
      <c r="F12" s="64">
        <f>+E12/40.3399</f>
        <v>41.725615548542926</v>
      </c>
      <c r="G12" s="81">
        <f>C12/1976</f>
        <v>10.221905821862348</v>
      </c>
      <c r="H12" s="82">
        <f>+G12/40.3399</f>
        <v>0.2533944264081554</v>
      </c>
      <c r="I12" s="81">
        <f>+G12/2</f>
        <v>5.1109529109311742</v>
      </c>
      <c r="J12" s="82">
        <f>+I12/40.3399</f>
        <v>0.1266972132040777</v>
      </c>
      <c r="K12" s="81">
        <f>+G12/5</f>
        <v>2.0443811643724699</v>
      </c>
      <c r="L12" s="82">
        <f>+K12/40.3399</f>
        <v>5.0678885281631086E-2</v>
      </c>
      <c r="M12" s="81">
        <f>C12/2080</f>
        <v>9.7108105307692316</v>
      </c>
      <c r="N12" s="82">
        <f>M12/40.3399</f>
        <v>0.24072470508774765</v>
      </c>
    </row>
    <row r="13" spans="1:14">
      <c r="A13" s="110"/>
      <c r="B13" s="63"/>
      <c r="C13" s="110"/>
      <c r="D13" s="63"/>
      <c r="E13" s="110"/>
      <c r="F13" s="63"/>
      <c r="G13" s="110"/>
      <c r="H13" s="63"/>
      <c r="I13" s="110"/>
      <c r="J13" s="63"/>
      <c r="K13" s="110"/>
      <c r="L13" s="63"/>
      <c r="M13" s="110"/>
      <c r="N13" s="63"/>
    </row>
  </sheetData>
  <mergeCells count="27">
    <mergeCell ref="A12:B12"/>
    <mergeCell ref="A13:B13"/>
    <mergeCell ref="C12:D12"/>
    <mergeCell ref="C13:D13"/>
    <mergeCell ref="I11:J11"/>
    <mergeCell ref="G12:H12"/>
    <mergeCell ref="G13:H13"/>
    <mergeCell ref="E12:F12"/>
    <mergeCell ref="A11:B11"/>
    <mergeCell ref="C11:D11"/>
    <mergeCell ref="M9:N9"/>
    <mergeCell ref="E13:F13"/>
    <mergeCell ref="K12:L12"/>
    <mergeCell ref="K13:L13"/>
    <mergeCell ref="E11:F11"/>
    <mergeCell ref="K11:L11"/>
    <mergeCell ref="M11:N11"/>
    <mergeCell ref="M12:N12"/>
    <mergeCell ref="M13:N13"/>
    <mergeCell ref="I12:J12"/>
    <mergeCell ref="I13:J13"/>
    <mergeCell ref="A9:B9"/>
    <mergeCell ref="C9:D9"/>
    <mergeCell ref="E9:F9"/>
    <mergeCell ref="C10:D10"/>
    <mergeCell ref="G11:H11"/>
    <mergeCell ref="G9:L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22</v>
      </c>
      <c r="B1" s="3" t="s">
        <v>1</v>
      </c>
      <c r="C1" s="3"/>
      <c r="D1" s="3"/>
      <c r="E1" s="4">
        <v>632</v>
      </c>
      <c r="F1" s="40" t="s">
        <v>69</v>
      </c>
      <c r="G1" s="5"/>
      <c r="H1" s="5"/>
      <c r="N1" s="39" t="str">
        <f>[1]Voorblad!D22</f>
        <v>1 maart 2012</v>
      </c>
      <c r="Q1" s="6" t="s">
        <v>21</v>
      </c>
    </row>
    <row r="2" spans="1:21" ht="16.5">
      <c r="A2" s="3"/>
      <c r="B2" s="3"/>
      <c r="C2" s="3"/>
      <c r="D2" s="3"/>
      <c r="E2" s="25" t="s">
        <v>72</v>
      </c>
      <c r="F2" s="3"/>
      <c r="G2" s="3"/>
      <c r="H2" s="3"/>
    </row>
    <row r="3" spans="1:21" ht="17.25">
      <c r="A3" s="3"/>
      <c r="B3" s="3"/>
      <c r="C3" s="3"/>
      <c r="D3" s="3"/>
      <c r="E3" s="8">
        <v>432</v>
      </c>
      <c r="F3" s="9" t="s">
        <v>70</v>
      </c>
      <c r="G3" s="9"/>
      <c r="H3" s="9"/>
      <c r="I3" s="10"/>
    </row>
    <row r="4" spans="1:21" ht="17.25">
      <c r="A4" s="3"/>
      <c r="B4" s="3"/>
      <c r="C4" s="3"/>
      <c r="D4" s="3"/>
      <c r="E4" s="8">
        <v>442</v>
      </c>
      <c r="F4" s="9" t="s">
        <v>124</v>
      </c>
      <c r="G4" s="9"/>
      <c r="H4" s="9"/>
      <c r="I4" s="10"/>
    </row>
    <row r="5" spans="1:21" ht="17.25">
      <c r="A5" s="3"/>
      <c r="B5" s="3"/>
      <c r="C5" s="3"/>
      <c r="D5" s="3"/>
      <c r="E5" s="8">
        <v>162</v>
      </c>
      <c r="F5" s="9" t="s">
        <v>71</v>
      </c>
      <c r="G5" s="9"/>
      <c r="H5" s="9"/>
      <c r="I5" s="10"/>
      <c r="U5" s="11"/>
    </row>
    <row r="6" spans="1:21" ht="17.25">
      <c r="A6" s="3"/>
      <c r="B6" s="3"/>
      <c r="C6" s="3"/>
      <c r="D6" s="3"/>
      <c r="E6" s="8">
        <v>102</v>
      </c>
      <c r="F6" s="9" t="s">
        <v>123</v>
      </c>
      <c r="G6" s="9"/>
      <c r="H6" s="9"/>
      <c r="I6" s="10"/>
      <c r="U6" s="11"/>
    </row>
    <row r="7" spans="1:21" ht="17.25">
      <c r="A7" s="3"/>
      <c r="B7" s="3"/>
      <c r="C7" s="3"/>
      <c r="D7" s="3"/>
      <c r="E7" s="8">
        <v>633</v>
      </c>
      <c r="F7" s="9" t="s">
        <v>6</v>
      </c>
      <c r="G7" s="9"/>
      <c r="H7" s="9"/>
      <c r="I7" s="10"/>
      <c r="U7" s="11"/>
    </row>
    <row r="8" spans="1:21">
      <c r="A8" s="6" t="s">
        <v>5</v>
      </c>
      <c r="T8" s="1" t="s">
        <v>7</v>
      </c>
      <c r="U8" s="11">
        <f>[1]Voorblad!A68</f>
        <v>1.2434000000000001</v>
      </c>
    </row>
    <row r="10" spans="1:21">
      <c r="A10" s="12"/>
      <c r="B10" s="69" t="s">
        <v>8</v>
      </c>
      <c r="C10" s="77"/>
      <c r="D10" s="77"/>
      <c r="E10" s="70"/>
      <c r="F10" s="13" t="s">
        <v>9</v>
      </c>
      <c r="G10" s="14"/>
      <c r="H10" s="69" t="s">
        <v>10</v>
      </c>
      <c r="I10" s="72"/>
      <c r="J10" s="69" t="s">
        <v>11</v>
      </c>
      <c r="K10" s="70"/>
      <c r="L10" s="69" t="s">
        <v>12</v>
      </c>
      <c r="M10" s="77"/>
      <c r="N10" s="77"/>
      <c r="O10" s="77"/>
      <c r="P10" s="77"/>
      <c r="Q10" s="70"/>
      <c r="R10" s="15" t="s">
        <v>13</v>
      </c>
      <c r="S10" s="15"/>
      <c r="T10" s="15"/>
      <c r="U10" s="14"/>
    </row>
    <row r="11" spans="1:21">
      <c r="A11" s="16"/>
      <c r="B11" s="65">
        <v>1</v>
      </c>
      <c r="C11" s="66"/>
      <c r="D11" s="65"/>
      <c r="E11" s="66"/>
      <c r="F11" s="65"/>
      <c r="G11" s="66"/>
      <c r="H11" s="65"/>
      <c r="I11" s="66"/>
      <c r="J11" s="73" t="s">
        <v>14</v>
      </c>
      <c r="K11" s="66"/>
      <c r="L11" s="73" t="s">
        <v>15</v>
      </c>
      <c r="M11" s="74"/>
      <c r="N11" s="74"/>
      <c r="O11" s="74"/>
      <c r="P11" s="74"/>
      <c r="Q11" s="66"/>
      <c r="R11" s="17"/>
      <c r="S11" s="17"/>
      <c r="T11" s="71" t="s">
        <v>16</v>
      </c>
      <c r="U11" s="66"/>
    </row>
    <row r="12" spans="1:21">
      <c r="A12" s="16"/>
      <c r="B12" s="78" t="s">
        <v>17</v>
      </c>
      <c r="C12" s="79"/>
      <c r="D12" s="67" t="str">
        <f>[1]Voorblad!D22</f>
        <v>1 maart 2012</v>
      </c>
      <c r="E12" s="68"/>
      <c r="F12" s="18" t="str">
        <f>D12</f>
        <v>1 maart 2012</v>
      </c>
      <c r="G12" s="19"/>
      <c r="H12" s="75"/>
      <c r="I12" s="68"/>
      <c r="J12" s="75"/>
      <c r="K12" s="68"/>
      <c r="L12" s="20">
        <v>1</v>
      </c>
      <c r="M12" s="17"/>
      <c r="N12" s="21">
        <v>0.5</v>
      </c>
      <c r="O12" s="17"/>
      <c r="P12" s="80">
        <v>0.2</v>
      </c>
      <c r="Q12" s="79"/>
      <c r="R12" s="17" t="s">
        <v>10</v>
      </c>
      <c r="S12" s="17"/>
      <c r="T12" s="17"/>
      <c r="U12" s="22"/>
    </row>
    <row r="13" spans="1:21">
      <c r="A13" s="16"/>
      <c r="B13" s="69"/>
      <c r="C13" s="70"/>
      <c r="D13" s="76"/>
      <c r="E13" s="72"/>
      <c r="F13" s="76"/>
      <c r="G13" s="72"/>
      <c r="H13" s="76"/>
      <c r="I13" s="72"/>
      <c r="J13" s="76"/>
      <c r="K13" s="72"/>
      <c r="L13" s="76"/>
      <c r="M13" s="72"/>
      <c r="N13" s="76"/>
      <c r="O13" s="72"/>
      <c r="P13" s="76"/>
      <c r="Q13" s="72"/>
      <c r="R13" s="12"/>
      <c r="S13" s="12"/>
      <c r="T13" s="76"/>
      <c r="U13" s="72"/>
    </row>
    <row r="14" spans="1:21">
      <c r="A14" s="16">
        <v>0</v>
      </c>
      <c r="B14" s="60">
        <v>15682.44</v>
      </c>
      <c r="C14" s="61"/>
      <c r="D14" s="60">
        <f t="shared" ref="D14:D41" si="0">B14*$U$8</f>
        <v>19499.545896000003</v>
      </c>
      <c r="E14" s="64">
        <f t="shared" ref="E14:E41" si="1">D14/40.3399</f>
        <v>483.38111636369956</v>
      </c>
      <c r="F14" s="60">
        <f t="shared" ref="F14:F41" si="2">B14/12*$U$8</f>
        <v>1624.9621580000003</v>
      </c>
      <c r="G14" s="64">
        <f t="shared" ref="G14:G41" si="3">F14/40.3399</f>
        <v>40.281759696974959</v>
      </c>
      <c r="H14" s="60">
        <f t="shared" ref="H14:H41" si="4">((B14&lt;19968.2)*913.03+(B14&gt;19968.2)*(B14&lt;20424.71)*(20424.71-B14+456.51)+(B14&gt;20424.71)*(B14&lt;22659.62)*456.51+(B14&gt;22659.62)*(B14&lt;23116.13)*(23116.13-B14))/12*$U$8</f>
        <v>94.605125166666667</v>
      </c>
      <c r="I14" s="64">
        <f t="shared" ref="I14:I41" si="5">H14/40.3399</f>
        <v>2.3451997939178497</v>
      </c>
      <c r="J14" s="60">
        <f t="shared" ref="J14:J41" si="6">((B14&lt;19968.2)*456.51+(B14&gt;19968.2)*(B14&lt;20196.46)*(20196.46-B14+228.26)+(B14&gt;20196.46)*(B14&lt;22659.62)*228.26+(B14&gt;22659.62)*(B14&lt;22887.88)*(22887.88-B14))/12*$U$8</f>
        <v>47.302044500000001</v>
      </c>
      <c r="K14" s="64">
        <f t="shared" ref="K14:K41" si="7">J14/40.3399</f>
        <v>1.1725870540085623</v>
      </c>
      <c r="L14" s="81">
        <f t="shared" ref="L14:L41" si="8">D14/1976</f>
        <v>9.8681912429149818</v>
      </c>
      <c r="M14" s="82">
        <f t="shared" ref="M14:M41" si="9">L14/40.3399</f>
        <v>0.2446260710342609</v>
      </c>
      <c r="N14" s="81">
        <f t="shared" ref="N14:N41" si="10">L14/2</f>
        <v>4.9340956214574909</v>
      </c>
      <c r="O14" s="82">
        <f t="shared" ref="O14:O41" si="11">N14/40.3399</f>
        <v>0.12231303551713045</v>
      </c>
      <c r="P14" s="81">
        <f t="shared" ref="P14:P41" si="12">L14/5</f>
        <v>1.9736382485829964</v>
      </c>
      <c r="Q14" s="82">
        <f t="shared" ref="Q14:Q41" si="13">P14/40.3399</f>
        <v>4.8925214206852183E-2</v>
      </c>
      <c r="R14" s="23">
        <f t="shared" ref="R14:R41" si="14">(F14+H14)/1976*12</f>
        <v>10.442716294534415</v>
      </c>
      <c r="S14" s="23">
        <f t="shared" ref="S14:S41" si="15">R14/40.3399</f>
        <v>0.25886817504590776</v>
      </c>
      <c r="T14" s="81">
        <f t="shared" ref="T14:T41" si="16">D14/2080</f>
        <v>9.3747816807692317</v>
      </c>
      <c r="U14" s="82">
        <f t="shared" ref="U14:U41" si="17">T14/40.3399</f>
        <v>0.23239476748254784</v>
      </c>
    </row>
    <row r="15" spans="1:21">
      <c r="A15" s="16">
        <f t="shared" ref="A15:A41" si="18">+A14+1</f>
        <v>1</v>
      </c>
      <c r="B15" s="60">
        <v>16325.8</v>
      </c>
      <c r="C15" s="61"/>
      <c r="D15" s="60">
        <f t="shared" si="0"/>
        <v>20299.49972</v>
      </c>
      <c r="E15" s="64">
        <f t="shared" si="1"/>
        <v>503.2114536724186</v>
      </c>
      <c r="F15" s="60">
        <f t="shared" si="2"/>
        <v>1691.6249766666667</v>
      </c>
      <c r="G15" s="64">
        <f t="shared" si="3"/>
        <v>41.934287806034888</v>
      </c>
      <c r="H15" s="60">
        <f t="shared" si="4"/>
        <v>94.605125166666667</v>
      </c>
      <c r="I15" s="64">
        <f t="shared" si="5"/>
        <v>2.3451997939178497</v>
      </c>
      <c r="J15" s="60">
        <f t="shared" si="6"/>
        <v>47.302044500000001</v>
      </c>
      <c r="K15" s="64">
        <f t="shared" si="7"/>
        <v>1.1725870540085623</v>
      </c>
      <c r="L15" s="81">
        <f t="shared" si="8"/>
        <v>10.273026174089068</v>
      </c>
      <c r="M15" s="82">
        <f t="shared" si="9"/>
        <v>0.25466166683826852</v>
      </c>
      <c r="N15" s="81">
        <f t="shared" si="10"/>
        <v>5.1365130870445341</v>
      </c>
      <c r="O15" s="82">
        <f t="shared" si="11"/>
        <v>0.12733083341913426</v>
      </c>
      <c r="P15" s="81">
        <f t="shared" si="12"/>
        <v>2.0546052348178137</v>
      </c>
      <c r="Q15" s="82">
        <f t="shared" si="13"/>
        <v>5.0932333367653702E-2</v>
      </c>
      <c r="R15" s="23">
        <f t="shared" si="14"/>
        <v>10.847551225708504</v>
      </c>
      <c r="S15" s="23">
        <f t="shared" si="15"/>
        <v>0.26890377084991546</v>
      </c>
      <c r="T15" s="81">
        <f t="shared" si="16"/>
        <v>9.7593748653846148</v>
      </c>
      <c r="U15" s="82">
        <f t="shared" si="17"/>
        <v>0.2419285834963551</v>
      </c>
    </row>
    <row r="16" spans="1:21">
      <c r="A16" s="16">
        <f t="shared" si="18"/>
        <v>2</v>
      </c>
      <c r="B16" s="60">
        <v>16969.169999999998</v>
      </c>
      <c r="C16" s="61"/>
      <c r="D16" s="60">
        <f t="shared" si="0"/>
        <v>21099.465978</v>
      </c>
      <c r="E16" s="64">
        <f t="shared" si="1"/>
        <v>523.04209921194649</v>
      </c>
      <c r="F16" s="60">
        <f t="shared" si="2"/>
        <v>1758.2888315</v>
      </c>
      <c r="G16" s="64">
        <f t="shared" si="3"/>
        <v>43.586841600995541</v>
      </c>
      <c r="H16" s="60">
        <f t="shared" si="4"/>
        <v>94.605125166666667</v>
      </c>
      <c r="I16" s="64">
        <f t="shared" si="5"/>
        <v>2.3451997939178497</v>
      </c>
      <c r="J16" s="60">
        <f t="shared" si="6"/>
        <v>47.302044500000001</v>
      </c>
      <c r="K16" s="64">
        <f t="shared" si="7"/>
        <v>1.1725870540085623</v>
      </c>
      <c r="L16" s="81">
        <f t="shared" si="8"/>
        <v>10.67786739777328</v>
      </c>
      <c r="M16" s="82">
        <f t="shared" si="9"/>
        <v>0.26469741862952761</v>
      </c>
      <c r="N16" s="81">
        <f t="shared" si="10"/>
        <v>5.33893369888664</v>
      </c>
      <c r="O16" s="82">
        <f t="shared" si="11"/>
        <v>0.13234870931476381</v>
      </c>
      <c r="P16" s="81">
        <f t="shared" si="12"/>
        <v>2.1355734795546559</v>
      </c>
      <c r="Q16" s="82">
        <f t="shared" si="13"/>
        <v>5.2939483725905519E-2</v>
      </c>
      <c r="R16" s="23">
        <f t="shared" si="14"/>
        <v>11.252392449392714</v>
      </c>
      <c r="S16" s="23">
        <f t="shared" si="15"/>
        <v>0.27893952264117444</v>
      </c>
      <c r="T16" s="81">
        <f t="shared" si="16"/>
        <v>10.143974027884616</v>
      </c>
      <c r="U16" s="82">
        <f t="shared" si="17"/>
        <v>0.25146254769805121</v>
      </c>
    </row>
    <row r="17" spans="1:21">
      <c r="A17" s="16">
        <f t="shared" si="18"/>
        <v>3</v>
      </c>
      <c r="B17" s="60">
        <v>17612.560000000001</v>
      </c>
      <c r="C17" s="61"/>
      <c r="D17" s="60">
        <f t="shared" si="0"/>
        <v>21899.457104000001</v>
      </c>
      <c r="E17" s="64">
        <f t="shared" si="1"/>
        <v>542.87336121309181</v>
      </c>
      <c r="F17" s="60">
        <f t="shared" si="2"/>
        <v>1824.9547586666667</v>
      </c>
      <c r="G17" s="64">
        <f t="shared" si="3"/>
        <v>45.239446767757649</v>
      </c>
      <c r="H17" s="60">
        <f t="shared" si="4"/>
        <v>94.605125166666667</v>
      </c>
      <c r="I17" s="64">
        <f t="shared" si="5"/>
        <v>2.3451997939178497</v>
      </c>
      <c r="J17" s="60">
        <f t="shared" si="6"/>
        <v>47.302044500000001</v>
      </c>
      <c r="K17" s="64">
        <f t="shared" si="7"/>
        <v>1.1725870540085623</v>
      </c>
      <c r="L17" s="81">
        <f t="shared" si="8"/>
        <v>11.082721206477734</v>
      </c>
      <c r="M17" s="82">
        <f t="shared" si="9"/>
        <v>0.27473348239528939</v>
      </c>
      <c r="N17" s="81">
        <f t="shared" si="10"/>
        <v>5.5413606032388669</v>
      </c>
      <c r="O17" s="82">
        <f t="shared" si="11"/>
        <v>0.13736674119764469</v>
      </c>
      <c r="P17" s="81">
        <f t="shared" si="12"/>
        <v>2.2165442412955469</v>
      </c>
      <c r="Q17" s="82">
        <f t="shared" si="13"/>
        <v>5.494669647905788E-2</v>
      </c>
      <c r="R17" s="23">
        <f t="shared" si="14"/>
        <v>11.657246258097167</v>
      </c>
      <c r="S17" s="23">
        <f t="shared" si="15"/>
        <v>0.28897558640693627</v>
      </c>
      <c r="T17" s="81">
        <f t="shared" si="16"/>
        <v>10.528585146153846</v>
      </c>
      <c r="U17" s="82">
        <f t="shared" si="17"/>
        <v>0.26099680827552485</v>
      </c>
    </row>
    <row r="18" spans="1:21">
      <c r="A18" s="16">
        <f t="shared" si="18"/>
        <v>4</v>
      </c>
      <c r="B18" s="60">
        <v>18255.93</v>
      </c>
      <c r="C18" s="61"/>
      <c r="D18" s="60">
        <f t="shared" si="0"/>
        <v>22699.423362000001</v>
      </c>
      <c r="E18" s="64">
        <f t="shared" si="1"/>
        <v>562.70400675261965</v>
      </c>
      <c r="F18" s="60">
        <f t="shared" si="2"/>
        <v>1891.6186135000003</v>
      </c>
      <c r="G18" s="64">
        <f t="shared" si="3"/>
        <v>46.892000562718309</v>
      </c>
      <c r="H18" s="60">
        <f t="shared" si="4"/>
        <v>94.605125166666667</v>
      </c>
      <c r="I18" s="64">
        <f t="shared" si="5"/>
        <v>2.3451997939178497</v>
      </c>
      <c r="J18" s="60">
        <f t="shared" si="6"/>
        <v>47.302044500000001</v>
      </c>
      <c r="K18" s="64">
        <f t="shared" si="7"/>
        <v>1.1725870540085623</v>
      </c>
      <c r="L18" s="81">
        <f t="shared" si="8"/>
        <v>11.487562430161944</v>
      </c>
      <c r="M18" s="82">
        <f t="shared" si="9"/>
        <v>0.28476923418654843</v>
      </c>
      <c r="N18" s="81">
        <f t="shared" si="10"/>
        <v>5.7437812150809719</v>
      </c>
      <c r="O18" s="82">
        <f t="shared" si="11"/>
        <v>0.14238461709327421</v>
      </c>
      <c r="P18" s="81">
        <f t="shared" si="12"/>
        <v>2.2975124860323888</v>
      </c>
      <c r="Q18" s="82">
        <f t="shared" si="13"/>
        <v>5.6953846837309682E-2</v>
      </c>
      <c r="R18" s="23">
        <f t="shared" si="14"/>
        <v>12.062087481781377</v>
      </c>
      <c r="S18" s="23">
        <f t="shared" si="15"/>
        <v>0.29901133819819525</v>
      </c>
      <c r="T18" s="81">
        <f t="shared" si="16"/>
        <v>10.913184308653847</v>
      </c>
      <c r="U18" s="82">
        <f t="shared" si="17"/>
        <v>0.27053077247722096</v>
      </c>
    </row>
    <row r="19" spans="1:21">
      <c r="A19" s="16">
        <f t="shared" si="18"/>
        <v>5</v>
      </c>
      <c r="B19" s="60">
        <v>18255.93</v>
      </c>
      <c r="C19" s="61"/>
      <c r="D19" s="60">
        <f t="shared" si="0"/>
        <v>22699.423362000001</v>
      </c>
      <c r="E19" s="64">
        <f t="shared" si="1"/>
        <v>562.70400675261965</v>
      </c>
      <c r="F19" s="60">
        <f t="shared" si="2"/>
        <v>1891.6186135000003</v>
      </c>
      <c r="G19" s="64">
        <f t="shared" si="3"/>
        <v>46.892000562718309</v>
      </c>
      <c r="H19" s="60">
        <f t="shared" si="4"/>
        <v>94.605125166666667</v>
      </c>
      <c r="I19" s="64">
        <f t="shared" si="5"/>
        <v>2.3451997939178497</v>
      </c>
      <c r="J19" s="60">
        <f t="shared" si="6"/>
        <v>47.302044500000001</v>
      </c>
      <c r="K19" s="64">
        <f t="shared" si="7"/>
        <v>1.1725870540085623</v>
      </c>
      <c r="L19" s="81">
        <f t="shared" si="8"/>
        <v>11.487562430161944</v>
      </c>
      <c r="M19" s="82">
        <f t="shared" si="9"/>
        <v>0.28476923418654843</v>
      </c>
      <c r="N19" s="81">
        <f t="shared" si="10"/>
        <v>5.7437812150809719</v>
      </c>
      <c r="O19" s="82">
        <f t="shared" si="11"/>
        <v>0.14238461709327421</v>
      </c>
      <c r="P19" s="81">
        <f t="shared" si="12"/>
        <v>2.2975124860323888</v>
      </c>
      <c r="Q19" s="82">
        <f t="shared" si="13"/>
        <v>5.6953846837309682E-2</v>
      </c>
      <c r="R19" s="23">
        <f t="shared" si="14"/>
        <v>12.062087481781377</v>
      </c>
      <c r="S19" s="23">
        <f t="shared" si="15"/>
        <v>0.29901133819819525</v>
      </c>
      <c r="T19" s="81">
        <f t="shared" si="16"/>
        <v>10.913184308653847</v>
      </c>
      <c r="U19" s="82">
        <f t="shared" si="17"/>
        <v>0.27053077247722096</v>
      </c>
    </row>
    <row r="20" spans="1:21">
      <c r="A20" s="16">
        <f t="shared" si="18"/>
        <v>6</v>
      </c>
      <c r="B20" s="60">
        <v>19172.88</v>
      </c>
      <c r="C20" s="61"/>
      <c r="D20" s="60">
        <f t="shared" si="0"/>
        <v>23839.558992000002</v>
      </c>
      <c r="E20" s="64">
        <f t="shared" si="1"/>
        <v>590.96723075664545</v>
      </c>
      <c r="F20" s="60">
        <f t="shared" si="2"/>
        <v>1986.6299160000001</v>
      </c>
      <c r="G20" s="64">
        <f t="shared" si="3"/>
        <v>49.247269229720452</v>
      </c>
      <c r="H20" s="60">
        <f t="shared" si="4"/>
        <v>94.605125166666667</v>
      </c>
      <c r="I20" s="64">
        <f t="shared" si="5"/>
        <v>2.3451997939178497</v>
      </c>
      <c r="J20" s="60">
        <f t="shared" si="6"/>
        <v>47.302044500000001</v>
      </c>
      <c r="K20" s="64">
        <f t="shared" si="7"/>
        <v>1.1725870540085623</v>
      </c>
      <c r="L20" s="81">
        <f t="shared" si="8"/>
        <v>12.064554145748989</v>
      </c>
      <c r="M20" s="82">
        <f t="shared" si="9"/>
        <v>0.29907248520073149</v>
      </c>
      <c r="N20" s="81">
        <f t="shared" si="10"/>
        <v>6.0322770728744946</v>
      </c>
      <c r="O20" s="82">
        <f t="shared" si="11"/>
        <v>0.14953624260036574</v>
      </c>
      <c r="P20" s="81">
        <f t="shared" si="12"/>
        <v>2.4129108291497978</v>
      </c>
      <c r="Q20" s="82">
        <f t="shared" si="13"/>
        <v>5.9814497040146304E-2</v>
      </c>
      <c r="R20" s="23">
        <f t="shared" si="14"/>
        <v>12.639079197368421</v>
      </c>
      <c r="S20" s="23">
        <f t="shared" si="15"/>
        <v>0.31331458921237831</v>
      </c>
      <c r="T20" s="81">
        <f t="shared" si="16"/>
        <v>11.461326438461539</v>
      </c>
      <c r="U20" s="82">
        <f t="shared" si="17"/>
        <v>0.28411886094069494</v>
      </c>
    </row>
    <row r="21" spans="1:21">
      <c r="A21" s="16">
        <f t="shared" si="18"/>
        <v>7</v>
      </c>
      <c r="B21" s="60">
        <v>19172.88</v>
      </c>
      <c r="C21" s="61"/>
      <c r="D21" s="60">
        <f t="shared" si="0"/>
        <v>23839.558992000002</v>
      </c>
      <c r="E21" s="64">
        <f t="shared" si="1"/>
        <v>590.96723075664545</v>
      </c>
      <c r="F21" s="60">
        <f t="shared" si="2"/>
        <v>1986.6299160000001</v>
      </c>
      <c r="G21" s="64">
        <f t="shared" si="3"/>
        <v>49.247269229720452</v>
      </c>
      <c r="H21" s="60">
        <f t="shared" si="4"/>
        <v>94.605125166666667</v>
      </c>
      <c r="I21" s="64">
        <f t="shared" si="5"/>
        <v>2.3451997939178497</v>
      </c>
      <c r="J21" s="60">
        <f t="shared" si="6"/>
        <v>47.302044500000001</v>
      </c>
      <c r="K21" s="64">
        <f t="shared" si="7"/>
        <v>1.1725870540085623</v>
      </c>
      <c r="L21" s="81">
        <f t="shared" si="8"/>
        <v>12.064554145748989</v>
      </c>
      <c r="M21" s="82">
        <f t="shared" si="9"/>
        <v>0.29907248520073149</v>
      </c>
      <c r="N21" s="81">
        <f t="shared" si="10"/>
        <v>6.0322770728744946</v>
      </c>
      <c r="O21" s="82">
        <f t="shared" si="11"/>
        <v>0.14953624260036574</v>
      </c>
      <c r="P21" s="81">
        <f t="shared" si="12"/>
        <v>2.4129108291497978</v>
      </c>
      <c r="Q21" s="82">
        <f t="shared" si="13"/>
        <v>5.9814497040146304E-2</v>
      </c>
      <c r="R21" s="23">
        <f t="shared" si="14"/>
        <v>12.639079197368421</v>
      </c>
      <c r="S21" s="23">
        <f t="shared" si="15"/>
        <v>0.31331458921237831</v>
      </c>
      <c r="T21" s="81">
        <f t="shared" si="16"/>
        <v>11.461326438461539</v>
      </c>
      <c r="U21" s="82">
        <f t="shared" si="17"/>
        <v>0.28411886094069494</v>
      </c>
    </row>
    <row r="22" spans="1:21">
      <c r="A22" s="16">
        <f t="shared" si="18"/>
        <v>8</v>
      </c>
      <c r="B22" s="60">
        <v>20089.87</v>
      </c>
      <c r="C22" s="61"/>
      <c r="D22" s="60">
        <f t="shared" si="0"/>
        <v>24979.744358</v>
      </c>
      <c r="E22" s="64">
        <f t="shared" si="1"/>
        <v>619.23168768390599</v>
      </c>
      <c r="F22" s="60">
        <f t="shared" si="2"/>
        <v>2081.6453631666668</v>
      </c>
      <c r="G22" s="64">
        <f t="shared" si="3"/>
        <v>51.602640640325504</v>
      </c>
      <c r="H22" s="60">
        <f t="shared" si="4"/>
        <v>81.997049166666685</v>
      </c>
      <c r="I22" s="64">
        <f t="shared" si="5"/>
        <v>2.0326537538929617</v>
      </c>
      <c r="J22" s="60">
        <f t="shared" si="6"/>
        <v>34.696040833333349</v>
      </c>
      <c r="K22" s="64">
        <f t="shared" si="7"/>
        <v>0.86009238578512459</v>
      </c>
      <c r="L22" s="81">
        <f t="shared" si="8"/>
        <v>12.641571031376518</v>
      </c>
      <c r="M22" s="82">
        <f t="shared" si="9"/>
        <v>0.31337636016392006</v>
      </c>
      <c r="N22" s="81">
        <f t="shared" si="10"/>
        <v>6.3207855156882591</v>
      </c>
      <c r="O22" s="82">
        <f t="shared" si="11"/>
        <v>0.15668818008196003</v>
      </c>
      <c r="P22" s="81">
        <f t="shared" si="12"/>
        <v>2.5283142062753035</v>
      </c>
      <c r="Q22" s="82">
        <f t="shared" si="13"/>
        <v>6.2675272032784002E-2</v>
      </c>
      <c r="R22" s="23">
        <f t="shared" si="14"/>
        <v>13.139528819838059</v>
      </c>
      <c r="S22" s="23">
        <f t="shared" si="15"/>
        <v>0.32572041130092189</v>
      </c>
      <c r="T22" s="81">
        <f t="shared" si="16"/>
        <v>12.009492479807692</v>
      </c>
      <c r="U22" s="82">
        <f t="shared" si="17"/>
        <v>0.29770754215572404</v>
      </c>
    </row>
    <row r="23" spans="1:21">
      <c r="A23" s="16">
        <f t="shared" si="18"/>
        <v>9</v>
      </c>
      <c r="B23" s="60">
        <v>20089.87</v>
      </c>
      <c r="C23" s="61"/>
      <c r="D23" s="60">
        <f t="shared" si="0"/>
        <v>24979.744358</v>
      </c>
      <c r="E23" s="64">
        <f t="shared" si="1"/>
        <v>619.23168768390599</v>
      </c>
      <c r="F23" s="60">
        <f t="shared" si="2"/>
        <v>2081.6453631666668</v>
      </c>
      <c r="G23" s="64">
        <f t="shared" si="3"/>
        <v>51.602640640325504</v>
      </c>
      <c r="H23" s="60">
        <f t="shared" si="4"/>
        <v>81.997049166666685</v>
      </c>
      <c r="I23" s="64">
        <f t="shared" si="5"/>
        <v>2.0326537538929617</v>
      </c>
      <c r="J23" s="60">
        <f t="shared" si="6"/>
        <v>34.696040833333349</v>
      </c>
      <c r="K23" s="64">
        <f t="shared" si="7"/>
        <v>0.86009238578512459</v>
      </c>
      <c r="L23" s="81">
        <f t="shared" si="8"/>
        <v>12.641571031376518</v>
      </c>
      <c r="M23" s="82">
        <f t="shared" si="9"/>
        <v>0.31337636016392006</v>
      </c>
      <c r="N23" s="81">
        <f t="shared" si="10"/>
        <v>6.3207855156882591</v>
      </c>
      <c r="O23" s="82">
        <f t="shared" si="11"/>
        <v>0.15668818008196003</v>
      </c>
      <c r="P23" s="81">
        <f t="shared" si="12"/>
        <v>2.5283142062753035</v>
      </c>
      <c r="Q23" s="82">
        <f t="shared" si="13"/>
        <v>6.2675272032784002E-2</v>
      </c>
      <c r="R23" s="23">
        <f t="shared" si="14"/>
        <v>13.139528819838059</v>
      </c>
      <c r="S23" s="23">
        <f t="shared" si="15"/>
        <v>0.32572041130092189</v>
      </c>
      <c r="T23" s="81">
        <f t="shared" si="16"/>
        <v>12.009492479807692</v>
      </c>
      <c r="U23" s="82">
        <f t="shared" si="17"/>
        <v>0.29770754215572404</v>
      </c>
    </row>
    <row r="24" spans="1:21">
      <c r="A24" s="16">
        <f t="shared" si="18"/>
        <v>10</v>
      </c>
      <c r="B24" s="60">
        <v>21006.86</v>
      </c>
      <c r="C24" s="61"/>
      <c r="D24" s="60">
        <f t="shared" si="0"/>
        <v>26119.929724000001</v>
      </c>
      <c r="E24" s="64">
        <f t="shared" si="1"/>
        <v>647.49614461116664</v>
      </c>
      <c r="F24" s="60">
        <f t="shared" si="2"/>
        <v>2176.6608103333333</v>
      </c>
      <c r="G24" s="64">
        <f t="shared" si="3"/>
        <v>53.958012050930549</v>
      </c>
      <c r="H24" s="60">
        <f t="shared" si="4"/>
        <v>47.302044500000001</v>
      </c>
      <c r="I24" s="64">
        <f t="shared" si="5"/>
        <v>1.1725870540085623</v>
      </c>
      <c r="J24" s="60">
        <f t="shared" si="6"/>
        <v>23.651540333333333</v>
      </c>
      <c r="K24" s="64">
        <f t="shared" si="7"/>
        <v>0.58630636995464369</v>
      </c>
      <c r="L24" s="81">
        <f t="shared" si="8"/>
        <v>13.218587917004049</v>
      </c>
      <c r="M24" s="82">
        <f t="shared" si="9"/>
        <v>0.32768023512710864</v>
      </c>
      <c r="N24" s="81">
        <f t="shared" si="10"/>
        <v>6.6092939585020245</v>
      </c>
      <c r="O24" s="82">
        <f t="shared" si="11"/>
        <v>0.16384011756355432</v>
      </c>
      <c r="P24" s="81">
        <f t="shared" si="12"/>
        <v>2.64371758340081</v>
      </c>
      <c r="Q24" s="82">
        <f t="shared" si="13"/>
        <v>6.5536047025421734E-2</v>
      </c>
      <c r="R24" s="23">
        <f t="shared" si="14"/>
        <v>13.505847296558706</v>
      </c>
      <c r="S24" s="23">
        <f t="shared" si="15"/>
        <v>0.33480120913930639</v>
      </c>
      <c r="T24" s="81">
        <f t="shared" si="16"/>
        <v>12.557658521153847</v>
      </c>
      <c r="U24" s="82">
        <f t="shared" si="17"/>
        <v>0.31129622337075319</v>
      </c>
    </row>
    <row r="25" spans="1:21">
      <c r="A25" s="16">
        <f t="shared" si="18"/>
        <v>11</v>
      </c>
      <c r="B25" s="60">
        <v>21006.86</v>
      </c>
      <c r="C25" s="61"/>
      <c r="D25" s="60">
        <f t="shared" si="0"/>
        <v>26119.929724000001</v>
      </c>
      <c r="E25" s="64">
        <f t="shared" si="1"/>
        <v>647.49614461116664</v>
      </c>
      <c r="F25" s="60">
        <f t="shared" si="2"/>
        <v>2176.6608103333333</v>
      </c>
      <c r="G25" s="64">
        <f t="shared" si="3"/>
        <v>53.958012050930549</v>
      </c>
      <c r="H25" s="60">
        <f t="shared" si="4"/>
        <v>47.302044500000001</v>
      </c>
      <c r="I25" s="64">
        <f t="shared" si="5"/>
        <v>1.1725870540085623</v>
      </c>
      <c r="J25" s="60">
        <f t="shared" si="6"/>
        <v>23.651540333333333</v>
      </c>
      <c r="K25" s="64">
        <f t="shared" si="7"/>
        <v>0.58630636995464369</v>
      </c>
      <c r="L25" s="81">
        <f t="shared" si="8"/>
        <v>13.218587917004049</v>
      </c>
      <c r="M25" s="82">
        <f t="shared" si="9"/>
        <v>0.32768023512710864</v>
      </c>
      <c r="N25" s="81">
        <f t="shared" si="10"/>
        <v>6.6092939585020245</v>
      </c>
      <c r="O25" s="82">
        <f t="shared" si="11"/>
        <v>0.16384011756355432</v>
      </c>
      <c r="P25" s="81">
        <f t="shared" si="12"/>
        <v>2.64371758340081</v>
      </c>
      <c r="Q25" s="82">
        <f t="shared" si="13"/>
        <v>6.5536047025421734E-2</v>
      </c>
      <c r="R25" s="23">
        <f t="shared" si="14"/>
        <v>13.505847296558706</v>
      </c>
      <c r="S25" s="23">
        <f t="shared" si="15"/>
        <v>0.33480120913930639</v>
      </c>
      <c r="T25" s="81">
        <f t="shared" si="16"/>
        <v>12.557658521153847</v>
      </c>
      <c r="U25" s="82">
        <f t="shared" si="17"/>
        <v>0.31129622337075319</v>
      </c>
    </row>
    <row r="26" spans="1:21">
      <c r="A26" s="16">
        <f t="shared" si="18"/>
        <v>12</v>
      </c>
      <c r="B26" s="60">
        <v>21923.82</v>
      </c>
      <c r="C26" s="61"/>
      <c r="D26" s="60">
        <f t="shared" si="0"/>
        <v>27260.077788000002</v>
      </c>
      <c r="E26" s="64">
        <f t="shared" si="1"/>
        <v>675.75967684600118</v>
      </c>
      <c r="F26" s="60">
        <f t="shared" si="2"/>
        <v>2271.6731490000002</v>
      </c>
      <c r="G26" s="64">
        <f t="shared" si="3"/>
        <v>56.31330640383343</v>
      </c>
      <c r="H26" s="60">
        <f t="shared" si="4"/>
        <v>47.302044500000001</v>
      </c>
      <c r="I26" s="64">
        <f t="shared" si="5"/>
        <v>1.1725870540085623</v>
      </c>
      <c r="J26" s="60">
        <f t="shared" si="6"/>
        <v>23.651540333333333</v>
      </c>
      <c r="K26" s="64">
        <f t="shared" si="7"/>
        <v>0.58630636995464369</v>
      </c>
      <c r="L26" s="81">
        <f t="shared" si="8"/>
        <v>13.795585925101216</v>
      </c>
      <c r="M26" s="82">
        <f t="shared" si="9"/>
        <v>0.3419836421285431</v>
      </c>
      <c r="N26" s="81">
        <f t="shared" si="10"/>
        <v>6.897792962550608</v>
      </c>
      <c r="O26" s="82">
        <f t="shared" si="11"/>
        <v>0.17099182106427155</v>
      </c>
      <c r="P26" s="81">
        <f t="shared" si="12"/>
        <v>2.7591171850202434</v>
      </c>
      <c r="Q26" s="82">
        <f t="shared" si="13"/>
        <v>6.8396728425708625E-2</v>
      </c>
      <c r="R26" s="23">
        <f t="shared" si="14"/>
        <v>14.082845304655873</v>
      </c>
      <c r="S26" s="23">
        <f t="shared" si="15"/>
        <v>0.3491046161407409</v>
      </c>
      <c r="T26" s="81">
        <f t="shared" si="16"/>
        <v>13.105806628846155</v>
      </c>
      <c r="U26" s="82">
        <f t="shared" si="17"/>
        <v>0.32488446002211596</v>
      </c>
    </row>
    <row r="27" spans="1:21">
      <c r="A27" s="16">
        <f t="shared" si="18"/>
        <v>13</v>
      </c>
      <c r="B27" s="60">
        <v>21923.82</v>
      </c>
      <c r="C27" s="61"/>
      <c r="D27" s="60">
        <f t="shared" si="0"/>
        <v>27260.077788000002</v>
      </c>
      <c r="E27" s="64">
        <f t="shared" si="1"/>
        <v>675.75967684600118</v>
      </c>
      <c r="F27" s="60">
        <f t="shared" si="2"/>
        <v>2271.6731490000002</v>
      </c>
      <c r="G27" s="64">
        <f t="shared" si="3"/>
        <v>56.31330640383343</v>
      </c>
      <c r="H27" s="60">
        <f t="shared" si="4"/>
        <v>47.302044500000001</v>
      </c>
      <c r="I27" s="64">
        <f t="shared" si="5"/>
        <v>1.1725870540085623</v>
      </c>
      <c r="J27" s="60">
        <f t="shared" si="6"/>
        <v>23.651540333333333</v>
      </c>
      <c r="K27" s="64">
        <f t="shared" si="7"/>
        <v>0.58630636995464369</v>
      </c>
      <c r="L27" s="81">
        <f t="shared" si="8"/>
        <v>13.795585925101216</v>
      </c>
      <c r="M27" s="82">
        <f t="shared" si="9"/>
        <v>0.3419836421285431</v>
      </c>
      <c r="N27" s="81">
        <f t="shared" si="10"/>
        <v>6.897792962550608</v>
      </c>
      <c r="O27" s="82">
        <f t="shared" si="11"/>
        <v>0.17099182106427155</v>
      </c>
      <c r="P27" s="81">
        <f t="shared" si="12"/>
        <v>2.7591171850202434</v>
      </c>
      <c r="Q27" s="82">
        <f t="shared" si="13"/>
        <v>6.8396728425708625E-2</v>
      </c>
      <c r="R27" s="23">
        <f t="shared" si="14"/>
        <v>14.082845304655873</v>
      </c>
      <c r="S27" s="23">
        <f t="shared" si="15"/>
        <v>0.3491046161407409</v>
      </c>
      <c r="T27" s="81">
        <f t="shared" si="16"/>
        <v>13.105806628846155</v>
      </c>
      <c r="U27" s="82">
        <f t="shared" si="17"/>
        <v>0.32488446002211596</v>
      </c>
    </row>
    <row r="28" spans="1:21">
      <c r="A28" s="16">
        <f t="shared" si="18"/>
        <v>14</v>
      </c>
      <c r="B28" s="60">
        <v>22840.81</v>
      </c>
      <c r="C28" s="61"/>
      <c r="D28" s="60">
        <f t="shared" si="0"/>
        <v>28400.263154000004</v>
      </c>
      <c r="E28" s="64">
        <f t="shared" si="1"/>
        <v>704.02413377326184</v>
      </c>
      <c r="F28" s="60">
        <f t="shared" si="2"/>
        <v>2366.6885961666667</v>
      </c>
      <c r="G28" s="64">
        <f t="shared" si="3"/>
        <v>58.668677814438475</v>
      </c>
      <c r="H28" s="60">
        <f t="shared" si="4"/>
        <v>28.527740666666638</v>
      </c>
      <c r="I28" s="64">
        <f t="shared" si="5"/>
        <v>0.70718421876768756</v>
      </c>
      <c r="J28" s="60">
        <f t="shared" si="6"/>
        <v>4.8772364999999702</v>
      </c>
      <c r="K28" s="64">
        <f t="shared" si="7"/>
        <v>0.12090353471376901</v>
      </c>
      <c r="L28" s="81">
        <f t="shared" si="8"/>
        <v>14.372602810728747</v>
      </c>
      <c r="M28" s="82">
        <f t="shared" si="9"/>
        <v>0.35628751709173168</v>
      </c>
      <c r="N28" s="81">
        <f t="shared" si="10"/>
        <v>7.1863014053643735</v>
      </c>
      <c r="O28" s="82">
        <f t="shared" si="11"/>
        <v>0.17814375854586584</v>
      </c>
      <c r="P28" s="81">
        <f t="shared" si="12"/>
        <v>2.8745205621457495</v>
      </c>
      <c r="Q28" s="82">
        <f t="shared" si="13"/>
        <v>7.1257503418346343E-2</v>
      </c>
      <c r="R28" s="23">
        <f t="shared" si="14"/>
        <v>14.545848199392712</v>
      </c>
      <c r="S28" s="23">
        <f t="shared" si="15"/>
        <v>0.36058215809639366</v>
      </c>
      <c r="T28" s="81">
        <f t="shared" si="16"/>
        <v>13.65397267019231</v>
      </c>
      <c r="U28" s="82">
        <f t="shared" si="17"/>
        <v>0.33847314123714511</v>
      </c>
    </row>
    <row r="29" spans="1:21">
      <c r="A29" s="16">
        <f t="shared" si="18"/>
        <v>15</v>
      </c>
      <c r="B29" s="60">
        <v>22840.81</v>
      </c>
      <c r="C29" s="61"/>
      <c r="D29" s="60">
        <f t="shared" si="0"/>
        <v>28400.263154000004</v>
      </c>
      <c r="E29" s="64">
        <f t="shared" si="1"/>
        <v>704.02413377326184</v>
      </c>
      <c r="F29" s="60">
        <f t="shared" si="2"/>
        <v>2366.6885961666667</v>
      </c>
      <c r="G29" s="64">
        <f t="shared" si="3"/>
        <v>58.668677814438475</v>
      </c>
      <c r="H29" s="60">
        <f t="shared" si="4"/>
        <v>28.527740666666638</v>
      </c>
      <c r="I29" s="64">
        <f t="shared" si="5"/>
        <v>0.70718421876768756</v>
      </c>
      <c r="J29" s="60">
        <f t="shared" si="6"/>
        <v>4.8772364999999702</v>
      </c>
      <c r="K29" s="64">
        <f t="shared" si="7"/>
        <v>0.12090353471376901</v>
      </c>
      <c r="L29" s="81">
        <f t="shared" si="8"/>
        <v>14.372602810728747</v>
      </c>
      <c r="M29" s="82">
        <f t="shared" si="9"/>
        <v>0.35628751709173168</v>
      </c>
      <c r="N29" s="81">
        <f t="shared" si="10"/>
        <v>7.1863014053643735</v>
      </c>
      <c r="O29" s="82">
        <f t="shared" si="11"/>
        <v>0.17814375854586584</v>
      </c>
      <c r="P29" s="81">
        <f t="shared" si="12"/>
        <v>2.8745205621457495</v>
      </c>
      <c r="Q29" s="82">
        <f t="shared" si="13"/>
        <v>7.1257503418346343E-2</v>
      </c>
      <c r="R29" s="23">
        <f t="shared" si="14"/>
        <v>14.545848199392712</v>
      </c>
      <c r="S29" s="23">
        <f t="shared" si="15"/>
        <v>0.36058215809639366</v>
      </c>
      <c r="T29" s="81">
        <f t="shared" si="16"/>
        <v>13.65397267019231</v>
      </c>
      <c r="U29" s="82">
        <f t="shared" si="17"/>
        <v>0.33847314123714511</v>
      </c>
    </row>
    <row r="30" spans="1:21">
      <c r="A30" s="16">
        <f t="shared" si="18"/>
        <v>16</v>
      </c>
      <c r="B30" s="60">
        <v>23757.8</v>
      </c>
      <c r="C30" s="61"/>
      <c r="D30" s="60">
        <f t="shared" si="0"/>
        <v>29540.448520000002</v>
      </c>
      <c r="E30" s="64">
        <f t="shared" si="1"/>
        <v>732.28859070052238</v>
      </c>
      <c r="F30" s="60">
        <f t="shared" si="2"/>
        <v>2461.7040433333332</v>
      </c>
      <c r="G30" s="64">
        <f t="shared" si="3"/>
        <v>61.02404922504352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14.949619696356276</v>
      </c>
      <c r="M30" s="82">
        <f t="shared" si="9"/>
        <v>0.3705913920549202</v>
      </c>
      <c r="N30" s="81">
        <f t="shared" si="10"/>
        <v>7.474809848178138</v>
      </c>
      <c r="O30" s="82">
        <f t="shared" si="11"/>
        <v>0.1852956960274601</v>
      </c>
      <c r="P30" s="81">
        <f t="shared" si="12"/>
        <v>2.9899239392712551</v>
      </c>
      <c r="Q30" s="82">
        <f t="shared" si="13"/>
        <v>7.4118278410984034E-2</v>
      </c>
      <c r="R30" s="23">
        <f t="shared" si="14"/>
        <v>14.949619696356274</v>
      </c>
      <c r="S30" s="23">
        <f t="shared" si="15"/>
        <v>0.37059139205492014</v>
      </c>
      <c r="T30" s="81">
        <f t="shared" si="16"/>
        <v>14.202138711538462</v>
      </c>
      <c r="U30" s="82">
        <f t="shared" si="17"/>
        <v>0.35206182245217421</v>
      </c>
    </row>
    <row r="31" spans="1:21">
      <c r="A31" s="16">
        <f t="shared" si="18"/>
        <v>17</v>
      </c>
      <c r="B31" s="60">
        <v>23757.8</v>
      </c>
      <c r="C31" s="61"/>
      <c r="D31" s="60">
        <f t="shared" si="0"/>
        <v>29540.448520000002</v>
      </c>
      <c r="E31" s="64">
        <f t="shared" si="1"/>
        <v>732.28859070052238</v>
      </c>
      <c r="F31" s="60">
        <f t="shared" si="2"/>
        <v>2461.7040433333332</v>
      </c>
      <c r="G31" s="64">
        <f t="shared" si="3"/>
        <v>61.02404922504352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14.949619696356276</v>
      </c>
      <c r="M31" s="82">
        <f t="shared" si="9"/>
        <v>0.3705913920549202</v>
      </c>
      <c r="N31" s="81">
        <f t="shared" si="10"/>
        <v>7.474809848178138</v>
      </c>
      <c r="O31" s="82">
        <f t="shared" si="11"/>
        <v>0.1852956960274601</v>
      </c>
      <c r="P31" s="81">
        <f t="shared" si="12"/>
        <v>2.9899239392712551</v>
      </c>
      <c r="Q31" s="82">
        <f t="shared" si="13"/>
        <v>7.4118278410984034E-2</v>
      </c>
      <c r="R31" s="23">
        <f t="shared" si="14"/>
        <v>14.949619696356274</v>
      </c>
      <c r="S31" s="23">
        <f t="shared" si="15"/>
        <v>0.37059139205492014</v>
      </c>
      <c r="T31" s="81">
        <f t="shared" si="16"/>
        <v>14.202138711538462</v>
      </c>
      <c r="U31" s="82">
        <f t="shared" si="17"/>
        <v>0.35206182245217421</v>
      </c>
    </row>
    <row r="32" spans="1:21">
      <c r="A32" s="16">
        <f t="shared" si="18"/>
        <v>18</v>
      </c>
      <c r="B32" s="60">
        <v>24674.75</v>
      </c>
      <c r="C32" s="61"/>
      <c r="D32" s="60">
        <f t="shared" si="0"/>
        <v>30680.584150000002</v>
      </c>
      <c r="E32" s="64">
        <f t="shared" si="1"/>
        <v>760.55181470454818</v>
      </c>
      <c r="F32" s="60">
        <f t="shared" si="2"/>
        <v>2556.7153458333332</v>
      </c>
      <c r="G32" s="64">
        <f t="shared" si="3"/>
        <v>63.37931789204567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15.526611411943321</v>
      </c>
      <c r="M32" s="82">
        <f t="shared" si="9"/>
        <v>0.38489464306910331</v>
      </c>
      <c r="N32" s="81">
        <f t="shared" si="10"/>
        <v>7.7633057059716606</v>
      </c>
      <c r="O32" s="82">
        <f t="shared" si="11"/>
        <v>0.19244732153455166</v>
      </c>
      <c r="P32" s="81">
        <f t="shared" si="12"/>
        <v>3.1053222823886641</v>
      </c>
      <c r="Q32" s="82">
        <f t="shared" si="13"/>
        <v>7.6978928613820663E-2</v>
      </c>
      <c r="R32" s="23">
        <f t="shared" si="14"/>
        <v>15.526611411943321</v>
      </c>
      <c r="S32" s="23">
        <f t="shared" si="15"/>
        <v>0.38489464306910331</v>
      </c>
      <c r="T32" s="81">
        <f t="shared" si="16"/>
        <v>14.750280841346155</v>
      </c>
      <c r="U32" s="82">
        <f t="shared" si="17"/>
        <v>0.36564991091564819</v>
      </c>
    </row>
    <row r="33" spans="1:21">
      <c r="A33" s="16">
        <f t="shared" si="18"/>
        <v>19</v>
      </c>
      <c r="B33" s="60">
        <v>24674.75</v>
      </c>
      <c r="C33" s="61"/>
      <c r="D33" s="60">
        <f t="shared" si="0"/>
        <v>30680.584150000002</v>
      </c>
      <c r="E33" s="64">
        <f t="shared" si="1"/>
        <v>760.55181470454818</v>
      </c>
      <c r="F33" s="60">
        <f t="shared" si="2"/>
        <v>2556.7153458333332</v>
      </c>
      <c r="G33" s="64">
        <f t="shared" si="3"/>
        <v>63.37931789204567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15.526611411943321</v>
      </c>
      <c r="M33" s="82">
        <f t="shared" si="9"/>
        <v>0.38489464306910331</v>
      </c>
      <c r="N33" s="81">
        <f t="shared" si="10"/>
        <v>7.7633057059716606</v>
      </c>
      <c r="O33" s="82">
        <f t="shared" si="11"/>
        <v>0.19244732153455166</v>
      </c>
      <c r="P33" s="81">
        <f t="shared" si="12"/>
        <v>3.1053222823886641</v>
      </c>
      <c r="Q33" s="82">
        <f t="shared" si="13"/>
        <v>7.6978928613820663E-2</v>
      </c>
      <c r="R33" s="23">
        <f t="shared" si="14"/>
        <v>15.526611411943321</v>
      </c>
      <c r="S33" s="23">
        <f t="shared" si="15"/>
        <v>0.38489464306910331</v>
      </c>
      <c r="T33" s="81">
        <f t="shared" si="16"/>
        <v>14.750280841346155</v>
      </c>
      <c r="U33" s="82">
        <f t="shared" si="17"/>
        <v>0.36564991091564819</v>
      </c>
    </row>
    <row r="34" spans="1:21">
      <c r="A34" s="16">
        <f t="shared" si="18"/>
        <v>20</v>
      </c>
      <c r="B34" s="60">
        <v>25591.74</v>
      </c>
      <c r="C34" s="61"/>
      <c r="D34" s="60">
        <f t="shared" si="0"/>
        <v>31820.769516000004</v>
      </c>
      <c r="E34" s="64">
        <f t="shared" si="1"/>
        <v>788.81627163180883</v>
      </c>
      <c r="F34" s="60">
        <f t="shared" si="2"/>
        <v>2651.7307930000002</v>
      </c>
      <c r="G34" s="64">
        <f t="shared" si="3"/>
        <v>65.734689302650736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16.103628297570854</v>
      </c>
      <c r="M34" s="82">
        <f t="shared" si="9"/>
        <v>0.39919851803229195</v>
      </c>
      <c r="N34" s="81">
        <f t="shared" si="10"/>
        <v>8.0518141487854269</v>
      </c>
      <c r="O34" s="82">
        <f t="shared" si="11"/>
        <v>0.19959925901614597</v>
      </c>
      <c r="P34" s="81">
        <f t="shared" si="12"/>
        <v>3.2207256595141707</v>
      </c>
      <c r="Q34" s="82">
        <f t="shared" si="13"/>
        <v>7.9839703606458381E-2</v>
      </c>
      <c r="R34" s="23">
        <f t="shared" si="14"/>
        <v>16.10362829757085</v>
      </c>
      <c r="S34" s="23">
        <f t="shared" si="15"/>
        <v>0.39919851803229184</v>
      </c>
      <c r="T34" s="81">
        <f t="shared" si="16"/>
        <v>15.298446882692309</v>
      </c>
      <c r="U34" s="82">
        <f t="shared" si="17"/>
        <v>0.37923859213067729</v>
      </c>
    </row>
    <row r="35" spans="1:21">
      <c r="A35" s="16">
        <f t="shared" si="18"/>
        <v>21</v>
      </c>
      <c r="B35" s="60">
        <v>25591.74</v>
      </c>
      <c r="C35" s="61"/>
      <c r="D35" s="60">
        <f t="shared" si="0"/>
        <v>31820.769516000004</v>
      </c>
      <c r="E35" s="64">
        <f t="shared" si="1"/>
        <v>788.81627163180883</v>
      </c>
      <c r="F35" s="60">
        <f t="shared" si="2"/>
        <v>2651.7307930000002</v>
      </c>
      <c r="G35" s="64">
        <f t="shared" si="3"/>
        <v>65.734689302650736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16.103628297570854</v>
      </c>
      <c r="M35" s="82">
        <f t="shared" si="9"/>
        <v>0.39919851803229195</v>
      </c>
      <c r="N35" s="81">
        <f t="shared" si="10"/>
        <v>8.0518141487854269</v>
      </c>
      <c r="O35" s="82">
        <f t="shared" si="11"/>
        <v>0.19959925901614597</v>
      </c>
      <c r="P35" s="81">
        <f t="shared" si="12"/>
        <v>3.2207256595141707</v>
      </c>
      <c r="Q35" s="82">
        <f t="shared" si="13"/>
        <v>7.9839703606458381E-2</v>
      </c>
      <c r="R35" s="23">
        <f t="shared" si="14"/>
        <v>16.10362829757085</v>
      </c>
      <c r="S35" s="23">
        <f t="shared" si="15"/>
        <v>0.39919851803229184</v>
      </c>
      <c r="T35" s="81">
        <f t="shared" si="16"/>
        <v>15.298446882692309</v>
      </c>
      <c r="U35" s="82">
        <f t="shared" si="17"/>
        <v>0.37923859213067729</v>
      </c>
    </row>
    <row r="36" spans="1:21">
      <c r="A36" s="16">
        <f t="shared" si="18"/>
        <v>22</v>
      </c>
      <c r="B36" s="60">
        <v>26508.73</v>
      </c>
      <c r="C36" s="61"/>
      <c r="D36" s="60">
        <f t="shared" si="0"/>
        <v>32960.954881999998</v>
      </c>
      <c r="E36" s="64">
        <f t="shared" si="1"/>
        <v>817.08072855906926</v>
      </c>
      <c r="F36" s="60">
        <f t="shared" si="2"/>
        <v>2746.7462401666671</v>
      </c>
      <c r="G36" s="64">
        <f t="shared" si="3"/>
        <v>68.090060713255781</v>
      </c>
      <c r="H36" s="60">
        <f t="shared" si="4"/>
        <v>0</v>
      </c>
      <c r="I36" s="64">
        <f t="shared" si="5"/>
        <v>0</v>
      </c>
      <c r="J36" s="60">
        <f t="shared" si="6"/>
        <v>0</v>
      </c>
      <c r="K36" s="64">
        <f t="shared" si="7"/>
        <v>0</v>
      </c>
      <c r="L36" s="81">
        <f t="shared" si="8"/>
        <v>16.680645183198379</v>
      </c>
      <c r="M36" s="82">
        <f t="shared" si="9"/>
        <v>0.41350239299548036</v>
      </c>
      <c r="N36" s="81">
        <f t="shared" si="10"/>
        <v>8.3403225915991896</v>
      </c>
      <c r="O36" s="82">
        <f t="shared" si="11"/>
        <v>0.20675119649774018</v>
      </c>
      <c r="P36" s="81">
        <f t="shared" si="12"/>
        <v>3.3361290366396759</v>
      </c>
      <c r="Q36" s="82">
        <f t="shared" si="13"/>
        <v>8.2700478599096072E-2</v>
      </c>
      <c r="R36" s="23">
        <f t="shared" si="14"/>
        <v>16.680645183198383</v>
      </c>
      <c r="S36" s="23">
        <f t="shared" si="15"/>
        <v>0.41350239299548047</v>
      </c>
      <c r="T36" s="81">
        <f t="shared" si="16"/>
        <v>15.84661292403846</v>
      </c>
      <c r="U36" s="82">
        <f t="shared" si="17"/>
        <v>0.39282727334570638</v>
      </c>
    </row>
    <row r="37" spans="1:21">
      <c r="A37" s="16">
        <f t="shared" si="18"/>
        <v>23</v>
      </c>
      <c r="B37" s="60">
        <v>27425.69</v>
      </c>
      <c r="C37" s="61"/>
      <c r="D37" s="60">
        <f t="shared" si="0"/>
        <v>34101.102945999999</v>
      </c>
      <c r="E37" s="64">
        <f t="shared" si="1"/>
        <v>845.3442607939038</v>
      </c>
      <c r="F37" s="60">
        <f t="shared" si="2"/>
        <v>2841.7585788333331</v>
      </c>
      <c r="G37" s="64">
        <f t="shared" si="3"/>
        <v>70.445355066158641</v>
      </c>
      <c r="H37" s="60">
        <f t="shared" si="4"/>
        <v>0</v>
      </c>
      <c r="I37" s="64">
        <f t="shared" si="5"/>
        <v>0</v>
      </c>
      <c r="J37" s="60">
        <f t="shared" si="6"/>
        <v>0</v>
      </c>
      <c r="K37" s="64">
        <f t="shared" si="7"/>
        <v>0</v>
      </c>
      <c r="L37" s="81">
        <f t="shared" si="8"/>
        <v>17.257643191295546</v>
      </c>
      <c r="M37" s="82">
        <f t="shared" si="9"/>
        <v>0.42780579999691487</v>
      </c>
      <c r="N37" s="81">
        <f t="shared" si="10"/>
        <v>8.6288215956477732</v>
      </c>
      <c r="O37" s="82">
        <f t="shared" si="11"/>
        <v>0.21390289999845744</v>
      </c>
      <c r="P37" s="81">
        <f t="shared" si="12"/>
        <v>3.4515286382591093</v>
      </c>
      <c r="Q37" s="82">
        <f t="shared" si="13"/>
        <v>8.5561159999382977E-2</v>
      </c>
      <c r="R37" s="23">
        <f t="shared" si="14"/>
        <v>17.257643191295543</v>
      </c>
      <c r="S37" s="23">
        <f t="shared" si="15"/>
        <v>0.42780579999691476</v>
      </c>
      <c r="T37" s="81">
        <f t="shared" si="16"/>
        <v>16.39476103173077</v>
      </c>
      <c r="U37" s="82">
        <f t="shared" si="17"/>
        <v>0.40641550999706916</v>
      </c>
    </row>
    <row r="38" spans="1:21">
      <c r="A38" s="16">
        <f t="shared" si="18"/>
        <v>24</v>
      </c>
      <c r="B38" s="60">
        <v>28342.68</v>
      </c>
      <c r="C38" s="61"/>
      <c r="D38" s="60">
        <f t="shared" si="0"/>
        <v>35241.288312000004</v>
      </c>
      <c r="E38" s="64">
        <f t="shared" si="1"/>
        <v>873.60871772116445</v>
      </c>
      <c r="F38" s="60">
        <f t="shared" si="2"/>
        <v>2936.774026</v>
      </c>
      <c r="G38" s="64">
        <f t="shared" si="3"/>
        <v>72.8007264767637</v>
      </c>
      <c r="H38" s="60">
        <f t="shared" si="4"/>
        <v>0</v>
      </c>
      <c r="I38" s="64">
        <f t="shared" si="5"/>
        <v>0</v>
      </c>
      <c r="J38" s="60">
        <f t="shared" si="6"/>
        <v>0</v>
      </c>
      <c r="K38" s="64">
        <f t="shared" si="7"/>
        <v>0</v>
      </c>
      <c r="L38" s="81">
        <f t="shared" si="8"/>
        <v>17.834660076923079</v>
      </c>
      <c r="M38" s="82">
        <f t="shared" si="9"/>
        <v>0.4421096749601035</v>
      </c>
      <c r="N38" s="81">
        <f t="shared" si="10"/>
        <v>8.9173300384615395</v>
      </c>
      <c r="O38" s="82">
        <f t="shared" si="11"/>
        <v>0.22105483748005175</v>
      </c>
      <c r="P38" s="81">
        <f t="shared" si="12"/>
        <v>3.5669320153846158</v>
      </c>
      <c r="Q38" s="82">
        <f t="shared" si="13"/>
        <v>8.8421934992020695E-2</v>
      </c>
      <c r="R38" s="23">
        <f t="shared" si="14"/>
        <v>17.834660076923079</v>
      </c>
      <c r="S38" s="23">
        <f t="shared" si="15"/>
        <v>0.4421096749601035</v>
      </c>
      <c r="T38" s="81">
        <f t="shared" si="16"/>
        <v>16.942927073076927</v>
      </c>
      <c r="U38" s="82">
        <f t="shared" si="17"/>
        <v>0.42000419121209837</v>
      </c>
    </row>
    <row r="39" spans="1:21">
      <c r="A39" s="16">
        <f t="shared" si="18"/>
        <v>25</v>
      </c>
      <c r="B39" s="60">
        <v>28342.68</v>
      </c>
      <c r="C39" s="61"/>
      <c r="D39" s="60">
        <f t="shared" si="0"/>
        <v>35241.288312000004</v>
      </c>
      <c r="E39" s="64">
        <f t="shared" si="1"/>
        <v>873.60871772116445</v>
      </c>
      <c r="F39" s="60">
        <f t="shared" si="2"/>
        <v>2936.774026</v>
      </c>
      <c r="G39" s="64">
        <f t="shared" si="3"/>
        <v>72.8007264767637</v>
      </c>
      <c r="H39" s="60">
        <f t="shared" si="4"/>
        <v>0</v>
      </c>
      <c r="I39" s="64">
        <f t="shared" si="5"/>
        <v>0</v>
      </c>
      <c r="J39" s="60">
        <f t="shared" si="6"/>
        <v>0</v>
      </c>
      <c r="K39" s="64">
        <f t="shared" si="7"/>
        <v>0</v>
      </c>
      <c r="L39" s="81">
        <f t="shared" si="8"/>
        <v>17.834660076923079</v>
      </c>
      <c r="M39" s="82">
        <f t="shared" si="9"/>
        <v>0.4421096749601035</v>
      </c>
      <c r="N39" s="81">
        <f t="shared" si="10"/>
        <v>8.9173300384615395</v>
      </c>
      <c r="O39" s="82">
        <f t="shared" si="11"/>
        <v>0.22105483748005175</v>
      </c>
      <c r="P39" s="81">
        <f t="shared" si="12"/>
        <v>3.5669320153846158</v>
      </c>
      <c r="Q39" s="82">
        <f t="shared" si="13"/>
        <v>8.8421934992020695E-2</v>
      </c>
      <c r="R39" s="23">
        <f t="shared" si="14"/>
        <v>17.834660076923079</v>
      </c>
      <c r="S39" s="23">
        <f t="shared" si="15"/>
        <v>0.4421096749601035</v>
      </c>
      <c r="T39" s="81">
        <f t="shared" si="16"/>
        <v>16.942927073076927</v>
      </c>
      <c r="U39" s="82">
        <f t="shared" si="17"/>
        <v>0.42000419121209837</v>
      </c>
    </row>
    <row r="40" spans="1:21">
      <c r="A40" s="16">
        <f t="shared" si="18"/>
        <v>26</v>
      </c>
      <c r="B40" s="60">
        <v>28342.68</v>
      </c>
      <c r="C40" s="61"/>
      <c r="D40" s="60">
        <f t="shared" si="0"/>
        <v>35241.288312000004</v>
      </c>
      <c r="E40" s="64">
        <f t="shared" si="1"/>
        <v>873.60871772116445</v>
      </c>
      <c r="F40" s="60">
        <f t="shared" si="2"/>
        <v>2936.774026</v>
      </c>
      <c r="G40" s="64">
        <f t="shared" si="3"/>
        <v>72.8007264767637</v>
      </c>
      <c r="H40" s="60">
        <f t="shared" si="4"/>
        <v>0</v>
      </c>
      <c r="I40" s="64">
        <f t="shared" si="5"/>
        <v>0</v>
      </c>
      <c r="J40" s="60">
        <f t="shared" si="6"/>
        <v>0</v>
      </c>
      <c r="K40" s="64">
        <f t="shared" si="7"/>
        <v>0</v>
      </c>
      <c r="L40" s="81">
        <f t="shared" si="8"/>
        <v>17.834660076923079</v>
      </c>
      <c r="M40" s="82">
        <f t="shared" si="9"/>
        <v>0.4421096749601035</v>
      </c>
      <c r="N40" s="81">
        <f t="shared" si="10"/>
        <v>8.9173300384615395</v>
      </c>
      <c r="O40" s="82">
        <f t="shared" si="11"/>
        <v>0.22105483748005175</v>
      </c>
      <c r="P40" s="81">
        <f t="shared" si="12"/>
        <v>3.5669320153846158</v>
      </c>
      <c r="Q40" s="82">
        <f t="shared" si="13"/>
        <v>8.8421934992020695E-2</v>
      </c>
      <c r="R40" s="23">
        <f t="shared" si="14"/>
        <v>17.834660076923079</v>
      </c>
      <c r="S40" s="23">
        <f t="shared" si="15"/>
        <v>0.4421096749601035</v>
      </c>
      <c r="T40" s="81">
        <f t="shared" si="16"/>
        <v>16.942927073076927</v>
      </c>
      <c r="U40" s="82">
        <f t="shared" si="17"/>
        <v>0.42000419121209837</v>
      </c>
    </row>
    <row r="41" spans="1:21">
      <c r="A41" s="16">
        <f t="shared" si="18"/>
        <v>27</v>
      </c>
      <c r="B41" s="60">
        <v>28342.68</v>
      </c>
      <c r="C41" s="61"/>
      <c r="D41" s="60">
        <f t="shared" si="0"/>
        <v>35241.288312000004</v>
      </c>
      <c r="E41" s="64">
        <f t="shared" si="1"/>
        <v>873.60871772116445</v>
      </c>
      <c r="F41" s="60">
        <f t="shared" si="2"/>
        <v>2936.774026</v>
      </c>
      <c r="G41" s="64">
        <f t="shared" si="3"/>
        <v>72.8007264767637</v>
      </c>
      <c r="H41" s="60">
        <f t="shared" si="4"/>
        <v>0</v>
      </c>
      <c r="I41" s="64">
        <f t="shared" si="5"/>
        <v>0</v>
      </c>
      <c r="J41" s="60">
        <f t="shared" si="6"/>
        <v>0</v>
      </c>
      <c r="K41" s="64">
        <f t="shared" si="7"/>
        <v>0</v>
      </c>
      <c r="L41" s="81">
        <f t="shared" si="8"/>
        <v>17.834660076923079</v>
      </c>
      <c r="M41" s="82">
        <f t="shared" si="9"/>
        <v>0.4421096749601035</v>
      </c>
      <c r="N41" s="81">
        <f t="shared" si="10"/>
        <v>8.9173300384615395</v>
      </c>
      <c r="O41" s="82">
        <f t="shared" si="11"/>
        <v>0.22105483748005175</v>
      </c>
      <c r="P41" s="81">
        <f t="shared" si="12"/>
        <v>3.5669320153846158</v>
      </c>
      <c r="Q41" s="82">
        <f t="shared" si="13"/>
        <v>8.8421934992020695E-2</v>
      </c>
      <c r="R41" s="23">
        <f t="shared" si="14"/>
        <v>17.834660076923079</v>
      </c>
      <c r="S41" s="23">
        <f t="shared" si="15"/>
        <v>0.4421096749601035</v>
      </c>
      <c r="T41" s="81">
        <f t="shared" si="16"/>
        <v>16.942927073076927</v>
      </c>
      <c r="U41" s="82">
        <f t="shared" si="17"/>
        <v>0.42000419121209837</v>
      </c>
    </row>
    <row r="42" spans="1:21">
      <c r="A42" s="24"/>
      <c r="B42" s="62"/>
      <c r="C42" s="63"/>
      <c r="D42" s="62"/>
      <c r="E42" s="63"/>
      <c r="F42" s="62"/>
      <c r="G42" s="63"/>
      <c r="H42" s="62"/>
      <c r="I42" s="63"/>
      <c r="J42" s="62"/>
      <c r="K42" s="63"/>
      <c r="L42" s="62"/>
      <c r="M42" s="63"/>
      <c r="N42" s="62"/>
      <c r="O42" s="63"/>
      <c r="P42" s="62"/>
      <c r="Q42" s="63"/>
      <c r="R42" s="24"/>
      <c r="S42" s="24"/>
      <c r="T42" s="62"/>
      <c r="U42" s="63"/>
    </row>
  </sheetData>
  <dataConsolidate/>
  <mergeCells count="286">
    <mergeCell ref="T11:U11"/>
    <mergeCell ref="B12:C12"/>
    <mergeCell ref="D12:E12"/>
    <mergeCell ref="H12:I12"/>
    <mergeCell ref="J12:K12"/>
    <mergeCell ref="P12:Q12"/>
    <mergeCell ref="B10:E10"/>
    <mergeCell ref="H10:I10"/>
    <mergeCell ref="J10:K10"/>
    <mergeCell ref="L10:Q10"/>
    <mergeCell ref="B11:C11"/>
    <mergeCell ref="D11:E11"/>
    <mergeCell ref="F11:G11"/>
    <mergeCell ref="H11:I11"/>
    <mergeCell ref="J11:K11"/>
    <mergeCell ref="L11:Q11"/>
    <mergeCell ref="N13:O13"/>
    <mergeCell ref="P13:Q13"/>
    <mergeCell ref="T13:U13"/>
    <mergeCell ref="B14:C14"/>
    <mergeCell ref="D14:E14"/>
    <mergeCell ref="F14:G14"/>
    <mergeCell ref="H14:I14"/>
    <mergeCell ref="J14:K14"/>
    <mergeCell ref="L14:M14"/>
    <mergeCell ref="N14:O14"/>
    <mergeCell ref="B13:C13"/>
    <mergeCell ref="D13:E13"/>
    <mergeCell ref="F13:G13"/>
    <mergeCell ref="H13:I13"/>
    <mergeCell ref="J13:K13"/>
    <mergeCell ref="L13:M13"/>
    <mergeCell ref="P14:Q14"/>
    <mergeCell ref="T14:U14"/>
    <mergeCell ref="B15:C15"/>
    <mergeCell ref="D15:E15"/>
    <mergeCell ref="F15:G15"/>
    <mergeCell ref="H15:I15"/>
    <mergeCell ref="J15:K15"/>
    <mergeCell ref="L15:M15"/>
    <mergeCell ref="N15:O15"/>
    <mergeCell ref="P15:Q15"/>
    <mergeCell ref="T15:U15"/>
    <mergeCell ref="B16:C16"/>
    <mergeCell ref="D16:E16"/>
    <mergeCell ref="F16:G16"/>
    <mergeCell ref="H16:I16"/>
    <mergeCell ref="J16:K16"/>
    <mergeCell ref="L16:M16"/>
    <mergeCell ref="N16:O16"/>
    <mergeCell ref="P16:Q16"/>
    <mergeCell ref="T16:U16"/>
    <mergeCell ref="N17:O17"/>
    <mergeCell ref="P17:Q17"/>
    <mergeCell ref="T17:U17"/>
    <mergeCell ref="B18:C18"/>
    <mergeCell ref="D18:E18"/>
    <mergeCell ref="F18:G18"/>
    <mergeCell ref="H18:I18"/>
    <mergeCell ref="J18:K18"/>
    <mergeCell ref="L18:M18"/>
    <mergeCell ref="N18:O18"/>
    <mergeCell ref="B17:C17"/>
    <mergeCell ref="D17:E17"/>
    <mergeCell ref="F17:G17"/>
    <mergeCell ref="H17:I17"/>
    <mergeCell ref="J17:K17"/>
    <mergeCell ref="L17:M17"/>
    <mergeCell ref="P18:Q18"/>
    <mergeCell ref="T18:U18"/>
    <mergeCell ref="B19:C19"/>
    <mergeCell ref="D19:E19"/>
    <mergeCell ref="F19:G19"/>
    <mergeCell ref="H19:I19"/>
    <mergeCell ref="J19:K19"/>
    <mergeCell ref="L19:M19"/>
    <mergeCell ref="N19:O19"/>
    <mergeCell ref="P19:Q19"/>
    <mergeCell ref="T19:U19"/>
    <mergeCell ref="B20:C20"/>
    <mergeCell ref="D20:E20"/>
    <mergeCell ref="F20:G20"/>
    <mergeCell ref="H20:I20"/>
    <mergeCell ref="J20:K20"/>
    <mergeCell ref="L20:M20"/>
    <mergeCell ref="N20:O20"/>
    <mergeCell ref="P20:Q20"/>
    <mergeCell ref="T20:U20"/>
    <mergeCell ref="N21:O21"/>
    <mergeCell ref="P21:Q21"/>
    <mergeCell ref="T21:U21"/>
    <mergeCell ref="B22:C22"/>
    <mergeCell ref="D22:E22"/>
    <mergeCell ref="F22:G22"/>
    <mergeCell ref="H22:I22"/>
    <mergeCell ref="J22:K22"/>
    <mergeCell ref="L22:M22"/>
    <mergeCell ref="N22:O22"/>
    <mergeCell ref="B21:C21"/>
    <mergeCell ref="D21:E21"/>
    <mergeCell ref="F21:G21"/>
    <mergeCell ref="H21:I21"/>
    <mergeCell ref="J21:K21"/>
    <mergeCell ref="L21:M21"/>
    <mergeCell ref="P22:Q22"/>
    <mergeCell ref="T22:U22"/>
    <mergeCell ref="B23:C23"/>
    <mergeCell ref="D23:E23"/>
    <mergeCell ref="F23:G23"/>
    <mergeCell ref="H23:I23"/>
    <mergeCell ref="J23:K23"/>
    <mergeCell ref="L23:M23"/>
    <mergeCell ref="N23:O23"/>
    <mergeCell ref="P23:Q23"/>
    <mergeCell ref="T23:U23"/>
    <mergeCell ref="B24:C24"/>
    <mergeCell ref="D24:E24"/>
    <mergeCell ref="F24:G24"/>
    <mergeCell ref="H24:I24"/>
    <mergeCell ref="J24:K24"/>
    <mergeCell ref="L24:M24"/>
    <mergeCell ref="N24:O24"/>
    <mergeCell ref="P24:Q24"/>
    <mergeCell ref="T24:U24"/>
    <mergeCell ref="N25:O25"/>
    <mergeCell ref="P25:Q25"/>
    <mergeCell ref="T25:U25"/>
    <mergeCell ref="B26:C26"/>
    <mergeCell ref="D26:E26"/>
    <mergeCell ref="F26:G26"/>
    <mergeCell ref="H26:I26"/>
    <mergeCell ref="J26:K26"/>
    <mergeCell ref="L26:M26"/>
    <mergeCell ref="N26:O26"/>
    <mergeCell ref="B25:C25"/>
    <mergeCell ref="D25:E25"/>
    <mergeCell ref="F25:G25"/>
    <mergeCell ref="H25:I25"/>
    <mergeCell ref="J25:K25"/>
    <mergeCell ref="L25:M25"/>
    <mergeCell ref="P26:Q26"/>
    <mergeCell ref="T26:U26"/>
    <mergeCell ref="B27:C27"/>
    <mergeCell ref="D27:E27"/>
    <mergeCell ref="F27:G27"/>
    <mergeCell ref="H27:I27"/>
    <mergeCell ref="J27:K27"/>
    <mergeCell ref="L27:M27"/>
    <mergeCell ref="N27:O27"/>
    <mergeCell ref="P27:Q27"/>
    <mergeCell ref="T27:U27"/>
    <mergeCell ref="B28:C28"/>
    <mergeCell ref="D28:E28"/>
    <mergeCell ref="F28:G28"/>
    <mergeCell ref="H28:I28"/>
    <mergeCell ref="J28:K28"/>
    <mergeCell ref="L28:M28"/>
    <mergeCell ref="N28:O28"/>
    <mergeCell ref="P28:Q28"/>
    <mergeCell ref="T28:U28"/>
    <mergeCell ref="N29:O29"/>
    <mergeCell ref="P29:Q29"/>
    <mergeCell ref="T29:U29"/>
    <mergeCell ref="B30:C30"/>
    <mergeCell ref="D30:E30"/>
    <mergeCell ref="F30:G30"/>
    <mergeCell ref="H30:I30"/>
    <mergeCell ref="J30:K30"/>
    <mergeCell ref="L30:M30"/>
    <mergeCell ref="N30:O30"/>
    <mergeCell ref="B29:C29"/>
    <mergeCell ref="D29:E29"/>
    <mergeCell ref="F29:G29"/>
    <mergeCell ref="H29:I29"/>
    <mergeCell ref="J29:K29"/>
    <mergeCell ref="L29:M29"/>
    <mergeCell ref="P30:Q30"/>
    <mergeCell ref="T30:U30"/>
    <mergeCell ref="B31:C31"/>
    <mergeCell ref="D31:E31"/>
    <mergeCell ref="F31:G31"/>
    <mergeCell ref="H31:I31"/>
    <mergeCell ref="J31:K31"/>
    <mergeCell ref="L31:M31"/>
    <mergeCell ref="N31:O31"/>
    <mergeCell ref="P31:Q31"/>
    <mergeCell ref="T31:U31"/>
    <mergeCell ref="B32:C32"/>
    <mergeCell ref="D32:E32"/>
    <mergeCell ref="F32:G32"/>
    <mergeCell ref="H32:I32"/>
    <mergeCell ref="J32:K32"/>
    <mergeCell ref="L32:M32"/>
    <mergeCell ref="N32:O32"/>
    <mergeCell ref="P32:Q32"/>
    <mergeCell ref="T32:U32"/>
    <mergeCell ref="N33:O33"/>
    <mergeCell ref="P33:Q33"/>
    <mergeCell ref="T33:U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P34:Q34"/>
    <mergeCell ref="T34:U34"/>
    <mergeCell ref="B35:C35"/>
    <mergeCell ref="D35:E35"/>
    <mergeCell ref="F35:G35"/>
    <mergeCell ref="H35:I35"/>
    <mergeCell ref="J35:K35"/>
    <mergeCell ref="L35:M35"/>
    <mergeCell ref="N35:O35"/>
    <mergeCell ref="P35:Q35"/>
    <mergeCell ref="T35:U35"/>
    <mergeCell ref="B36:C36"/>
    <mergeCell ref="D36:E36"/>
    <mergeCell ref="F36:G36"/>
    <mergeCell ref="H36:I36"/>
    <mergeCell ref="J36:K36"/>
    <mergeCell ref="L36:M36"/>
    <mergeCell ref="N36:O36"/>
    <mergeCell ref="P36:Q36"/>
    <mergeCell ref="T36:U36"/>
    <mergeCell ref="N37:O37"/>
    <mergeCell ref="P37:Q37"/>
    <mergeCell ref="T37:U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P38:Q38"/>
    <mergeCell ref="T38:U38"/>
    <mergeCell ref="B39:C39"/>
    <mergeCell ref="D39:E39"/>
    <mergeCell ref="F39:G39"/>
    <mergeCell ref="H39:I39"/>
    <mergeCell ref="J39:K39"/>
    <mergeCell ref="L39:M39"/>
    <mergeCell ref="N39:O39"/>
    <mergeCell ref="P39:Q39"/>
    <mergeCell ref="T39:U39"/>
    <mergeCell ref="B40:C40"/>
    <mergeCell ref="D40:E40"/>
    <mergeCell ref="F40:G40"/>
    <mergeCell ref="H40:I40"/>
    <mergeCell ref="J40:K40"/>
    <mergeCell ref="L40:M40"/>
    <mergeCell ref="N40:O40"/>
    <mergeCell ref="P40:Q40"/>
    <mergeCell ref="T40:U40"/>
    <mergeCell ref="P42:Q42"/>
    <mergeCell ref="T42:U42"/>
    <mergeCell ref="N41:O41"/>
    <mergeCell ref="P41:Q41"/>
    <mergeCell ref="T41:U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="75" zoomScaleNormal="75" workbookViewId="0"/>
  </sheetViews>
  <sheetFormatPr defaultColWidth="8.85546875" defaultRowHeight="15"/>
  <cols>
    <col min="1" max="1" width="4.8554687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126</v>
      </c>
      <c r="B1" s="3" t="s">
        <v>1</v>
      </c>
      <c r="C1" s="3"/>
      <c r="D1" s="3"/>
      <c r="E1" s="4">
        <v>622</v>
      </c>
      <c r="F1" s="40" t="s">
        <v>73</v>
      </c>
      <c r="G1" s="5"/>
      <c r="H1" s="5"/>
      <c r="I1" s="2"/>
      <c r="N1" s="39" t="str">
        <f>Inhoud!$C$3</f>
        <v>1 maart 2012</v>
      </c>
      <c r="Q1" s="6" t="s">
        <v>24</v>
      </c>
    </row>
    <row r="2" spans="1:21" ht="16.5">
      <c r="A2" s="3"/>
      <c r="B2" s="3"/>
      <c r="C2" s="3"/>
      <c r="D2" s="3"/>
      <c r="E2" s="38" t="s">
        <v>74</v>
      </c>
      <c r="F2" s="3"/>
      <c r="G2" s="3"/>
      <c r="H2" s="3"/>
    </row>
    <row r="3" spans="1:21" ht="17.25">
      <c r="A3" s="3"/>
      <c r="B3" s="3"/>
      <c r="C3" s="3"/>
      <c r="D3" s="3"/>
      <c r="E3" s="8">
        <v>422</v>
      </c>
      <c r="F3" s="9" t="s">
        <v>75</v>
      </c>
      <c r="G3" s="3"/>
      <c r="H3" s="3"/>
    </row>
    <row r="4" spans="1:21" ht="17.25">
      <c r="A4" s="3"/>
      <c r="B4" s="3"/>
      <c r="C4" s="3"/>
      <c r="D4" s="3"/>
      <c r="E4" s="8">
        <v>172</v>
      </c>
      <c r="F4" s="9" t="s">
        <v>76</v>
      </c>
      <c r="G4" s="3"/>
      <c r="H4" s="3"/>
      <c r="U4" s="11"/>
    </row>
    <row r="5" spans="1:21" ht="17.25">
      <c r="A5" s="3"/>
      <c r="B5" s="3"/>
      <c r="C5" s="3"/>
      <c r="D5" s="3"/>
      <c r="E5" s="8">
        <v>623</v>
      </c>
      <c r="F5" s="9" t="s">
        <v>6</v>
      </c>
      <c r="G5" s="3"/>
      <c r="H5" s="3"/>
      <c r="U5" s="11"/>
    </row>
    <row r="6" spans="1:21">
      <c r="A6" s="6" t="s">
        <v>18</v>
      </c>
      <c r="T6" s="1" t="s">
        <v>7</v>
      </c>
      <c r="U6" s="11">
        <f>'LOG4'!$U$4</f>
        <v>1.2434000000000001</v>
      </c>
    </row>
    <row r="8" spans="1:21">
      <c r="A8" s="12"/>
      <c r="B8" s="69" t="s">
        <v>8</v>
      </c>
      <c r="C8" s="77"/>
      <c r="D8" s="77"/>
      <c r="E8" s="70"/>
      <c r="F8" s="13" t="s">
        <v>9</v>
      </c>
      <c r="G8" s="14"/>
      <c r="H8" s="69" t="s">
        <v>10</v>
      </c>
      <c r="I8" s="72"/>
      <c r="J8" s="69" t="s">
        <v>11</v>
      </c>
      <c r="K8" s="70"/>
      <c r="L8" s="69" t="s">
        <v>12</v>
      </c>
      <c r="M8" s="77"/>
      <c r="N8" s="77"/>
      <c r="O8" s="77"/>
      <c r="P8" s="77"/>
      <c r="Q8" s="70"/>
      <c r="R8" s="15" t="s">
        <v>13</v>
      </c>
      <c r="S8" s="15"/>
      <c r="T8" s="15"/>
      <c r="U8" s="14"/>
    </row>
    <row r="9" spans="1:21">
      <c r="A9" s="16"/>
      <c r="B9" s="65">
        <v>1</v>
      </c>
      <c r="C9" s="66"/>
      <c r="D9" s="65"/>
      <c r="E9" s="66"/>
      <c r="F9" s="65"/>
      <c r="G9" s="66"/>
      <c r="H9" s="65"/>
      <c r="I9" s="66"/>
      <c r="J9" s="73" t="s">
        <v>14</v>
      </c>
      <c r="K9" s="66"/>
      <c r="L9" s="73" t="s">
        <v>15</v>
      </c>
      <c r="M9" s="74"/>
      <c r="N9" s="74"/>
      <c r="O9" s="74"/>
      <c r="P9" s="74"/>
      <c r="Q9" s="66"/>
      <c r="R9" s="17"/>
      <c r="S9" s="17"/>
      <c r="T9" s="71" t="s">
        <v>16</v>
      </c>
      <c r="U9" s="66"/>
    </row>
    <row r="10" spans="1:21">
      <c r="A10" s="16"/>
      <c r="B10" s="78" t="s">
        <v>17</v>
      </c>
      <c r="C10" s="79"/>
      <c r="D10" s="67" t="str">
        <f>Inhoud!$C$3</f>
        <v>1 maart 2012</v>
      </c>
      <c r="E10" s="68"/>
      <c r="F10" s="18" t="str">
        <f>D10</f>
        <v>1 maart 2012</v>
      </c>
      <c r="G10" s="19"/>
      <c r="H10" s="75"/>
      <c r="I10" s="68"/>
      <c r="J10" s="75"/>
      <c r="K10" s="68"/>
      <c r="L10" s="20">
        <v>1</v>
      </c>
      <c r="M10" s="17"/>
      <c r="N10" s="21">
        <v>0.5</v>
      </c>
      <c r="O10" s="17"/>
      <c r="P10" s="80">
        <v>0.2</v>
      </c>
      <c r="Q10" s="79"/>
      <c r="R10" s="17" t="s">
        <v>10</v>
      </c>
      <c r="S10" s="17"/>
      <c r="T10" s="17"/>
      <c r="U10" s="22"/>
    </row>
    <row r="11" spans="1:21">
      <c r="A11" s="16"/>
      <c r="B11" s="69"/>
      <c r="C11" s="70"/>
      <c r="D11" s="76"/>
      <c r="E11" s="72"/>
      <c r="F11" s="76"/>
      <c r="G11" s="72"/>
      <c r="H11" s="76"/>
      <c r="I11" s="72"/>
      <c r="J11" s="76"/>
      <c r="K11" s="72"/>
      <c r="L11" s="76"/>
      <c r="M11" s="72"/>
      <c r="N11" s="76"/>
      <c r="O11" s="72"/>
      <c r="P11" s="76"/>
      <c r="Q11" s="72"/>
      <c r="R11" s="12"/>
      <c r="S11" s="12"/>
      <c r="T11" s="76"/>
      <c r="U11" s="72"/>
    </row>
    <row r="12" spans="1:21">
      <c r="A12" s="16">
        <v>0</v>
      </c>
      <c r="B12" s="60">
        <v>17037.73</v>
      </c>
      <c r="C12" s="61"/>
      <c r="D12" s="60">
        <f t="shared" ref="D12:D39" si="0">B12*$U$6</f>
        <v>21184.713481999999</v>
      </c>
      <c r="E12" s="64">
        <f t="shared" ref="E12:E39" si="1">D12/40.3399</f>
        <v>525.15532963641454</v>
      </c>
      <c r="F12" s="60">
        <f t="shared" ref="F12:F39" si="2">B12/12*$U$6</f>
        <v>1765.3927901666666</v>
      </c>
      <c r="G12" s="64">
        <f t="shared" ref="G12:G39" si="3">F12/40.3399</f>
        <v>43.762944136367878</v>
      </c>
      <c r="H12" s="60">
        <f t="shared" ref="H12:H39" si="4">((B12&lt;19968.2)*913.03+(B12&gt;19968.2)*(B12&lt;20424.71)*(20424.71-B12+456.51)+(B12&gt;20424.71)*(B12&lt;22659.62)*456.51+(B12&gt;22659.62)*(B12&lt;23116.13)*(23116.13-B12))/12*$U$6</f>
        <v>94.605125166666667</v>
      </c>
      <c r="I12" s="64">
        <f t="shared" ref="I12:I39" si="5">H12/40.3399</f>
        <v>2.3451997939178497</v>
      </c>
      <c r="J12" s="60">
        <f t="shared" ref="J12:J39" si="6">((B12&lt;19968.2)*456.51+(B12&gt;19968.2)*(B12&lt;20196.46)*(20196.46-B12+228.26)+(B12&gt;20196.46)*(B12&lt;22659.62)*228.26+(B12&gt;22659.62)*(B12&lt;22887.88)*(22887.88-B12))/12*$U$6</f>
        <v>47.302044500000001</v>
      </c>
      <c r="K12" s="64">
        <f t="shared" ref="K12:K39" si="7">J12/40.3399</f>
        <v>1.1725870540085623</v>
      </c>
      <c r="L12" s="81">
        <f t="shared" ref="L12:L39" si="8">D12/1976</f>
        <v>10.721008847165992</v>
      </c>
      <c r="M12" s="82">
        <f t="shared" ref="M12:M39" si="9">L12/40.3399</f>
        <v>0.26576686722490617</v>
      </c>
      <c r="N12" s="81">
        <f t="shared" ref="N12:N39" si="10">L12/2</f>
        <v>5.3605044235829959</v>
      </c>
      <c r="O12" s="82">
        <f t="shared" ref="O12:O39" si="11">N12/40.3399</f>
        <v>0.13288343361245308</v>
      </c>
      <c r="P12" s="81">
        <f t="shared" ref="P12:P39" si="12">L12/5</f>
        <v>2.1442017694331983</v>
      </c>
      <c r="Q12" s="82">
        <f t="shared" ref="Q12:Q39" si="13">P12/40.3399</f>
        <v>5.3153373444981229E-2</v>
      </c>
      <c r="R12" s="23">
        <f t="shared" ref="R12:R39" si="14">(F12+H12)/1976*12</f>
        <v>11.295533898785425</v>
      </c>
      <c r="S12" s="23">
        <f t="shared" ref="S12:S39" si="15">R12/40.3399</f>
        <v>0.28000897123655305</v>
      </c>
      <c r="T12" s="81">
        <f t="shared" ref="T12:T39" si="16">D12/2080</f>
        <v>10.184958404807691</v>
      </c>
      <c r="U12" s="82">
        <f t="shared" ref="U12:U39" si="17">T12/40.3399</f>
        <v>0.25247852386366082</v>
      </c>
    </row>
    <row r="13" spans="1:21">
      <c r="A13" s="16">
        <f t="shared" ref="A13:A39" si="18">+A12+1</f>
        <v>1</v>
      </c>
      <c r="B13" s="60">
        <v>17736.689999999999</v>
      </c>
      <c r="C13" s="61"/>
      <c r="D13" s="60">
        <f t="shared" si="0"/>
        <v>22053.800346</v>
      </c>
      <c r="E13" s="64">
        <f t="shared" si="1"/>
        <v>546.69943024152269</v>
      </c>
      <c r="F13" s="60">
        <f t="shared" si="2"/>
        <v>1837.8166954999999</v>
      </c>
      <c r="G13" s="64">
        <f t="shared" si="3"/>
        <v>45.55828585346022</v>
      </c>
      <c r="H13" s="60">
        <f t="shared" si="4"/>
        <v>94.605125166666667</v>
      </c>
      <c r="I13" s="64">
        <f t="shared" si="5"/>
        <v>2.3451997939178497</v>
      </c>
      <c r="J13" s="60">
        <f t="shared" si="6"/>
        <v>47.302044500000001</v>
      </c>
      <c r="K13" s="64">
        <f t="shared" si="7"/>
        <v>1.1725870540085623</v>
      </c>
      <c r="L13" s="81">
        <f t="shared" si="8"/>
        <v>11.160830134615384</v>
      </c>
      <c r="M13" s="82">
        <f t="shared" si="9"/>
        <v>0.27666975214651957</v>
      </c>
      <c r="N13" s="81">
        <f t="shared" si="10"/>
        <v>5.5804150673076922</v>
      </c>
      <c r="O13" s="82">
        <f t="shared" si="11"/>
        <v>0.13833487607325978</v>
      </c>
      <c r="P13" s="81">
        <f t="shared" si="12"/>
        <v>2.232166026923077</v>
      </c>
      <c r="Q13" s="82">
        <f t="shared" si="13"/>
        <v>5.5333950429303912E-2</v>
      </c>
      <c r="R13" s="23">
        <f t="shared" si="14"/>
        <v>11.735355186234818</v>
      </c>
      <c r="S13" s="23">
        <f t="shared" si="15"/>
        <v>0.29091185615816645</v>
      </c>
      <c r="T13" s="81">
        <f t="shared" si="16"/>
        <v>10.602788627884616</v>
      </c>
      <c r="U13" s="82">
        <f t="shared" si="17"/>
        <v>0.26283626453919362</v>
      </c>
    </row>
    <row r="14" spans="1:21">
      <c r="A14" s="16">
        <f t="shared" si="18"/>
        <v>2</v>
      </c>
      <c r="B14" s="60">
        <v>18435.650000000001</v>
      </c>
      <c r="C14" s="61"/>
      <c r="D14" s="60">
        <f t="shared" si="0"/>
        <v>22922.887210000004</v>
      </c>
      <c r="E14" s="64">
        <f t="shared" si="1"/>
        <v>568.24353084663085</v>
      </c>
      <c r="F14" s="60">
        <f t="shared" si="2"/>
        <v>1910.2406008333335</v>
      </c>
      <c r="G14" s="64">
        <f t="shared" si="3"/>
        <v>47.353627570552568</v>
      </c>
      <c r="H14" s="60">
        <f t="shared" si="4"/>
        <v>94.605125166666667</v>
      </c>
      <c r="I14" s="64">
        <f t="shared" si="5"/>
        <v>2.3451997939178497</v>
      </c>
      <c r="J14" s="60">
        <f t="shared" si="6"/>
        <v>47.302044500000001</v>
      </c>
      <c r="K14" s="64">
        <f t="shared" si="7"/>
        <v>1.1725870540085623</v>
      </c>
      <c r="L14" s="81">
        <f t="shared" si="8"/>
        <v>11.600651422064779</v>
      </c>
      <c r="M14" s="82">
        <f t="shared" si="9"/>
        <v>0.28757263706813302</v>
      </c>
      <c r="N14" s="81">
        <f t="shared" si="10"/>
        <v>5.8003257110323894</v>
      </c>
      <c r="O14" s="82">
        <f t="shared" si="11"/>
        <v>0.14378631853406651</v>
      </c>
      <c r="P14" s="81">
        <f t="shared" si="12"/>
        <v>2.3201302844129557</v>
      </c>
      <c r="Q14" s="82">
        <f t="shared" si="13"/>
        <v>5.7514527413626601E-2</v>
      </c>
      <c r="R14" s="23">
        <f t="shared" si="14"/>
        <v>12.175176473684214</v>
      </c>
      <c r="S14" s="23">
        <f t="shared" si="15"/>
        <v>0.3018147410797799</v>
      </c>
      <c r="T14" s="81">
        <f t="shared" si="16"/>
        <v>11.02061885096154</v>
      </c>
      <c r="U14" s="82">
        <f t="shared" si="17"/>
        <v>0.27319400521472637</v>
      </c>
    </row>
    <row r="15" spans="1:21">
      <c r="A15" s="16">
        <f t="shared" si="18"/>
        <v>3</v>
      </c>
      <c r="B15" s="60">
        <v>19134.62</v>
      </c>
      <c r="C15" s="61"/>
      <c r="D15" s="60">
        <f t="shared" si="0"/>
        <v>23791.986507999998</v>
      </c>
      <c r="E15" s="64">
        <f t="shared" si="1"/>
        <v>589.78793968254752</v>
      </c>
      <c r="F15" s="60">
        <f t="shared" si="2"/>
        <v>1982.6655423333332</v>
      </c>
      <c r="G15" s="64">
        <f t="shared" si="3"/>
        <v>49.148994973545626</v>
      </c>
      <c r="H15" s="60">
        <f t="shared" si="4"/>
        <v>94.605125166666667</v>
      </c>
      <c r="I15" s="64">
        <f t="shared" si="5"/>
        <v>2.3451997939178497</v>
      </c>
      <c r="J15" s="60">
        <f t="shared" si="6"/>
        <v>47.302044500000001</v>
      </c>
      <c r="K15" s="64">
        <f t="shared" si="7"/>
        <v>1.1725870540085623</v>
      </c>
      <c r="L15" s="81">
        <f t="shared" si="8"/>
        <v>12.040479002024291</v>
      </c>
      <c r="M15" s="82">
        <f t="shared" si="9"/>
        <v>0.29847567797699776</v>
      </c>
      <c r="N15" s="81">
        <f t="shared" si="10"/>
        <v>6.0202395010121457</v>
      </c>
      <c r="O15" s="82">
        <f t="shared" si="11"/>
        <v>0.14923783898849888</v>
      </c>
      <c r="P15" s="81">
        <f t="shared" si="12"/>
        <v>2.4080958004048583</v>
      </c>
      <c r="Q15" s="82">
        <f t="shared" si="13"/>
        <v>5.9695135595399546E-2</v>
      </c>
      <c r="R15" s="23">
        <f t="shared" si="14"/>
        <v>12.615004053643725</v>
      </c>
      <c r="S15" s="23">
        <f t="shared" si="15"/>
        <v>0.31271778198864464</v>
      </c>
      <c r="T15" s="81">
        <f t="shared" si="16"/>
        <v>11.438455051923077</v>
      </c>
      <c r="U15" s="82">
        <f t="shared" si="17"/>
        <v>0.28355189407814785</v>
      </c>
    </row>
    <row r="16" spans="1:21">
      <c r="A16" s="16">
        <f t="shared" si="18"/>
        <v>4</v>
      </c>
      <c r="B16" s="60">
        <v>19833.580000000002</v>
      </c>
      <c r="C16" s="61"/>
      <c r="D16" s="60">
        <f t="shared" si="0"/>
        <v>24661.073372000003</v>
      </c>
      <c r="E16" s="64">
        <f t="shared" si="1"/>
        <v>611.33204028765567</v>
      </c>
      <c r="F16" s="60">
        <f t="shared" si="2"/>
        <v>2055.0894476666667</v>
      </c>
      <c r="G16" s="64">
        <f t="shared" si="3"/>
        <v>50.944336690637975</v>
      </c>
      <c r="H16" s="60">
        <f t="shared" si="4"/>
        <v>94.605125166666667</v>
      </c>
      <c r="I16" s="64">
        <f t="shared" si="5"/>
        <v>2.3451997939178497</v>
      </c>
      <c r="J16" s="60">
        <f t="shared" si="6"/>
        <v>47.302044500000001</v>
      </c>
      <c r="K16" s="64">
        <f t="shared" si="7"/>
        <v>1.1725870540085623</v>
      </c>
      <c r="L16" s="81">
        <f t="shared" si="8"/>
        <v>12.480300289473686</v>
      </c>
      <c r="M16" s="82">
        <f t="shared" si="9"/>
        <v>0.30937856289861121</v>
      </c>
      <c r="N16" s="81">
        <f t="shared" si="10"/>
        <v>6.2401501447368428</v>
      </c>
      <c r="O16" s="82">
        <f t="shared" si="11"/>
        <v>0.1546892814493056</v>
      </c>
      <c r="P16" s="81">
        <f t="shared" si="12"/>
        <v>2.4960600578947369</v>
      </c>
      <c r="Q16" s="82">
        <f t="shared" si="13"/>
        <v>6.1875712579722235E-2</v>
      </c>
      <c r="R16" s="23">
        <f t="shared" si="14"/>
        <v>13.054825341093117</v>
      </c>
      <c r="S16" s="23">
        <f t="shared" si="15"/>
        <v>0.32362066691025804</v>
      </c>
      <c r="T16" s="81">
        <f t="shared" si="16"/>
        <v>11.856285275000001</v>
      </c>
      <c r="U16" s="82">
        <f t="shared" si="17"/>
        <v>0.29390963475368065</v>
      </c>
    </row>
    <row r="17" spans="1:21">
      <c r="A17" s="16">
        <f t="shared" si="18"/>
        <v>5</v>
      </c>
      <c r="B17" s="60">
        <v>19833.580000000002</v>
      </c>
      <c r="C17" s="61"/>
      <c r="D17" s="60">
        <f t="shared" si="0"/>
        <v>24661.073372000003</v>
      </c>
      <c r="E17" s="64">
        <f t="shared" si="1"/>
        <v>611.33204028765567</v>
      </c>
      <c r="F17" s="60">
        <f t="shared" si="2"/>
        <v>2055.0894476666667</v>
      </c>
      <c r="G17" s="64">
        <f t="shared" si="3"/>
        <v>50.944336690637975</v>
      </c>
      <c r="H17" s="60">
        <f t="shared" si="4"/>
        <v>94.605125166666667</v>
      </c>
      <c r="I17" s="64">
        <f t="shared" si="5"/>
        <v>2.3451997939178497</v>
      </c>
      <c r="J17" s="60">
        <f t="shared" si="6"/>
        <v>47.302044500000001</v>
      </c>
      <c r="K17" s="64">
        <f t="shared" si="7"/>
        <v>1.1725870540085623</v>
      </c>
      <c r="L17" s="81">
        <f t="shared" si="8"/>
        <v>12.480300289473686</v>
      </c>
      <c r="M17" s="82">
        <f t="shared" si="9"/>
        <v>0.30937856289861121</v>
      </c>
      <c r="N17" s="81">
        <f t="shared" si="10"/>
        <v>6.2401501447368428</v>
      </c>
      <c r="O17" s="82">
        <f t="shared" si="11"/>
        <v>0.1546892814493056</v>
      </c>
      <c r="P17" s="81">
        <f t="shared" si="12"/>
        <v>2.4960600578947369</v>
      </c>
      <c r="Q17" s="82">
        <f t="shared" si="13"/>
        <v>6.1875712579722235E-2</v>
      </c>
      <c r="R17" s="23">
        <f t="shared" si="14"/>
        <v>13.054825341093117</v>
      </c>
      <c r="S17" s="23">
        <f t="shared" si="15"/>
        <v>0.32362066691025804</v>
      </c>
      <c r="T17" s="81">
        <f t="shared" si="16"/>
        <v>11.856285275000001</v>
      </c>
      <c r="U17" s="82">
        <f t="shared" si="17"/>
        <v>0.29390963475368065</v>
      </c>
    </row>
    <row r="18" spans="1:21">
      <c r="A18" s="16">
        <f t="shared" si="18"/>
        <v>6</v>
      </c>
      <c r="B18" s="60">
        <v>20829.810000000001</v>
      </c>
      <c r="C18" s="61"/>
      <c r="D18" s="60">
        <f t="shared" si="0"/>
        <v>25899.785754000004</v>
      </c>
      <c r="E18" s="64">
        <f t="shared" si="1"/>
        <v>642.03891814307929</v>
      </c>
      <c r="F18" s="60">
        <f t="shared" si="2"/>
        <v>2158.3154795</v>
      </c>
      <c r="G18" s="64">
        <f t="shared" si="3"/>
        <v>53.503243178589933</v>
      </c>
      <c r="H18" s="60">
        <f t="shared" si="4"/>
        <v>47.302044500000001</v>
      </c>
      <c r="I18" s="64">
        <f t="shared" si="5"/>
        <v>1.1725870540085623</v>
      </c>
      <c r="J18" s="60">
        <f t="shared" si="6"/>
        <v>23.651540333333333</v>
      </c>
      <c r="K18" s="64">
        <f t="shared" si="7"/>
        <v>0.58630636995464369</v>
      </c>
      <c r="L18" s="81">
        <f t="shared" si="8"/>
        <v>13.107179025303646</v>
      </c>
      <c r="M18" s="82">
        <f t="shared" si="9"/>
        <v>0.32491848084163932</v>
      </c>
      <c r="N18" s="81">
        <f t="shared" si="10"/>
        <v>6.5535895126518229</v>
      </c>
      <c r="O18" s="82">
        <f t="shared" si="11"/>
        <v>0.16245924042081966</v>
      </c>
      <c r="P18" s="81">
        <f t="shared" si="12"/>
        <v>2.6214358050607292</v>
      </c>
      <c r="Q18" s="82">
        <f t="shared" si="13"/>
        <v>6.4983696168327859E-2</v>
      </c>
      <c r="R18" s="23">
        <f t="shared" si="14"/>
        <v>13.394438404858299</v>
      </c>
      <c r="S18" s="23">
        <f t="shared" si="15"/>
        <v>0.33203945485383701</v>
      </c>
      <c r="T18" s="81">
        <f t="shared" si="16"/>
        <v>12.451820074038464</v>
      </c>
      <c r="U18" s="82">
        <f t="shared" si="17"/>
        <v>0.30867255679955735</v>
      </c>
    </row>
    <row r="19" spans="1:21">
      <c r="A19" s="16">
        <f t="shared" si="18"/>
        <v>7</v>
      </c>
      <c r="B19" s="60">
        <v>20829.810000000001</v>
      </c>
      <c r="C19" s="61"/>
      <c r="D19" s="60">
        <f t="shared" si="0"/>
        <v>25899.785754000004</v>
      </c>
      <c r="E19" s="64">
        <f t="shared" si="1"/>
        <v>642.03891814307929</v>
      </c>
      <c r="F19" s="60">
        <f t="shared" si="2"/>
        <v>2158.3154795</v>
      </c>
      <c r="G19" s="64">
        <f t="shared" si="3"/>
        <v>53.503243178589933</v>
      </c>
      <c r="H19" s="60">
        <f t="shared" si="4"/>
        <v>47.302044500000001</v>
      </c>
      <c r="I19" s="64">
        <f t="shared" si="5"/>
        <v>1.1725870540085623</v>
      </c>
      <c r="J19" s="60">
        <f t="shared" si="6"/>
        <v>23.651540333333333</v>
      </c>
      <c r="K19" s="64">
        <f t="shared" si="7"/>
        <v>0.58630636995464369</v>
      </c>
      <c r="L19" s="81">
        <f t="shared" si="8"/>
        <v>13.107179025303646</v>
      </c>
      <c r="M19" s="82">
        <f t="shared" si="9"/>
        <v>0.32491848084163932</v>
      </c>
      <c r="N19" s="81">
        <f t="shared" si="10"/>
        <v>6.5535895126518229</v>
      </c>
      <c r="O19" s="82">
        <f t="shared" si="11"/>
        <v>0.16245924042081966</v>
      </c>
      <c r="P19" s="81">
        <f t="shared" si="12"/>
        <v>2.6214358050607292</v>
      </c>
      <c r="Q19" s="82">
        <f t="shared" si="13"/>
        <v>6.4983696168327859E-2</v>
      </c>
      <c r="R19" s="23">
        <f t="shared" si="14"/>
        <v>13.394438404858299</v>
      </c>
      <c r="S19" s="23">
        <f t="shared" si="15"/>
        <v>0.33203945485383701</v>
      </c>
      <c r="T19" s="81">
        <f t="shared" si="16"/>
        <v>12.451820074038464</v>
      </c>
      <c r="U19" s="82">
        <f t="shared" si="17"/>
        <v>0.30867255679955735</v>
      </c>
    </row>
    <row r="20" spans="1:21">
      <c r="A20" s="16">
        <f t="shared" si="18"/>
        <v>8</v>
      </c>
      <c r="B20" s="60">
        <v>21826.03</v>
      </c>
      <c r="C20" s="61"/>
      <c r="D20" s="60">
        <f t="shared" si="0"/>
        <v>27138.485701999998</v>
      </c>
      <c r="E20" s="64">
        <f t="shared" si="1"/>
        <v>672.74548776769393</v>
      </c>
      <c r="F20" s="60">
        <f t="shared" si="2"/>
        <v>2261.540475166667</v>
      </c>
      <c r="G20" s="64">
        <f t="shared" si="3"/>
        <v>56.062123980641175</v>
      </c>
      <c r="H20" s="60">
        <f t="shared" si="4"/>
        <v>47.302044500000001</v>
      </c>
      <c r="I20" s="64">
        <f t="shared" si="5"/>
        <v>1.1725870540085623</v>
      </c>
      <c r="J20" s="60">
        <f t="shared" si="6"/>
        <v>23.651540333333333</v>
      </c>
      <c r="K20" s="64">
        <f t="shared" si="7"/>
        <v>0.58630636995464369</v>
      </c>
      <c r="L20" s="81">
        <f t="shared" si="8"/>
        <v>13.73405146862348</v>
      </c>
      <c r="M20" s="82">
        <f t="shared" si="9"/>
        <v>0.34045824279741599</v>
      </c>
      <c r="N20" s="81">
        <f t="shared" si="10"/>
        <v>6.8670257343117402</v>
      </c>
      <c r="O20" s="82">
        <f t="shared" si="11"/>
        <v>0.17022912139870799</v>
      </c>
      <c r="P20" s="81">
        <f t="shared" si="12"/>
        <v>2.7468102937246961</v>
      </c>
      <c r="Q20" s="82">
        <f t="shared" si="13"/>
        <v>6.80916485594832E-2</v>
      </c>
      <c r="R20" s="23">
        <f t="shared" si="14"/>
        <v>14.021310848178143</v>
      </c>
      <c r="S20" s="23">
        <f t="shared" si="15"/>
        <v>0.34757921680961384</v>
      </c>
      <c r="T20" s="81">
        <f t="shared" si="16"/>
        <v>13.047348895192307</v>
      </c>
      <c r="U20" s="82">
        <f t="shared" si="17"/>
        <v>0.32343533065754521</v>
      </c>
    </row>
    <row r="21" spans="1:21">
      <c r="A21" s="16">
        <f t="shared" si="18"/>
        <v>9</v>
      </c>
      <c r="B21" s="60">
        <v>21826.03</v>
      </c>
      <c r="C21" s="61"/>
      <c r="D21" s="60">
        <f t="shared" si="0"/>
        <v>27138.485701999998</v>
      </c>
      <c r="E21" s="64">
        <f t="shared" si="1"/>
        <v>672.74548776769393</v>
      </c>
      <c r="F21" s="60">
        <f t="shared" si="2"/>
        <v>2261.540475166667</v>
      </c>
      <c r="G21" s="64">
        <f t="shared" si="3"/>
        <v>56.062123980641175</v>
      </c>
      <c r="H21" s="60">
        <f t="shared" si="4"/>
        <v>47.302044500000001</v>
      </c>
      <c r="I21" s="64">
        <f t="shared" si="5"/>
        <v>1.1725870540085623</v>
      </c>
      <c r="J21" s="60">
        <f t="shared" si="6"/>
        <v>23.651540333333333</v>
      </c>
      <c r="K21" s="64">
        <f t="shared" si="7"/>
        <v>0.58630636995464369</v>
      </c>
      <c r="L21" s="81">
        <f t="shared" si="8"/>
        <v>13.73405146862348</v>
      </c>
      <c r="M21" s="82">
        <f t="shared" si="9"/>
        <v>0.34045824279741599</v>
      </c>
      <c r="N21" s="81">
        <f t="shared" si="10"/>
        <v>6.8670257343117402</v>
      </c>
      <c r="O21" s="82">
        <f t="shared" si="11"/>
        <v>0.17022912139870799</v>
      </c>
      <c r="P21" s="81">
        <f t="shared" si="12"/>
        <v>2.7468102937246961</v>
      </c>
      <c r="Q21" s="82">
        <f t="shared" si="13"/>
        <v>6.80916485594832E-2</v>
      </c>
      <c r="R21" s="23">
        <f t="shared" si="14"/>
        <v>14.021310848178143</v>
      </c>
      <c r="S21" s="23">
        <f t="shared" si="15"/>
        <v>0.34757921680961384</v>
      </c>
      <c r="T21" s="81">
        <f t="shared" si="16"/>
        <v>13.047348895192307</v>
      </c>
      <c r="U21" s="82">
        <f t="shared" si="17"/>
        <v>0.32343533065754521</v>
      </c>
    </row>
    <row r="22" spans="1:21">
      <c r="A22" s="16">
        <f t="shared" si="18"/>
        <v>10</v>
      </c>
      <c r="B22" s="60">
        <v>22822.25</v>
      </c>
      <c r="C22" s="61"/>
      <c r="D22" s="60">
        <f t="shared" si="0"/>
        <v>28377.185650000003</v>
      </c>
      <c r="E22" s="64">
        <f t="shared" si="1"/>
        <v>703.45205739230892</v>
      </c>
      <c r="F22" s="60">
        <f t="shared" si="2"/>
        <v>2364.7654708333334</v>
      </c>
      <c r="G22" s="64">
        <f t="shared" si="3"/>
        <v>58.62100478269241</v>
      </c>
      <c r="H22" s="60">
        <f t="shared" si="4"/>
        <v>30.450866000000104</v>
      </c>
      <c r="I22" s="64">
        <f t="shared" si="5"/>
        <v>0.75485725051376196</v>
      </c>
      <c r="J22" s="60">
        <f t="shared" si="6"/>
        <v>6.8003618333334392</v>
      </c>
      <c r="K22" s="64">
        <f t="shared" si="7"/>
        <v>0.16857656645984345</v>
      </c>
      <c r="L22" s="81">
        <f t="shared" si="8"/>
        <v>14.360923911943321</v>
      </c>
      <c r="M22" s="82">
        <f t="shared" si="9"/>
        <v>0.35599800475319276</v>
      </c>
      <c r="N22" s="81">
        <f t="shared" si="10"/>
        <v>7.1804619559716603</v>
      </c>
      <c r="O22" s="82">
        <f t="shared" si="11"/>
        <v>0.17799900237659638</v>
      </c>
      <c r="P22" s="81">
        <f t="shared" si="12"/>
        <v>2.8721847823886639</v>
      </c>
      <c r="Q22" s="82">
        <f t="shared" si="13"/>
        <v>7.1199600950638542E-2</v>
      </c>
      <c r="R22" s="23">
        <f t="shared" si="14"/>
        <v>14.545848199392715</v>
      </c>
      <c r="S22" s="23">
        <f t="shared" si="15"/>
        <v>0.36058215809639377</v>
      </c>
      <c r="T22" s="81">
        <f t="shared" si="16"/>
        <v>13.642877716346156</v>
      </c>
      <c r="U22" s="82">
        <f t="shared" si="17"/>
        <v>0.33819810451553317</v>
      </c>
    </row>
    <row r="23" spans="1:21">
      <c r="A23" s="16">
        <f t="shared" si="18"/>
        <v>11</v>
      </c>
      <c r="B23" s="60">
        <v>22822.25</v>
      </c>
      <c r="C23" s="61"/>
      <c r="D23" s="60">
        <f t="shared" si="0"/>
        <v>28377.185650000003</v>
      </c>
      <c r="E23" s="64">
        <f t="shared" si="1"/>
        <v>703.45205739230892</v>
      </c>
      <c r="F23" s="60">
        <f t="shared" si="2"/>
        <v>2364.7654708333334</v>
      </c>
      <c r="G23" s="64">
        <f t="shared" si="3"/>
        <v>58.62100478269241</v>
      </c>
      <c r="H23" s="60">
        <f t="shared" si="4"/>
        <v>30.450866000000104</v>
      </c>
      <c r="I23" s="64">
        <f t="shared" si="5"/>
        <v>0.75485725051376196</v>
      </c>
      <c r="J23" s="60">
        <f t="shared" si="6"/>
        <v>6.8003618333334392</v>
      </c>
      <c r="K23" s="64">
        <f t="shared" si="7"/>
        <v>0.16857656645984345</v>
      </c>
      <c r="L23" s="81">
        <f t="shared" si="8"/>
        <v>14.360923911943321</v>
      </c>
      <c r="M23" s="82">
        <f t="shared" si="9"/>
        <v>0.35599800475319276</v>
      </c>
      <c r="N23" s="81">
        <f t="shared" si="10"/>
        <v>7.1804619559716603</v>
      </c>
      <c r="O23" s="82">
        <f t="shared" si="11"/>
        <v>0.17799900237659638</v>
      </c>
      <c r="P23" s="81">
        <f t="shared" si="12"/>
        <v>2.8721847823886639</v>
      </c>
      <c r="Q23" s="82">
        <f t="shared" si="13"/>
        <v>7.1199600950638542E-2</v>
      </c>
      <c r="R23" s="23">
        <f t="shared" si="14"/>
        <v>14.545848199392715</v>
      </c>
      <c r="S23" s="23">
        <f t="shared" si="15"/>
        <v>0.36058215809639377</v>
      </c>
      <c r="T23" s="81">
        <f t="shared" si="16"/>
        <v>13.642877716346156</v>
      </c>
      <c r="U23" s="82">
        <f t="shared" si="17"/>
        <v>0.33819810451553317</v>
      </c>
    </row>
    <row r="24" spans="1:21">
      <c r="A24" s="16">
        <f t="shared" si="18"/>
        <v>12</v>
      </c>
      <c r="B24" s="60">
        <v>23818.48</v>
      </c>
      <c r="C24" s="61"/>
      <c r="D24" s="60">
        <f t="shared" si="0"/>
        <v>29615.898032000001</v>
      </c>
      <c r="E24" s="64">
        <f t="shared" si="1"/>
        <v>734.15893524773242</v>
      </c>
      <c r="F24" s="60">
        <f t="shared" si="2"/>
        <v>2467.9915026666667</v>
      </c>
      <c r="G24" s="64">
        <f t="shared" si="3"/>
        <v>61.179911270644368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14.987802647773281</v>
      </c>
      <c r="M24" s="82">
        <f t="shared" si="9"/>
        <v>0.37153792269622088</v>
      </c>
      <c r="N24" s="81">
        <f t="shared" si="10"/>
        <v>7.4939013238866403</v>
      </c>
      <c r="O24" s="82">
        <f t="shared" si="11"/>
        <v>0.18576896134811044</v>
      </c>
      <c r="P24" s="81">
        <f t="shared" si="12"/>
        <v>2.9975605295546561</v>
      </c>
      <c r="Q24" s="82">
        <f t="shared" si="13"/>
        <v>7.4307584539244173E-2</v>
      </c>
      <c r="R24" s="23">
        <f t="shared" si="14"/>
        <v>14.987802647773281</v>
      </c>
      <c r="S24" s="23">
        <f t="shared" si="15"/>
        <v>0.37153792269622088</v>
      </c>
      <c r="T24" s="81">
        <f t="shared" si="16"/>
        <v>14.238412515384615</v>
      </c>
      <c r="U24" s="82">
        <f t="shared" si="17"/>
        <v>0.35296102656140982</v>
      </c>
    </row>
    <row r="25" spans="1:21">
      <c r="A25" s="16">
        <f t="shared" si="18"/>
        <v>13</v>
      </c>
      <c r="B25" s="60">
        <v>23818.48</v>
      </c>
      <c r="C25" s="61"/>
      <c r="D25" s="60">
        <f t="shared" si="0"/>
        <v>29615.898032000001</v>
      </c>
      <c r="E25" s="64">
        <f t="shared" si="1"/>
        <v>734.15893524773242</v>
      </c>
      <c r="F25" s="60">
        <f t="shared" si="2"/>
        <v>2467.9915026666667</v>
      </c>
      <c r="G25" s="64">
        <f t="shared" si="3"/>
        <v>61.179911270644368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14.987802647773281</v>
      </c>
      <c r="M25" s="82">
        <f t="shared" si="9"/>
        <v>0.37153792269622088</v>
      </c>
      <c r="N25" s="81">
        <f t="shared" si="10"/>
        <v>7.4939013238866403</v>
      </c>
      <c r="O25" s="82">
        <f t="shared" si="11"/>
        <v>0.18576896134811044</v>
      </c>
      <c r="P25" s="81">
        <f t="shared" si="12"/>
        <v>2.9975605295546561</v>
      </c>
      <c r="Q25" s="82">
        <f t="shared" si="13"/>
        <v>7.4307584539244173E-2</v>
      </c>
      <c r="R25" s="23">
        <f t="shared" si="14"/>
        <v>14.987802647773281</v>
      </c>
      <c r="S25" s="23">
        <f t="shared" si="15"/>
        <v>0.37153792269622088</v>
      </c>
      <c r="T25" s="81">
        <f t="shared" si="16"/>
        <v>14.238412515384615</v>
      </c>
      <c r="U25" s="82">
        <f t="shared" si="17"/>
        <v>0.35296102656140982</v>
      </c>
    </row>
    <row r="26" spans="1:21">
      <c r="A26" s="16">
        <f t="shared" si="18"/>
        <v>14</v>
      </c>
      <c r="B26" s="60">
        <v>24814.7</v>
      </c>
      <c r="C26" s="61"/>
      <c r="D26" s="60">
        <f t="shared" si="0"/>
        <v>30854.597980000002</v>
      </c>
      <c r="E26" s="64">
        <f t="shared" si="1"/>
        <v>764.86550487234729</v>
      </c>
      <c r="F26" s="60">
        <f t="shared" si="2"/>
        <v>2571.2164983333337</v>
      </c>
      <c r="G26" s="64">
        <f t="shared" si="3"/>
        <v>63.73879207269561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15.614675091093119</v>
      </c>
      <c r="M26" s="82">
        <f t="shared" si="9"/>
        <v>0.3870776846519976</v>
      </c>
      <c r="N26" s="81">
        <f t="shared" si="10"/>
        <v>7.8073375455465595</v>
      </c>
      <c r="O26" s="82">
        <f t="shared" si="11"/>
        <v>0.1935388423259988</v>
      </c>
      <c r="P26" s="81">
        <f t="shared" si="12"/>
        <v>3.122935018218624</v>
      </c>
      <c r="Q26" s="82">
        <f t="shared" si="13"/>
        <v>7.7415536930399528E-2</v>
      </c>
      <c r="R26" s="23">
        <f t="shared" si="14"/>
        <v>15.614675091093119</v>
      </c>
      <c r="S26" s="23">
        <f t="shared" si="15"/>
        <v>0.3870776846519976</v>
      </c>
      <c r="T26" s="81">
        <f t="shared" si="16"/>
        <v>14.833941336538462</v>
      </c>
      <c r="U26" s="82">
        <f t="shared" si="17"/>
        <v>0.36772380041939773</v>
      </c>
    </row>
    <row r="27" spans="1:21">
      <c r="A27" s="16">
        <f t="shared" si="18"/>
        <v>15</v>
      </c>
      <c r="B27" s="60">
        <v>24814.7</v>
      </c>
      <c r="C27" s="61"/>
      <c r="D27" s="60">
        <f t="shared" si="0"/>
        <v>30854.597980000002</v>
      </c>
      <c r="E27" s="64">
        <f t="shared" si="1"/>
        <v>764.86550487234729</v>
      </c>
      <c r="F27" s="60">
        <f t="shared" si="2"/>
        <v>2571.2164983333337</v>
      </c>
      <c r="G27" s="64">
        <f t="shared" si="3"/>
        <v>63.73879207269561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15.614675091093119</v>
      </c>
      <c r="M27" s="82">
        <f t="shared" si="9"/>
        <v>0.3870776846519976</v>
      </c>
      <c r="N27" s="81">
        <f t="shared" si="10"/>
        <v>7.8073375455465595</v>
      </c>
      <c r="O27" s="82">
        <f t="shared" si="11"/>
        <v>0.1935388423259988</v>
      </c>
      <c r="P27" s="81">
        <f t="shared" si="12"/>
        <v>3.122935018218624</v>
      </c>
      <c r="Q27" s="82">
        <f t="shared" si="13"/>
        <v>7.7415536930399528E-2</v>
      </c>
      <c r="R27" s="23">
        <f t="shared" si="14"/>
        <v>15.614675091093119</v>
      </c>
      <c r="S27" s="23">
        <f t="shared" si="15"/>
        <v>0.3870776846519976</v>
      </c>
      <c r="T27" s="81">
        <f t="shared" si="16"/>
        <v>14.833941336538462</v>
      </c>
      <c r="U27" s="82">
        <f t="shared" si="17"/>
        <v>0.36772380041939773</v>
      </c>
    </row>
    <row r="28" spans="1:21">
      <c r="A28" s="16">
        <f t="shared" si="18"/>
        <v>16</v>
      </c>
      <c r="B28" s="60">
        <v>25810.92</v>
      </c>
      <c r="C28" s="61"/>
      <c r="D28" s="60">
        <f t="shared" si="0"/>
        <v>32093.297928</v>
      </c>
      <c r="E28" s="64">
        <f t="shared" si="1"/>
        <v>795.57207449696205</v>
      </c>
      <c r="F28" s="60">
        <f t="shared" si="2"/>
        <v>2674.4414940000001</v>
      </c>
      <c r="G28" s="64">
        <f t="shared" si="3"/>
        <v>66.297672874746837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16.241547534412955</v>
      </c>
      <c r="M28" s="82">
        <f t="shared" si="9"/>
        <v>0.40261744660777432</v>
      </c>
      <c r="N28" s="81">
        <f t="shared" si="10"/>
        <v>8.1207737672064777</v>
      </c>
      <c r="O28" s="82">
        <f t="shared" si="11"/>
        <v>0.20130872330388716</v>
      </c>
      <c r="P28" s="81">
        <f t="shared" si="12"/>
        <v>3.2483095068825909</v>
      </c>
      <c r="Q28" s="82">
        <f t="shared" si="13"/>
        <v>8.0523489321554856E-2</v>
      </c>
      <c r="R28" s="23">
        <f t="shared" si="14"/>
        <v>16.241547534412955</v>
      </c>
      <c r="S28" s="23">
        <f t="shared" si="15"/>
        <v>0.40261744660777432</v>
      </c>
      <c r="T28" s="81">
        <f t="shared" si="16"/>
        <v>15.429470157692307</v>
      </c>
      <c r="U28" s="82">
        <f t="shared" si="17"/>
        <v>0.38248657427738558</v>
      </c>
    </row>
    <row r="29" spans="1:21">
      <c r="A29" s="16">
        <f t="shared" si="18"/>
        <v>17</v>
      </c>
      <c r="B29" s="60">
        <v>25810.92</v>
      </c>
      <c r="C29" s="61"/>
      <c r="D29" s="60">
        <f t="shared" si="0"/>
        <v>32093.297928</v>
      </c>
      <c r="E29" s="64">
        <f t="shared" si="1"/>
        <v>795.57207449696205</v>
      </c>
      <c r="F29" s="60">
        <f t="shared" si="2"/>
        <v>2674.4414940000001</v>
      </c>
      <c r="G29" s="64">
        <f t="shared" si="3"/>
        <v>66.297672874746837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16.241547534412955</v>
      </c>
      <c r="M29" s="82">
        <f t="shared" si="9"/>
        <v>0.40261744660777432</v>
      </c>
      <c r="N29" s="81">
        <f t="shared" si="10"/>
        <v>8.1207737672064777</v>
      </c>
      <c r="O29" s="82">
        <f t="shared" si="11"/>
        <v>0.20130872330388716</v>
      </c>
      <c r="P29" s="81">
        <f t="shared" si="12"/>
        <v>3.2483095068825909</v>
      </c>
      <c r="Q29" s="82">
        <f t="shared" si="13"/>
        <v>8.0523489321554856E-2</v>
      </c>
      <c r="R29" s="23">
        <f t="shared" si="14"/>
        <v>16.241547534412955</v>
      </c>
      <c r="S29" s="23">
        <f t="shared" si="15"/>
        <v>0.40261744660777432</v>
      </c>
      <c r="T29" s="81">
        <f t="shared" si="16"/>
        <v>15.429470157692307</v>
      </c>
      <c r="U29" s="82">
        <f t="shared" si="17"/>
        <v>0.38248657427738558</v>
      </c>
    </row>
    <row r="30" spans="1:21">
      <c r="A30" s="16">
        <f t="shared" si="18"/>
        <v>18</v>
      </c>
      <c r="B30" s="60">
        <v>26807.15</v>
      </c>
      <c r="C30" s="61"/>
      <c r="D30" s="60">
        <f t="shared" si="0"/>
        <v>33332.010310000005</v>
      </c>
      <c r="E30" s="64">
        <f t="shared" si="1"/>
        <v>826.27895235238577</v>
      </c>
      <c r="F30" s="60">
        <f t="shared" si="2"/>
        <v>2777.6675258333335</v>
      </c>
      <c r="G30" s="64">
        <f t="shared" si="3"/>
        <v>68.85657936269881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16.868426270242917</v>
      </c>
      <c r="M30" s="82">
        <f t="shared" si="9"/>
        <v>0.41815736455080249</v>
      </c>
      <c r="N30" s="81">
        <f t="shared" si="10"/>
        <v>8.4342131351214586</v>
      </c>
      <c r="O30" s="82">
        <f t="shared" si="11"/>
        <v>0.20907868227540125</v>
      </c>
      <c r="P30" s="81">
        <f t="shared" si="12"/>
        <v>3.3736852540485835</v>
      </c>
      <c r="Q30" s="82">
        <f t="shared" si="13"/>
        <v>8.3631472910160501E-2</v>
      </c>
      <c r="R30" s="23">
        <f t="shared" si="14"/>
        <v>16.868426270242917</v>
      </c>
      <c r="S30" s="23">
        <f t="shared" si="15"/>
        <v>0.41815736455080249</v>
      </c>
      <c r="T30" s="81">
        <f t="shared" si="16"/>
        <v>16.025004956730772</v>
      </c>
      <c r="U30" s="82">
        <f t="shared" si="17"/>
        <v>0.3972494963232624</v>
      </c>
    </row>
    <row r="31" spans="1:21">
      <c r="A31" s="16">
        <f t="shared" si="18"/>
        <v>19</v>
      </c>
      <c r="B31" s="60">
        <v>26807.15</v>
      </c>
      <c r="C31" s="61"/>
      <c r="D31" s="60">
        <f t="shared" si="0"/>
        <v>33332.010310000005</v>
      </c>
      <c r="E31" s="64">
        <f t="shared" si="1"/>
        <v>826.27895235238577</v>
      </c>
      <c r="F31" s="60">
        <f t="shared" si="2"/>
        <v>2777.6675258333335</v>
      </c>
      <c r="G31" s="64">
        <f t="shared" si="3"/>
        <v>68.85657936269881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16.868426270242917</v>
      </c>
      <c r="M31" s="82">
        <f t="shared" si="9"/>
        <v>0.41815736455080249</v>
      </c>
      <c r="N31" s="81">
        <f t="shared" si="10"/>
        <v>8.4342131351214586</v>
      </c>
      <c r="O31" s="82">
        <f t="shared" si="11"/>
        <v>0.20907868227540125</v>
      </c>
      <c r="P31" s="81">
        <f t="shared" si="12"/>
        <v>3.3736852540485835</v>
      </c>
      <c r="Q31" s="82">
        <f t="shared" si="13"/>
        <v>8.3631472910160501E-2</v>
      </c>
      <c r="R31" s="23">
        <f t="shared" si="14"/>
        <v>16.868426270242917</v>
      </c>
      <c r="S31" s="23">
        <f t="shared" si="15"/>
        <v>0.41815736455080249</v>
      </c>
      <c r="T31" s="81">
        <f t="shared" si="16"/>
        <v>16.025004956730772</v>
      </c>
      <c r="U31" s="82">
        <f t="shared" si="17"/>
        <v>0.3972494963232624</v>
      </c>
    </row>
    <row r="32" spans="1:21">
      <c r="A32" s="16">
        <f t="shared" si="18"/>
        <v>20</v>
      </c>
      <c r="B32" s="60">
        <v>27803.37</v>
      </c>
      <c r="C32" s="61"/>
      <c r="D32" s="60">
        <f t="shared" si="0"/>
        <v>34570.710257999999</v>
      </c>
      <c r="E32" s="64">
        <f t="shared" si="1"/>
        <v>856.98552197700042</v>
      </c>
      <c r="F32" s="60">
        <f t="shared" si="2"/>
        <v>2880.8925214999999</v>
      </c>
      <c r="G32" s="64">
        <f t="shared" si="3"/>
        <v>71.41546016475003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17.495298713562754</v>
      </c>
      <c r="M32" s="82">
        <f t="shared" si="9"/>
        <v>0.43369712650657921</v>
      </c>
      <c r="N32" s="81">
        <f t="shared" si="10"/>
        <v>8.7476493567813769</v>
      </c>
      <c r="O32" s="82">
        <f t="shared" si="11"/>
        <v>0.21684856325328961</v>
      </c>
      <c r="P32" s="81">
        <f t="shared" si="12"/>
        <v>3.4990597427125509</v>
      </c>
      <c r="Q32" s="82">
        <f t="shared" si="13"/>
        <v>8.6739425301315842E-2</v>
      </c>
      <c r="R32" s="23">
        <f t="shared" si="14"/>
        <v>17.495298713562754</v>
      </c>
      <c r="S32" s="23">
        <f t="shared" si="15"/>
        <v>0.43369712650657921</v>
      </c>
      <c r="T32" s="81">
        <f t="shared" si="16"/>
        <v>16.620533777884614</v>
      </c>
      <c r="U32" s="82">
        <f t="shared" si="17"/>
        <v>0.41201227018125014</v>
      </c>
    </row>
    <row r="33" spans="1:21">
      <c r="A33" s="16">
        <f t="shared" si="18"/>
        <v>21</v>
      </c>
      <c r="B33" s="60">
        <v>27803.37</v>
      </c>
      <c r="C33" s="61"/>
      <c r="D33" s="60">
        <f t="shared" si="0"/>
        <v>34570.710257999999</v>
      </c>
      <c r="E33" s="64">
        <f t="shared" si="1"/>
        <v>856.98552197700042</v>
      </c>
      <c r="F33" s="60">
        <f t="shared" si="2"/>
        <v>2880.8925214999999</v>
      </c>
      <c r="G33" s="64">
        <f t="shared" si="3"/>
        <v>71.41546016475003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17.495298713562754</v>
      </c>
      <c r="M33" s="82">
        <f t="shared" si="9"/>
        <v>0.43369712650657921</v>
      </c>
      <c r="N33" s="81">
        <f t="shared" si="10"/>
        <v>8.7476493567813769</v>
      </c>
      <c r="O33" s="82">
        <f t="shared" si="11"/>
        <v>0.21684856325328961</v>
      </c>
      <c r="P33" s="81">
        <f t="shared" si="12"/>
        <v>3.4990597427125509</v>
      </c>
      <c r="Q33" s="82">
        <f t="shared" si="13"/>
        <v>8.6739425301315842E-2</v>
      </c>
      <c r="R33" s="23">
        <f t="shared" si="14"/>
        <v>17.495298713562754</v>
      </c>
      <c r="S33" s="23">
        <f t="shared" si="15"/>
        <v>0.43369712650657921</v>
      </c>
      <c r="T33" s="81">
        <f t="shared" si="16"/>
        <v>16.620533777884614</v>
      </c>
      <c r="U33" s="82">
        <f t="shared" si="17"/>
        <v>0.41201227018125014</v>
      </c>
    </row>
    <row r="34" spans="1:21">
      <c r="A34" s="16">
        <f t="shared" si="18"/>
        <v>22</v>
      </c>
      <c r="B34" s="60">
        <v>28799.59</v>
      </c>
      <c r="C34" s="61"/>
      <c r="D34" s="60">
        <f t="shared" si="0"/>
        <v>35809.410206</v>
      </c>
      <c r="E34" s="64">
        <f t="shared" si="1"/>
        <v>887.69209160161529</v>
      </c>
      <c r="F34" s="60">
        <f t="shared" si="2"/>
        <v>2984.1175171666669</v>
      </c>
      <c r="G34" s="64">
        <f t="shared" si="3"/>
        <v>73.974340966801279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18.12217115688259</v>
      </c>
      <c r="M34" s="82">
        <f t="shared" si="9"/>
        <v>0.44923688846235588</v>
      </c>
      <c r="N34" s="81">
        <f t="shared" si="10"/>
        <v>9.0610855784412951</v>
      </c>
      <c r="O34" s="82">
        <f t="shared" si="11"/>
        <v>0.22461844423117794</v>
      </c>
      <c r="P34" s="81">
        <f t="shared" si="12"/>
        <v>3.6244342313765179</v>
      </c>
      <c r="Q34" s="82">
        <f t="shared" si="13"/>
        <v>8.984737769247117E-2</v>
      </c>
      <c r="R34" s="23">
        <f t="shared" si="14"/>
        <v>18.122171156882594</v>
      </c>
      <c r="S34" s="23">
        <f t="shared" si="15"/>
        <v>0.44923688846235599</v>
      </c>
      <c r="T34" s="81">
        <f t="shared" si="16"/>
        <v>17.216062599038462</v>
      </c>
      <c r="U34" s="82">
        <f t="shared" si="17"/>
        <v>0.42677504403923811</v>
      </c>
    </row>
    <row r="35" spans="1:21">
      <c r="A35" s="16">
        <f t="shared" si="18"/>
        <v>23</v>
      </c>
      <c r="B35" s="60">
        <v>29795.82</v>
      </c>
      <c r="C35" s="61"/>
      <c r="D35" s="60">
        <f t="shared" si="0"/>
        <v>37048.122587999998</v>
      </c>
      <c r="E35" s="64">
        <f t="shared" si="1"/>
        <v>918.39896945703879</v>
      </c>
      <c r="F35" s="60">
        <f t="shared" si="2"/>
        <v>3087.3435490000002</v>
      </c>
      <c r="G35" s="64">
        <f t="shared" si="3"/>
        <v>76.533247454753237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18.749049892712549</v>
      </c>
      <c r="M35" s="82">
        <f t="shared" si="9"/>
        <v>0.46477680640538399</v>
      </c>
      <c r="N35" s="81">
        <f t="shared" si="10"/>
        <v>9.3745249463562743</v>
      </c>
      <c r="O35" s="82">
        <f t="shared" si="11"/>
        <v>0.232388403202692</v>
      </c>
      <c r="P35" s="81">
        <f t="shared" si="12"/>
        <v>3.7498099785425096</v>
      </c>
      <c r="Q35" s="82">
        <f t="shared" si="13"/>
        <v>9.2955361281076787E-2</v>
      </c>
      <c r="R35" s="23">
        <f t="shared" si="14"/>
        <v>18.749049892712552</v>
      </c>
      <c r="S35" s="23">
        <f t="shared" si="15"/>
        <v>0.46477680640538405</v>
      </c>
      <c r="T35" s="81">
        <f t="shared" si="16"/>
        <v>17.811597398076923</v>
      </c>
      <c r="U35" s="82">
        <f t="shared" si="17"/>
        <v>0.44153796608511481</v>
      </c>
    </row>
    <row r="36" spans="1:21">
      <c r="A36" s="16">
        <f t="shared" si="18"/>
        <v>24</v>
      </c>
      <c r="B36" s="60">
        <v>30792.04</v>
      </c>
      <c r="C36" s="61"/>
      <c r="D36" s="60">
        <f t="shared" si="0"/>
        <v>38286.822536</v>
      </c>
      <c r="E36" s="64">
        <f t="shared" si="1"/>
        <v>949.10553908165366</v>
      </c>
      <c r="F36" s="60">
        <f t="shared" si="2"/>
        <v>3190.5685446666671</v>
      </c>
      <c r="G36" s="64">
        <f t="shared" si="3"/>
        <v>79.092128256804486</v>
      </c>
      <c r="H36" s="60">
        <f t="shared" si="4"/>
        <v>0</v>
      </c>
      <c r="I36" s="64">
        <f t="shared" si="5"/>
        <v>0</v>
      </c>
      <c r="J36" s="60">
        <f t="shared" si="6"/>
        <v>0</v>
      </c>
      <c r="K36" s="64">
        <f t="shared" si="7"/>
        <v>0</v>
      </c>
      <c r="L36" s="81">
        <f t="shared" si="8"/>
        <v>19.375922336032389</v>
      </c>
      <c r="M36" s="82">
        <f t="shared" si="9"/>
        <v>0.48031656836116077</v>
      </c>
      <c r="N36" s="81">
        <f t="shared" si="10"/>
        <v>9.6879611680161943</v>
      </c>
      <c r="O36" s="82">
        <f t="shared" si="11"/>
        <v>0.24015828418058038</v>
      </c>
      <c r="P36" s="81">
        <f t="shared" si="12"/>
        <v>3.8751844672064779</v>
      </c>
      <c r="Q36" s="82">
        <f t="shared" si="13"/>
        <v>9.6063313672232156E-2</v>
      </c>
      <c r="R36" s="23">
        <f t="shared" si="14"/>
        <v>19.375922336032392</v>
      </c>
      <c r="S36" s="23">
        <f t="shared" si="15"/>
        <v>0.48031656836116082</v>
      </c>
      <c r="T36" s="81">
        <f t="shared" si="16"/>
        <v>18.407126219230769</v>
      </c>
      <c r="U36" s="82">
        <f t="shared" si="17"/>
        <v>0.45630073994310272</v>
      </c>
    </row>
    <row r="37" spans="1:21">
      <c r="A37" s="16">
        <f t="shared" si="18"/>
        <v>25</v>
      </c>
      <c r="B37" s="60">
        <v>30792.04</v>
      </c>
      <c r="C37" s="61"/>
      <c r="D37" s="60">
        <f t="shared" si="0"/>
        <v>38286.822536</v>
      </c>
      <c r="E37" s="64">
        <f t="shared" si="1"/>
        <v>949.10553908165366</v>
      </c>
      <c r="F37" s="60">
        <f t="shared" si="2"/>
        <v>3190.5685446666671</v>
      </c>
      <c r="G37" s="64">
        <f t="shared" si="3"/>
        <v>79.092128256804486</v>
      </c>
      <c r="H37" s="60">
        <f t="shared" si="4"/>
        <v>0</v>
      </c>
      <c r="I37" s="64">
        <f t="shared" si="5"/>
        <v>0</v>
      </c>
      <c r="J37" s="60">
        <f t="shared" si="6"/>
        <v>0</v>
      </c>
      <c r="K37" s="64">
        <f t="shared" si="7"/>
        <v>0</v>
      </c>
      <c r="L37" s="81">
        <f t="shared" si="8"/>
        <v>19.375922336032389</v>
      </c>
      <c r="M37" s="82">
        <f t="shared" si="9"/>
        <v>0.48031656836116077</v>
      </c>
      <c r="N37" s="81">
        <f t="shared" si="10"/>
        <v>9.6879611680161943</v>
      </c>
      <c r="O37" s="82">
        <f t="shared" si="11"/>
        <v>0.24015828418058038</v>
      </c>
      <c r="P37" s="81">
        <f t="shared" si="12"/>
        <v>3.8751844672064779</v>
      </c>
      <c r="Q37" s="82">
        <f t="shared" si="13"/>
        <v>9.6063313672232156E-2</v>
      </c>
      <c r="R37" s="23">
        <f t="shared" si="14"/>
        <v>19.375922336032392</v>
      </c>
      <c r="S37" s="23">
        <f t="shared" si="15"/>
        <v>0.48031656836116082</v>
      </c>
      <c r="T37" s="81">
        <f t="shared" si="16"/>
        <v>18.407126219230769</v>
      </c>
      <c r="U37" s="82">
        <f t="shared" si="17"/>
        <v>0.45630073994310272</v>
      </c>
    </row>
    <row r="38" spans="1:21">
      <c r="A38" s="16">
        <f t="shared" si="18"/>
        <v>26</v>
      </c>
      <c r="B38" s="60">
        <v>30792.04</v>
      </c>
      <c r="C38" s="61"/>
      <c r="D38" s="60">
        <f t="shared" si="0"/>
        <v>38286.822536</v>
      </c>
      <c r="E38" s="64">
        <f t="shared" si="1"/>
        <v>949.10553908165366</v>
      </c>
      <c r="F38" s="60">
        <f t="shared" si="2"/>
        <v>3190.5685446666671</v>
      </c>
      <c r="G38" s="64">
        <f t="shared" si="3"/>
        <v>79.092128256804486</v>
      </c>
      <c r="H38" s="60">
        <f t="shared" si="4"/>
        <v>0</v>
      </c>
      <c r="I38" s="64">
        <f t="shared" si="5"/>
        <v>0</v>
      </c>
      <c r="J38" s="60">
        <f t="shared" si="6"/>
        <v>0</v>
      </c>
      <c r="K38" s="64">
        <f t="shared" si="7"/>
        <v>0</v>
      </c>
      <c r="L38" s="81">
        <f t="shared" si="8"/>
        <v>19.375922336032389</v>
      </c>
      <c r="M38" s="82">
        <f t="shared" si="9"/>
        <v>0.48031656836116077</v>
      </c>
      <c r="N38" s="81">
        <f t="shared" si="10"/>
        <v>9.6879611680161943</v>
      </c>
      <c r="O38" s="82">
        <f t="shared" si="11"/>
        <v>0.24015828418058038</v>
      </c>
      <c r="P38" s="81">
        <f t="shared" si="12"/>
        <v>3.8751844672064779</v>
      </c>
      <c r="Q38" s="82">
        <f t="shared" si="13"/>
        <v>9.6063313672232156E-2</v>
      </c>
      <c r="R38" s="23">
        <f t="shared" si="14"/>
        <v>19.375922336032392</v>
      </c>
      <c r="S38" s="23">
        <f t="shared" si="15"/>
        <v>0.48031656836116082</v>
      </c>
      <c r="T38" s="81">
        <f t="shared" si="16"/>
        <v>18.407126219230769</v>
      </c>
      <c r="U38" s="82">
        <f t="shared" si="17"/>
        <v>0.45630073994310272</v>
      </c>
    </row>
    <row r="39" spans="1:21">
      <c r="A39" s="16">
        <f t="shared" si="18"/>
        <v>27</v>
      </c>
      <c r="B39" s="60">
        <v>30792.04</v>
      </c>
      <c r="C39" s="61"/>
      <c r="D39" s="60">
        <f t="shared" si="0"/>
        <v>38286.822536</v>
      </c>
      <c r="E39" s="64">
        <f t="shared" si="1"/>
        <v>949.10553908165366</v>
      </c>
      <c r="F39" s="60">
        <f t="shared" si="2"/>
        <v>3190.5685446666671</v>
      </c>
      <c r="G39" s="64">
        <f t="shared" si="3"/>
        <v>79.092128256804486</v>
      </c>
      <c r="H39" s="60">
        <f t="shared" si="4"/>
        <v>0</v>
      </c>
      <c r="I39" s="64">
        <f t="shared" si="5"/>
        <v>0</v>
      </c>
      <c r="J39" s="60">
        <f t="shared" si="6"/>
        <v>0</v>
      </c>
      <c r="K39" s="64">
        <f t="shared" si="7"/>
        <v>0</v>
      </c>
      <c r="L39" s="81">
        <f t="shared" si="8"/>
        <v>19.375922336032389</v>
      </c>
      <c r="M39" s="82">
        <f t="shared" si="9"/>
        <v>0.48031656836116077</v>
      </c>
      <c r="N39" s="81">
        <f t="shared" si="10"/>
        <v>9.6879611680161943</v>
      </c>
      <c r="O39" s="82">
        <f t="shared" si="11"/>
        <v>0.24015828418058038</v>
      </c>
      <c r="P39" s="81">
        <f t="shared" si="12"/>
        <v>3.8751844672064779</v>
      </c>
      <c r="Q39" s="82">
        <f t="shared" si="13"/>
        <v>9.6063313672232156E-2</v>
      </c>
      <c r="R39" s="23">
        <f t="shared" si="14"/>
        <v>19.375922336032392</v>
      </c>
      <c r="S39" s="23">
        <f t="shared" si="15"/>
        <v>0.48031656836116082</v>
      </c>
      <c r="T39" s="81">
        <f t="shared" si="16"/>
        <v>18.407126219230769</v>
      </c>
      <c r="U39" s="82">
        <f t="shared" si="17"/>
        <v>0.45630073994310272</v>
      </c>
    </row>
    <row r="40" spans="1:21">
      <c r="A40" s="24"/>
      <c r="B40" s="62"/>
      <c r="C40" s="63"/>
      <c r="D40" s="62"/>
      <c r="E40" s="63"/>
      <c r="F40" s="62"/>
      <c r="G40" s="63"/>
      <c r="H40" s="62"/>
      <c r="I40" s="63"/>
      <c r="J40" s="62"/>
      <c r="K40" s="63"/>
      <c r="L40" s="62"/>
      <c r="M40" s="63"/>
      <c r="N40" s="62"/>
      <c r="O40" s="63"/>
      <c r="P40" s="62"/>
      <c r="Q40" s="63"/>
      <c r="R40" s="24"/>
      <c r="S40" s="24"/>
      <c r="T40" s="62"/>
      <c r="U40" s="63"/>
    </row>
  </sheetData>
  <dataConsolidate/>
  <mergeCells count="286">
    <mergeCell ref="L8:Q8"/>
    <mergeCell ref="B8:E8"/>
    <mergeCell ref="B10:C10"/>
    <mergeCell ref="P10:Q10"/>
    <mergeCell ref="F9:G9"/>
    <mergeCell ref="L13:M13"/>
    <mergeCell ref="B20:C20"/>
    <mergeCell ref="B15:C15"/>
    <mergeCell ref="B16:C16"/>
    <mergeCell ref="D12:E12"/>
    <mergeCell ref="D13:E13"/>
    <mergeCell ref="D14:E14"/>
    <mergeCell ref="D15:E15"/>
    <mergeCell ref="D16:E16"/>
    <mergeCell ref="H8:I8"/>
    <mergeCell ref="J8:K8"/>
    <mergeCell ref="J9:K9"/>
    <mergeCell ref="L9:Q9"/>
    <mergeCell ref="D11:E11"/>
    <mergeCell ref="B9:C9"/>
    <mergeCell ref="D9:E9"/>
    <mergeCell ref="D10:E10"/>
    <mergeCell ref="B11:C11"/>
    <mergeCell ref="J10:K10"/>
    <mergeCell ref="B21:C21"/>
    <mergeCell ref="B30:C30"/>
    <mergeCell ref="B31:C31"/>
    <mergeCell ref="B24:C24"/>
    <mergeCell ref="D17:E17"/>
    <mergeCell ref="D18:E18"/>
    <mergeCell ref="B39:C39"/>
    <mergeCell ref="B32:C32"/>
    <mergeCell ref="B33:C33"/>
    <mergeCell ref="B34:C34"/>
    <mergeCell ref="B35:C35"/>
    <mergeCell ref="B36:C36"/>
    <mergeCell ref="D19:E19"/>
    <mergeCell ref="D20:E20"/>
    <mergeCell ref="D21:E21"/>
    <mergeCell ref="D22:E22"/>
    <mergeCell ref="B29:C29"/>
    <mergeCell ref="B17:C17"/>
    <mergeCell ref="B18:C18"/>
    <mergeCell ref="B19:C19"/>
    <mergeCell ref="B25:C25"/>
    <mergeCell ref="B26:C26"/>
    <mergeCell ref="B22:C22"/>
    <mergeCell ref="B23:C23"/>
    <mergeCell ref="B27:C27"/>
    <mergeCell ref="B28:C28"/>
    <mergeCell ref="D23:E23"/>
    <mergeCell ref="D24:E24"/>
    <mergeCell ref="D25:E25"/>
    <mergeCell ref="D26:E26"/>
    <mergeCell ref="D27:E27"/>
    <mergeCell ref="D28:E28"/>
    <mergeCell ref="B40:C40"/>
    <mergeCell ref="D29:E29"/>
    <mergeCell ref="D30:E30"/>
    <mergeCell ref="D31:E31"/>
    <mergeCell ref="D32:E32"/>
    <mergeCell ref="D37:E37"/>
    <mergeCell ref="D38:E38"/>
    <mergeCell ref="D39:E39"/>
    <mergeCell ref="D40:E40"/>
    <mergeCell ref="D33:E33"/>
    <mergeCell ref="D34:E34"/>
    <mergeCell ref="D35:E35"/>
    <mergeCell ref="D36:E36"/>
    <mergeCell ref="B37:C37"/>
    <mergeCell ref="B38:C38"/>
    <mergeCell ref="F12:G12"/>
    <mergeCell ref="F13:G13"/>
    <mergeCell ref="F14:G14"/>
    <mergeCell ref="J11:K11"/>
    <mergeCell ref="B12:C12"/>
    <mergeCell ref="B13:C13"/>
    <mergeCell ref="B14:C14"/>
    <mergeCell ref="T9:U9"/>
    <mergeCell ref="L14:M14"/>
    <mergeCell ref="P11:Q11"/>
    <mergeCell ref="T11:U11"/>
    <mergeCell ref="H9:I9"/>
    <mergeCell ref="H10:I10"/>
    <mergeCell ref="T12:U12"/>
    <mergeCell ref="T13:U13"/>
    <mergeCell ref="T14:U14"/>
    <mergeCell ref="L11:M11"/>
    <mergeCell ref="N11:O11"/>
    <mergeCell ref="L20:M20"/>
    <mergeCell ref="L21:M21"/>
    <mergeCell ref="L12:M12"/>
    <mergeCell ref="L15:M15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L16:M16"/>
    <mergeCell ref="L17:M17"/>
    <mergeCell ref="L18:M18"/>
    <mergeCell ref="L19:M19"/>
    <mergeCell ref="N21:O21"/>
    <mergeCell ref="F22:G22"/>
    <mergeCell ref="F15:G15"/>
    <mergeCell ref="F16:G16"/>
    <mergeCell ref="F17:G17"/>
    <mergeCell ref="F18:G18"/>
    <mergeCell ref="F27:G27"/>
    <mergeCell ref="F28:G28"/>
    <mergeCell ref="F29:G29"/>
    <mergeCell ref="F30:G30"/>
    <mergeCell ref="F23:G23"/>
    <mergeCell ref="F24:G24"/>
    <mergeCell ref="F25:G25"/>
    <mergeCell ref="F26:G26"/>
    <mergeCell ref="F19:G19"/>
    <mergeCell ref="F20:G20"/>
    <mergeCell ref="F21:G21"/>
    <mergeCell ref="F35:G35"/>
    <mergeCell ref="F36:G36"/>
    <mergeCell ref="F37:G37"/>
    <mergeCell ref="F38:G38"/>
    <mergeCell ref="F31:G31"/>
    <mergeCell ref="F32:G32"/>
    <mergeCell ref="F33:G33"/>
    <mergeCell ref="F34:G34"/>
    <mergeCell ref="F39:G39"/>
    <mergeCell ref="F40:G40"/>
    <mergeCell ref="F11:G11"/>
    <mergeCell ref="H11:I11"/>
    <mergeCell ref="H12:I12"/>
    <mergeCell ref="H13:I13"/>
    <mergeCell ref="H14:I14"/>
    <mergeCell ref="H15:I15"/>
    <mergeCell ref="H18:I18"/>
    <mergeCell ref="H19:I19"/>
    <mergeCell ref="H20:I20"/>
    <mergeCell ref="H21:I21"/>
    <mergeCell ref="H16:I16"/>
    <mergeCell ref="H17:I17"/>
    <mergeCell ref="H26:I26"/>
    <mergeCell ref="H27:I27"/>
    <mergeCell ref="H28:I28"/>
    <mergeCell ref="H29:I29"/>
    <mergeCell ref="H22:I22"/>
    <mergeCell ref="H23:I23"/>
    <mergeCell ref="H24:I24"/>
    <mergeCell ref="H25:I25"/>
    <mergeCell ref="H34:I34"/>
    <mergeCell ref="H35:I35"/>
    <mergeCell ref="H36:I36"/>
    <mergeCell ref="H38:I38"/>
    <mergeCell ref="H39:I39"/>
    <mergeCell ref="H40:I40"/>
    <mergeCell ref="J12:K12"/>
    <mergeCell ref="J13:K13"/>
    <mergeCell ref="J14:K14"/>
    <mergeCell ref="J15:K15"/>
    <mergeCell ref="J16:K16"/>
    <mergeCell ref="J17:K17"/>
    <mergeCell ref="J18:K18"/>
    <mergeCell ref="J23:K23"/>
    <mergeCell ref="J24:K24"/>
    <mergeCell ref="J25:K25"/>
    <mergeCell ref="J26:K26"/>
    <mergeCell ref="J19:K19"/>
    <mergeCell ref="J20:K20"/>
    <mergeCell ref="J21:K21"/>
    <mergeCell ref="J22:K22"/>
    <mergeCell ref="J35:K35"/>
    <mergeCell ref="J39:K39"/>
    <mergeCell ref="J40:K40"/>
    <mergeCell ref="L22:M22"/>
    <mergeCell ref="L23:M23"/>
    <mergeCell ref="L24:M24"/>
    <mergeCell ref="L25:M25"/>
    <mergeCell ref="H37:I37"/>
    <mergeCell ref="H30:I30"/>
    <mergeCell ref="H31:I31"/>
    <mergeCell ref="H32:I32"/>
    <mergeCell ref="H33:I33"/>
    <mergeCell ref="J27:K27"/>
    <mergeCell ref="J28:K28"/>
    <mergeCell ref="J29:K29"/>
    <mergeCell ref="J30:K30"/>
    <mergeCell ref="L32:M32"/>
    <mergeCell ref="L33:M33"/>
    <mergeCell ref="L26:M26"/>
    <mergeCell ref="L27:M27"/>
    <mergeCell ref="L28:M28"/>
    <mergeCell ref="L29:M29"/>
    <mergeCell ref="L40:M40"/>
    <mergeCell ref="L34:M34"/>
    <mergeCell ref="L35:M35"/>
    <mergeCell ref="J36:K36"/>
    <mergeCell ref="J37:K37"/>
    <mergeCell ref="J38:K38"/>
    <mergeCell ref="J31:K31"/>
    <mergeCell ref="J32:K32"/>
    <mergeCell ref="J33:K33"/>
    <mergeCell ref="J34:K34"/>
    <mergeCell ref="N22:O22"/>
    <mergeCell ref="N27:O27"/>
    <mergeCell ref="N28:O28"/>
    <mergeCell ref="L38:M38"/>
    <mergeCell ref="L39:M39"/>
    <mergeCell ref="L36:M36"/>
    <mergeCell ref="L37:M37"/>
    <mergeCell ref="L30:M30"/>
    <mergeCell ref="L31:M31"/>
    <mergeCell ref="N29:O29"/>
    <mergeCell ref="N30:O30"/>
    <mergeCell ref="N23:O23"/>
    <mergeCell ref="N24:O24"/>
    <mergeCell ref="N25:O25"/>
    <mergeCell ref="N26:O26"/>
    <mergeCell ref="N35:O35"/>
    <mergeCell ref="N36:O36"/>
    <mergeCell ref="N37:O37"/>
    <mergeCell ref="N38:O38"/>
    <mergeCell ref="N31:O31"/>
    <mergeCell ref="N32:O32"/>
    <mergeCell ref="N33:O33"/>
    <mergeCell ref="N34:O34"/>
    <mergeCell ref="N39:O39"/>
    <mergeCell ref="N40:O40"/>
    <mergeCell ref="P12:Q12"/>
    <mergeCell ref="P13:Q13"/>
    <mergeCell ref="P14:Q14"/>
    <mergeCell ref="P15:Q15"/>
    <mergeCell ref="P16:Q16"/>
    <mergeCell ref="P17:Q17"/>
    <mergeCell ref="P18:Q18"/>
    <mergeCell ref="P19:Q19"/>
    <mergeCell ref="P24:Q24"/>
    <mergeCell ref="P25:Q25"/>
    <mergeCell ref="P26:Q26"/>
    <mergeCell ref="P27:Q27"/>
    <mergeCell ref="P20:Q20"/>
    <mergeCell ref="P21:Q21"/>
    <mergeCell ref="P22:Q22"/>
    <mergeCell ref="P23:Q23"/>
    <mergeCell ref="P38:Q38"/>
    <mergeCell ref="P39:Q39"/>
    <mergeCell ref="P32:Q32"/>
    <mergeCell ref="P33:Q33"/>
    <mergeCell ref="P34:Q34"/>
    <mergeCell ref="P35:Q35"/>
    <mergeCell ref="P40:Q40"/>
    <mergeCell ref="P36:Q36"/>
    <mergeCell ref="P37:Q37"/>
    <mergeCell ref="P28:Q28"/>
    <mergeCell ref="P29:Q29"/>
    <mergeCell ref="P30:Q30"/>
    <mergeCell ref="P31:Q31"/>
    <mergeCell ref="T21:U21"/>
    <mergeCell ref="T22:U22"/>
    <mergeCell ref="T23:U23"/>
    <mergeCell ref="T24:U24"/>
    <mergeCell ref="T15:U15"/>
    <mergeCell ref="T16:U16"/>
    <mergeCell ref="T25:U25"/>
    <mergeCell ref="T26:U26"/>
    <mergeCell ref="T40:U40"/>
    <mergeCell ref="T33:U33"/>
    <mergeCell ref="T34:U34"/>
    <mergeCell ref="T35:U35"/>
    <mergeCell ref="T36:U36"/>
    <mergeCell ref="T27:U27"/>
    <mergeCell ref="T28:U28"/>
    <mergeCell ref="T37:U37"/>
    <mergeCell ref="T38:U38"/>
    <mergeCell ref="T39:U39"/>
    <mergeCell ref="T29:U29"/>
    <mergeCell ref="T30:U30"/>
    <mergeCell ref="T31:U31"/>
    <mergeCell ref="T32:U32"/>
    <mergeCell ref="T17:U17"/>
    <mergeCell ref="T18:U18"/>
    <mergeCell ref="T19:U19"/>
    <mergeCell ref="T20:U20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28</v>
      </c>
      <c r="B1" s="3" t="s">
        <v>1</v>
      </c>
      <c r="C1" s="3"/>
      <c r="D1" s="3"/>
      <c r="E1" s="3"/>
      <c r="F1" s="40" t="s">
        <v>77</v>
      </c>
      <c r="G1" s="3"/>
      <c r="H1" s="3"/>
      <c r="N1" s="39" t="str">
        <f>Inhoud!$C$3</f>
        <v>1 maart 2012</v>
      </c>
      <c r="Q1" s="6" t="s">
        <v>27</v>
      </c>
    </row>
    <row r="2" spans="1:21" ht="16.5">
      <c r="A2" s="3"/>
      <c r="B2" s="3"/>
      <c r="C2" s="3"/>
      <c r="D2" s="3"/>
      <c r="E2" s="3"/>
      <c r="F2" s="3"/>
      <c r="G2" s="3"/>
      <c r="H2" s="3"/>
    </row>
    <row r="3" spans="1:21" ht="17.25">
      <c r="A3" s="3"/>
      <c r="B3" s="9"/>
      <c r="C3" s="37" t="s">
        <v>78</v>
      </c>
      <c r="D3" s="9" t="s">
        <v>79</v>
      </c>
      <c r="E3" s="9"/>
      <c r="F3" s="10"/>
      <c r="G3" s="10"/>
      <c r="H3" s="9"/>
      <c r="I3" s="10"/>
      <c r="J3" s="8">
        <v>610</v>
      </c>
      <c r="K3" s="9" t="s">
        <v>80</v>
      </c>
      <c r="L3" s="10"/>
      <c r="M3" s="10"/>
      <c r="N3" s="10"/>
      <c r="O3" s="10"/>
      <c r="P3" s="10"/>
    </row>
    <row r="4" spans="1:21" ht="17.25">
      <c r="A4" s="3"/>
      <c r="B4" s="9"/>
      <c r="C4" s="37" t="s">
        <v>81</v>
      </c>
      <c r="D4" s="9" t="s">
        <v>82</v>
      </c>
      <c r="E4" s="9"/>
      <c r="F4" s="10"/>
      <c r="G4" s="10"/>
      <c r="H4" s="9"/>
      <c r="I4" s="10"/>
      <c r="J4" s="8">
        <v>410</v>
      </c>
      <c r="K4" s="9" t="s">
        <v>83</v>
      </c>
      <c r="L4" s="10"/>
      <c r="M4" s="10"/>
      <c r="N4" s="10"/>
      <c r="O4" s="10"/>
      <c r="P4" s="10"/>
      <c r="U4" s="11"/>
    </row>
    <row r="5" spans="1:21" ht="17.25">
      <c r="A5" s="3"/>
      <c r="B5" s="9"/>
      <c r="C5" s="37" t="s">
        <v>84</v>
      </c>
      <c r="D5" s="9" t="s">
        <v>85</v>
      </c>
      <c r="E5" s="9"/>
      <c r="F5" s="10"/>
      <c r="G5" s="10"/>
      <c r="H5" s="9"/>
      <c r="I5" s="10"/>
      <c r="J5" s="8">
        <v>611</v>
      </c>
      <c r="K5" s="9" t="s">
        <v>6</v>
      </c>
      <c r="L5" s="10"/>
      <c r="M5" s="10"/>
      <c r="N5" s="10"/>
      <c r="O5" s="10"/>
      <c r="P5" s="10"/>
      <c r="U5" s="11"/>
    </row>
    <row r="6" spans="1:21">
      <c r="A6" s="6" t="s">
        <v>86</v>
      </c>
      <c r="T6" s="1" t="s">
        <v>7</v>
      </c>
      <c r="U6" s="11">
        <f>'LOG4'!$U$4</f>
        <v>1.2434000000000001</v>
      </c>
    </row>
    <row r="8" spans="1:21">
      <c r="A8" s="12"/>
      <c r="B8" s="69" t="s">
        <v>8</v>
      </c>
      <c r="C8" s="77"/>
      <c r="D8" s="77"/>
      <c r="E8" s="70"/>
      <c r="F8" s="13" t="s">
        <v>9</v>
      </c>
      <c r="G8" s="14"/>
      <c r="H8" s="69" t="s">
        <v>10</v>
      </c>
      <c r="I8" s="72"/>
      <c r="J8" s="69" t="s">
        <v>11</v>
      </c>
      <c r="K8" s="70"/>
      <c r="L8" s="69" t="s">
        <v>12</v>
      </c>
      <c r="M8" s="77"/>
      <c r="N8" s="77"/>
      <c r="O8" s="77"/>
      <c r="P8" s="77"/>
      <c r="Q8" s="70"/>
      <c r="R8" s="15" t="s">
        <v>13</v>
      </c>
      <c r="S8" s="15"/>
      <c r="T8" s="15"/>
      <c r="U8" s="14"/>
    </row>
    <row r="9" spans="1:21">
      <c r="A9" s="16"/>
      <c r="B9" s="65">
        <v>1</v>
      </c>
      <c r="C9" s="66"/>
      <c r="D9" s="65"/>
      <c r="E9" s="66"/>
      <c r="F9" s="65"/>
      <c r="G9" s="66"/>
      <c r="H9" s="65"/>
      <c r="I9" s="66"/>
      <c r="J9" s="73" t="s">
        <v>14</v>
      </c>
      <c r="K9" s="66"/>
      <c r="L9" s="73" t="s">
        <v>15</v>
      </c>
      <c r="M9" s="74"/>
      <c r="N9" s="74"/>
      <c r="O9" s="74"/>
      <c r="P9" s="74"/>
      <c r="Q9" s="66"/>
      <c r="R9" s="17"/>
      <c r="S9" s="17"/>
      <c r="T9" s="71" t="s">
        <v>16</v>
      </c>
      <c r="U9" s="66"/>
    </row>
    <row r="10" spans="1:21">
      <c r="A10" s="16"/>
      <c r="B10" s="78" t="s">
        <v>17</v>
      </c>
      <c r="C10" s="79"/>
      <c r="D10" s="67" t="str">
        <f>Inhoud!$C$3</f>
        <v>1 maart 2012</v>
      </c>
      <c r="E10" s="68"/>
      <c r="F10" s="18" t="str">
        <f>D10</f>
        <v>1 maart 2012</v>
      </c>
      <c r="G10" s="19"/>
      <c r="H10" s="75"/>
      <c r="I10" s="68"/>
      <c r="J10" s="75"/>
      <c r="K10" s="68"/>
      <c r="L10" s="20">
        <v>1</v>
      </c>
      <c r="M10" s="17"/>
      <c r="N10" s="21">
        <v>0.5</v>
      </c>
      <c r="O10" s="17"/>
      <c r="P10" s="80">
        <v>0.2</v>
      </c>
      <c r="Q10" s="79"/>
      <c r="R10" s="17" t="s">
        <v>10</v>
      </c>
      <c r="S10" s="17"/>
      <c r="T10" s="17"/>
      <c r="U10" s="22"/>
    </row>
    <row r="11" spans="1:21">
      <c r="A11" s="16"/>
      <c r="B11" s="69"/>
      <c r="C11" s="70"/>
      <c r="D11" s="76"/>
      <c r="E11" s="72"/>
      <c r="F11" s="76"/>
      <c r="G11" s="72"/>
      <c r="H11" s="76"/>
      <c r="I11" s="72"/>
      <c r="J11" s="76"/>
      <c r="K11" s="72"/>
      <c r="L11" s="76"/>
      <c r="M11" s="72"/>
      <c r="N11" s="76"/>
      <c r="O11" s="72"/>
      <c r="P11" s="76"/>
      <c r="Q11" s="72"/>
      <c r="R11" s="12"/>
      <c r="S11" s="12"/>
      <c r="T11" s="76"/>
      <c r="U11" s="72"/>
    </row>
    <row r="12" spans="1:21">
      <c r="A12" s="16">
        <v>0</v>
      </c>
      <c r="B12" s="60">
        <v>19981.72</v>
      </c>
      <c r="C12" s="61"/>
      <c r="D12" s="60">
        <f t="shared" ref="D12:D39" si="0">B12*$U$6</f>
        <v>24845.270648000002</v>
      </c>
      <c r="E12" s="64">
        <f t="shared" ref="E12:E39" si="1">D12/40.3399</f>
        <v>615.89817148778263</v>
      </c>
      <c r="F12" s="60">
        <f t="shared" ref="F12:F39" si="2">B12/12*$U$6</f>
        <v>2070.4392206666671</v>
      </c>
      <c r="G12" s="64">
        <f t="shared" ref="G12:G39" si="3">F12/40.3399</f>
        <v>51.324847623981888</v>
      </c>
      <c r="H12" s="60">
        <f t="shared" ref="H12:H39" si="4">((B12&lt;19968.2)*913.03+(B12&gt;19968.2)*(B12&lt;20424.71)*(20424.71-B12+456.51)+(B12&gt;20424.71)*(B12&lt;22659.62)*456.51+(B12&gt;22659.62)*(B12&lt;23116.13)*(23116.13-B12))/12*$U$6</f>
        <v>93.203191666666456</v>
      </c>
      <c r="I12" s="64">
        <f t="shared" ref="I12:I39" si="5">H12/40.3399</f>
        <v>2.3104467702365761</v>
      </c>
      <c r="J12" s="60">
        <f t="shared" ref="J12:J39" si="6">((B12&lt;19968.2)*456.51+(B12&gt;19968.2)*(B12&lt;20196.46)*(20196.46-B12+228.26)+(B12&gt;20196.46)*(B12&lt;22659.62)*228.26+(B12&gt;22659.62)*(B12&lt;22887.88)*(22887.88-B12))/12*$U$6</f>
        <v>45.90218333333312</v>
      </c>
      <c r="K12" s="64">
        <f t="shared" ref="K12:K39" si="7">J12/40.3399</f>
        <v>1.137885402128739</v>
      </c>
      <c r="L12" s="81">
        <f t="shared" ref="L12:L39" si="8">D12/1976</f>
        <v>12.573517534412955</v>
      </c>
      <c r="M12" s="82">
        <f t="shared" ref="M12:M39" si="9">L12/40.3399</f>
        <v>0.31168935804037579</v>
      </c>
      <c r="N12" s="81">
        <f t="shared" ref="N12:N39" si="10">L12/2</f>
        <v>6.2867587672064777</v>
      </c>
      <c r="O12" s="82">
        <f t="shared" ref="O12:O39" si="11">N12/40.3399</f>
        <v>0.15584467902018789</v>
      </c>
      <c r="P12" s="81">
        <f t="shared" ref="P12:P39" si="12">L12/5</f>
        <v>2.5147035068825909</v>
      </c>
      <c r="Q12" s="82">
        <f t="shared" ref="Q12:Q39" si="13">P12/40.3399</f>
        <v>6.2337871608075156E-2</v>
      </c>
      <c r="R12" s="23">
        <f t="shared" ref="R12:R39" si="14">(F12+H12)/1976*12</f>
        <v>13.139528819838059</v>
      </c>
      <c r="S12" s="23">
        <f t="shared" ref="S12:S39" si="15">R12/40.3399</f>
        <v>0.32572041130092189</v>
      </c>
      <c r="T12" s="81">
        <f t="shared" ref="T12:T39" si="16">D12/2080</f>
        <v>11.944841657692308</v>
      </c>
      <c r="U12" s="82">
        <f t="shared" ref="U12:U39" si="17">T12/40.3399</f>
        <v>0.296104890138357</v>
      </c>
    </row>
    <row r="13" spans="1:21">
      <c r="A13" s="16">
        <f t="shared" ref="A13:A39" si="18">+A12+1</f>
        <v>1</v>
      </c>
      <c r="B13" s="60">
        <v>20362.330000000002</v>
      </c>
      <c r="C13" s="61"/>
      <c r="D13" s="60">
        <f t="shared" si="0"/>
        <v>25318.521122000002</v>
      </c>
      <c r="E13" s="64">
        <f t="shared" si="1"/>
        <v>627.62974429782923</v>
      </c>
      <c r="F13" s="60">
        <f t="shared" si="2"/>
        <v>2109.8767601666668</v>
      </c>
      <c r="G13" s="64">
        <f t="shared" si="3"/>
        <v>52.302478691485767</v>
      </c>
      <c r="H13" s="60">
        <f t="shared" si="4"/>
        <v>53.765652166666399</v>
      </c>
      <c r="I13" s="64">
        <f t="shared" si="5"/>
        <v>1.332815702732689</v>
      </c>
      <c r="J13" s="60">
        <f t="shared" si="6"/>
        <v>23.651540333333333</v>
      </c>
      <c r="K13" s="64">
        <f t="shared" si="7"/>
        <v>0.58630636995464369</v>
      </c>
      <c r="L13" s="81">
        <f t="shared" si="8"/>
        <v>12.81301676214575</v>
      </c>
      <c r="M13" s="82">
        <f t="shared" si="9"/>
        <v>0.31762638881469091</v>
      </c>
      <c r="N13" s="81">
        <f t="shared" si="10"/>
        <v>6.4065083810728751</v>
      </c>
      <c r="O13" s="82">
        <f t="shared" si="11"/>
        <v>0.15881319440734545</v>
      </c>
      <c r="P13" s="81">
        <f t="shared" si="12"/>
        <v>2.56260335242915</v>
      </c>
      <c r="Q13" s="82">
        <f t="shared" si="13"/>
        <v>6.352527776293819E-2</v>
      </c>
      <c r="R13" s="23">
        <f t="shared" si="14"/>
        <v>13.139528819838056</v>
      </c>
      <c r="S13" s="23">
        <f t="shared" si="15"/>
        <v>0.32572041130092183</v>
      </c>
      <c r="T13" s="81">
        <f t="shared" si="16"/>
        <v>12.172365924038463</v>
      </c>
      <c r="U13" s="82">
        <f t="shared" si="17"/>
        <v>0.3017450693739564</v>
      </c>
    </row>
    <row r="14" spans="1:21">
      <c r="A14" s="16">
        <f t="shared" si="18"/>
        <v>2</v>
      </c>
      <c r="B14" s="60">
        <v>20949.61</v>
      </c>
      <c r="C14" s="61"/>
      <c r="D14" s="60">
        <f t="shared" si="0"/>
        <v>26048.745074000002</v>
      </c>
      <c r="E14" s="64">
        <f t="shared" si="1"/>
        <v>645.73152323134173</v>
      </c>
      <c r="F14" s="60">
        <f t="shared" si="2"/>
        <v>2170.7287561666672</v>
      </c>
      <c r="G14" s="64">
        <f t="shared" si="3"/>
        <v>53.810960269278482</v>
      </c>
      <c r="H14" s="60">
        <f t="shared" si="4"/>
        <v>47.302044500000001</v>
      </c>
      <c r="I14" s="64">
        <f t="shared" si="5"/>
        <v>1.1725870540085623</v>
      </c>
      <c r="J14" s="60">
        <f t="shared" si="6"/>
        <v>23.651540333333333</v>
      </c>
      <c r="K14" s="64">
        <f t="shared" si="7"/>
        <v>0.58630636995464369</v>
      </c>
      <c r="L14" s="81">
        <f t="shared" si="8"/>
        <v>13.182563296558705</v>
      </c>
      <c r="M14" s="82">
        <f t="shared" si="9"/>
        <v>0.32678720811302719</v>
      </c>
      <c r="N14" s="81">
        <f t="shared" si="10"/>
        <v>6.5912816482793524</v>
      </c>
      <c r="O14" s="82">
        <f t="shared" si="11"/>
        <v>0.1633936040565136</v>
      </c>
      <c r="P14" s="81">
        <f t="shared" si="12"/>
        <v>2.6365126593117409</v>
      </c>
      <c r="Q14" s="82">
        <f t="shared" si="13"/>
        <v>6.5357441622605428E-2</v>
      </c>
      <c r="R14" s="23">
        <f t="shared" si="14"/>
        <v>13.469822676113365</v>
      </c>
      <c r="S14" s="23">
        <f t="shared" si="15"/>
        <v>0.33390818212522505</v>
      </c>
      <c r="T14" s="81">
        <f t="shared" si="16"/>
        <v>12.523435131730769</v>
      </c>
      <c r="U14" s="82">
        <f t="shared" si="17"/>
        <v>0.31044784770737582</v>
      </c>
    </row>
    <row r="15" spans="1:21">
      <c r="A15" s="16">
        <f t="shared" si="18"/>
        <v>3</v>
      </c>
      <c r="B15" s="60">
        <v>21743.88</v>
      </c>
      <c r="C15" s="61"/>
      <c r="D15" s="60">
        <f t="shared" si="0"/>
        <v>27036.340392000002</v>
      </c>
      <c r="E15" s="64">
        <f t="shared" si="1"/>
        <v>670.21337167419858</v>
      </c>
      <c r="F15" s="60">
        <f t="shared" si="2"/>
        <v>2253.028366</v>
      </c>
      <c r="G15" s="64">
        <f t="shared" si="3"/>
        <v>55.851114306183206</v>
      </c>
      <c r="H15" s="60">
        <f t="shared" si="4"/>
        <v>47.302044500000001</v>
      </c>
      <c r="I15" s="64">
        <f t="shared" si="5"/>
        <v>1.1725870540085623</v>
      </c>
      <c r="J15" s="60">
        <f t="shared" si="6"/>
        <v>23.651540333333333</v>
      </c>
      <c r="K15" s="64">
        <f t="shared" si="7"/>
        <v>0.58630636995464369</v>
      </c>
      <c r="L15" s="81">
        <f t="shared" si="8"/>
        <v>13.682358497975709</v>
      </c>
      <c r="M15" s="82">
        <f t="shared" si="9"/>
        <v>0.3391768075274284</v>
      </c>
      <c r="N15" s="81">
        <f t="shared" si="10"/>
        <v>6.8411792489878547</v>
      </c>
      <c r="O15" s="82">
        <f t="shared" si="11"/>
        <v>0.1695884037637142</v>
      </c>
      <c r="P15" s="81">
        <f t="shared" si="12"/>
        <v>2.7364716995951417</v>
      </c>
      <c r="Q15" s="82">
        <f t="shared" si="13"/>
        <v>6.7835361505485678E-2</v>
      </c>
      <c r="R15" s="23">
        <f t="shared" si="14"/>
        <v>13.969617877530364</v>
      </c>
      <c r="S15" s="23">
        <f t="shared" si="15"/>
        <v>0.34629778153962615</v>
      </c>
      <c r="T15" s="81">
        <f t="shared" si="16"/>
        <v>12.998240573076924</v>
      </c>
      <c r="U15" s="82">
        <f t="shared" si="17"/>
        <v>0.32221796715105699</v>
      </c>
    </row>
    <row r="16" spans="1:21">
      <c r="A16" s="16">
        <f t="shared" si="18"/>
        <v>4</v>
      </c>
      <c r="B16" s="60">
        <v>22538.16</v>
      </c>
      <c r="C16" s="61"/>
      <c r="D16" s="60">
        <f t="shared" si="0"/>
        <v>28023.948144000002</v>
      </c>
      <c r="E16" s="64">
        <f t="shared" si="1"/>
        <v>694.69552834786407</v>
      </c>
      <c r="F16" s="60">
        <f t="shared" si="2"/>
        <v>2335.3290120000001</v>
      </c>
      <c r="G16" s="64">
        <f t="shared" si="3"/>
        <v>57.891294028988675</v>
      </c>
      <c r="H16" s="60">
        <f t="shared" si="4"/>
        <v>47.302044500000001</v>
      </c>
      <c r="I16" s="64">
        <f t="shared" si="5"/>
        <v>1.1725870540085623</v>
      </c>
      <c r="J16" s="60">
        <f t="shared" si="6"/>
        <v>23.651540333333333</v>
      </c>
      <c r="K16" s="64">
        <f t="shared" si="7"/>
        <v>0.58630636995464369</v>
      </c>
      <c r="L16" s="81">
        <f t="shared" si="8"/>
        <v>14.182159991902834</v>
      </c>
      <c r="M16" s="82">
        <f t="shared" si="9"/>
        <v>0.35156656292908101</v>
      </c>
      <c r="N16" s="81">
        <f t="shared" si="10"/>
        <v>7.091079995951417</v>
      </c>
      <c r="O16" s="82">
        <f t="shared" si="11"/>
        <v>0.1757832814645405</v>
      </c>
      <c r="P16" s="81">
        <f t="shared" si="12"/>
        <v>2.8364319983805668</v>
      </c>
      <c r="Q16" s="82">
        <f t="shared" si="13"/>
        <v>7.031331258581619E-2</v>
      </c>
      <c r="R16" s="23">
        <f t="shared" si="14"/>
        <v>14.469419371457493</v>
      </c>
      <c r="S16" s="23">
        <f t="shared" si="15"/>
        <v>0.35868753694127881</v>
      </c>
      <c r="T16" s="81">
        <f t="shared" si="16"/>
        <v>13.473051992307694</v>
      </c>
      <c r="U16" s="82">
        <f t="shared" si="17"/>
        <v>0.33398823478262696</v>
      </c>
    </row>
    <row r="17" spans="1:21">
      <c r="A17" s="16">
        <f t="shared" si="18"/>
        <v>5</v>
      </c>
      <c r="B17" s="60">
        <v>22538.16</v>
      </c>
      <c r="C17" s="61"/>
      <c r="D17" s="60">
        <f t="shared" si="0"/>
        <v>28023.948144000002</v>
      </c>
      <c r="E17" s="64">
        <f t="shared" si="1"/>
        <v>694.69552834786407</v>
      </c>
      <c r="F17" s="60">
        <f t="shared" si="2"/>
        <v>2335.3290120000001</v>
      </c>
      <c r="G17" s="64">
        <f t="shared" si="3"/>
        <v>57.891294028988675</v>
      </c>
      <c r="H17" s="60">
        <f t="shared" si="4"/>
        <v>47.302044500000001</v>
      </c>
      <c r="I17" s="64">
        <f t="shared" si="5"/>
        <v>1.1725870540085623</v>
      </c>
      <c r="J17" s="60">
        <f t="shared" si="6"/>
        <v>23.651540333333333</v>
      </c>
      <c r="K17" s="64">
        <f t="shared" si="7"/>
        <v>0.58630636995464369</v>
      </c>
      <c r="L17" s="81">
        <f t="shared" si="8"/>
        <v>14.182159991902834</v>
      </c>
      <c r="M17" s="82">
        <f t="shared" si="9"/>
        <v>0.35156656292908101</v>
      </c>
      <c r="N17" s="81">
        <f t="shared" si="10"/>
        <v>7.091079995951417</v>
      </c>
      <c r="O17" s="82">
        <f t="shared" si="11"/>
        <v>0.1757832814645405</v>
      </c>
      <c r="P17" s="81">
        <f t="shared" si="12"/>
        <v>2.8364319983805668</v>
      </c>
      <c r="Q17" s="82">
        <f t="shared" si="13"/>
        <v>7.031331258581619E-2</v>
      </c>
      <c r="R17" s="23">
        <f t="shared" si="14"/>
        <v>14.469419371457493</v>
      </c>
      <c r="S17" s="23">
        <f t="shared" si="15"/>
        <v>0.35868753694127881</v>
      </c>
      <c r="T17" s="81">
        <f t="shared" si="16"/>
        <v>13.473051992307694</v>
      </c>
      <c r="U17" s="82">
        <f t="shared" si="17"/>
        <v>0.33398823478262696</v>
      </c>
    </row>
    <row r="18" spans="1:21">
      <c r="A18" s="16">
        <f t="shared" si="18"/>
        <v>6</v>
      </c>
      <c r="B18" s="60">
        <v>23670.23</v>
      </c>
      <c r="C18" s="61"/>
      <c r="D18" s="60">
        <f t="shared" si="0"/>
        <v>29431.563982</v>
      </c>
      <c r="E18" s="64">
        <f t="shared" si="1"/>
        <v>729.58941350870975</v>
      </c>
      <c r="F18" s="60">
        <f t="shared" si="2"/>
        <v>2452.6303318333335</v>
      </c>
      <c r="G18" s="64">
        <f t="shared" si="3"/>
        <v>60.799117792392479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14.894516185222672</v>
      </c>
      <c r="M18" s="82">
        <f t="shared" si="9"/>
        <v>0.36922541169469114</v>
      </c>
      <c r="N18" s="81">
        <f t="shared" si="10"/>
        <v>7.4472580926113361</v>
      </c>
      <c r="O18" s="82">
        <f t="shared" si="11"/>
        <v>0.18461270584734557</v>
      </c>
      <c r="P18" s="81">
        <f t="shared" si="12"/>
        <v>2.9789032370445345</v>
      </c>
      <c r="Q18" s="82">
        <f t="shared" si="13"/>
        <v>7.3845082338938231E-2</v>
      </c>
      <c r="R18" s="23">
        <f t="shared" si="14"/>
        <v>14.894516185222674</v>
      </c>
      <c r="S18" s="23">
        <f t="shared" si="15"/>
        <v>0.3692254116946912</v>
      </c>
      <c r="T18" s="81">
        <f t="shared" si="16"/>
        <v>14.149790375961539</v>
      </c>
      <c r="U18" s="82">
        <f t="shared" si="17"/>
        <v>0.35076414110995663</v>
      </c>
    </row>
    <row r="19" spans="1:21">
      <c r="A19" s="16">
        <f t="shared" si="18"/>
        <v>7</v>
      </c>
      <c r="B19" s="60">
        <v>24928.32</v>
      </c>
      <c r="C19" s="61"/>
      <c r="D19" s="60">
        <f t="shared" si="0"/>
        <v>30995.873088</v>
      </c>
      <c r="E19" s="64">
        <f t="shared" si="1"/>
        <v>768.36762332083129</v>
      </c>
      <c r="F19" s="60">
        <f t="shared" si="2"/>
        <v>2582.9894240000003</v>
      </c>
      <c r="G19" s="64">
        <f t="shared" si="3"/>
        <v>64.03063527673595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15.686170591093118</v>
      </c>
      <c r="M19" s="82">
        <f t="shared" si="9"/>
        <v>0.3888500118020401</v>
      </c>
      <c r="N19" s="81">
        <f t="shared" si="10"/>
        <v>7.8430852955465591</v>
      </c>
      <c r="O19" s="82">
        <f t="shared" si="11"/>
        <v>0.19442500590102005</v>
      </c>
      <c r="P19" s="81">
        <f t="shared" si="12"/>
        <v>3.1372341182186236</v>
      </c>
      <c r="Q19" s="82">
        <f t="shared" si="13"/>
        <v>7.7770002360408028E-2</v>
      </c>
      <c r="R19" s="23">
        <f t="shared" si="14"/>
        <v>15.68617059109312</v>
      </c>
      <c r="S19" s="23">
        <f t="shared" si="15"/>
        <v>0.38885001180204015</v>
      </c>
      <c r="T19" s="81">
        <f t="shared" si="16"/>
        <v>14.901862061538461</v>
      </c>
      <c r="U19" s="82">
        <f t="shared" si="17"/>
        <v>0.3694075112119381</v>
      </c>
    </row>
    <row r="20" spans="1:21">
      <c r="A20" s="16">
        <f t="shared" si="18"/>
        <v>8</v>
      </c>
      <c r="B20" s="60">
        <v>24928.32</v>
      </c>
      <c r="C20" s="61"/>
      <c r="D20" s="60">
        <f t="shared" si="0"/>
        <v>30995.873088</v>
      </c>
      <c r="E20" s="64">
        <f t="shared" si="1"/>
        <v>768.36762332083129</v>
      </c>
      <c r="F20" s="60">
        <f t="shared" si="2"/>
        <v>2582.9894240000003</v>
      </c>
      <c r="G20" s="64">
        <f t="shared" si="3"/>
        <v>64.03063527673595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15.686170591093118</v>
      </c>
      <c r="M20" s="82">
        <f t="shared" si="9"/>
        <v>0.3888500118020401</v>
      </c>
      <c r="N20" s="81">
        <f t="shared" si="10"/>
        <v>7.8430852955465591</v>
      </c>
      <c r="O20" s="82">
        <f t="shared" si="11"/>
        <v>0.19442500590102005</v>
      </c>
      <c r="P20" s="81">
        <f t="shared" si="12"/>
        <v>3.1372341182186236</v>
      </c>
      <c r="Q20" s="82">
        <f t="shared" si="13"/>
        <v>7.7770002360408028E-2</v>
      </c>
      <c r="R20" s="23">
        <f t="shared" si="14"/>
        <v>15.68617059109312</v>
      </c>
      <c r="S20" s="23">
        <f t="shared" si="15"/>
        <v>0.38885001180204015</v>
      </c>
      <c r="T20" s="81">
        <f t="shared" si="16"/>
        <v>14.901862061538461</v>
      </c>
      <c r="U20" s="82">
        <f t="shared" si="17"/>
        <v>0.3694075112119381</v>
      </c>
    </row>
    <row r="21" spans="1:21">
      <c r="A21" s="16">
        <f t="shared" si="18"/>
        <v>9</v>
      </c>
      <c r="B21" s="60">
        <v>25580.99</v>
      </c>
      <c r="C21" s="61"/>
      <c r="D21" s="60">
        <f t="shared" si="0"/>
        <v>31807.402966000005</v>
      </c>
      <c r="E21" s="64">
        <f t="shared" si="1"/>
        <v>788.48492351245307</v>
      </c>
      <c r="F21" s="60">
        <f t="shared" si="2"/>
        <v>2650.6169138333339</v>
      </c>
      <c r="G21" s="64">
        <f t="shared" si="3"/>
        <v>65.707076959371093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16.096863849190285</v>
      </c>
      <c r="M21" s="82">
        <f t="shared" si="9"/>
        <v>0.39903083173707138</v>
      </c>
      <c r="N21" s="81">
        <f t="shared" si="10"/>
        <v>8.0484319245951426</v>
      </c>
      <c r="O21" s="82">
        <f t="shared" si="11"/>
        <v>0.19951541586853569</v>
      </c>
      <c r="P21" s="81">
        <f t="shared" si="12"/>
        <v>3.2193727698380572</v>
      </c>
      <c r="Q21" s="82">
        <f t="shared" si="13"/>
        <v>7.9806166347414276E-2</v>
      </c>
      <c r="R21" s="23">
        <f t="shared" si="14"/>
        <v>16.096863849190285</v>
      </c>
      <c r="S21" s="23">
        <f t="shared" si="15"/>
        <v>0.39903083173707138</v>
      </c>
      <c r="T21" s="81">
        <f t="shared" si="16"/>
        <v>15.292020656730772</v>
      </c>
      <c r="U21" s="82">
        <f t="shared" si="17"/>
        <v>0.3790792901502178</v>
      </c>
    </row>
    <row r="22" spans="1:21">
      <c r="A22" s="16">
        <f t="shared" si="18"/>
        <v>10</v>
      </c>
      <c r="B22" s="60">
        <v>25934.38</v>
      </c>
      <c r="C22" s="61"/>
      <c r="D22" s="60">
        <f t="shared" si="0"/>
        <v>32246.808092000003</v>
      </c>
      <c r="E22" s="64">
        <f t="shared" si="1"/>
        <v>799.37749206120998</v>
      </c>
      <c r="F22" s="60">
        <f t="shared" si="2"/>
        <v>2687.2340076666669</v>
      </c>
      <c r="G22" s="64">
        <f t="shared" si="3"/>
        <v>66.614791005100827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16.319234864372472</v>
      </c>
      <c r="M22" s="82">
        <f t="shared" si="9"/>
        <v>0.40454326521316297</v>
      </c>
      <c r="N22" s="81">
        <f t="shared" si="10"/>
        <v>8.159617432186236</v>
      </c>
      <c r="O22" s="82">
        <f t="shared" si="11"/>
        <v>0.20227163260658149</v>
      </c>
      <c r="P22" s="81">
        <f t="shared" si="12"/>
        <v>3.2638469728744943</v>
      </c>
      <c r="Q22" s="82">
        <f t="shared" si="13"/>
        <v>8.0908653042632589E-2</v>
      </c>
      <c r="R22" s="23">
        <f t="shared" si="14"/>
        <v>16.319234864372469</v>
      </c>
      <c r="S22" s="23">
        <f t="shared" si="15"/>
        <v>0.40454326521316286</v>
      </c>
      <c r="T22" s="81">
        <f t="shared" si="16"/>
        <v>15.503273121153848</v>
      </c>
      <c r="U22" s="82">
        <f t="shared" si="17"/>
        <v>0.38431610195250476</v>
      </c>
    </row>
    <row r="23" spans="1:21">
      <c r="A23" s="16">
        <f t="shared" si="18"/>
        <v>11</v>
      </c>
      <c r="B23" s="60">
        <v>26233.279999999999</v>
      </c>
      <c r="C23" s="61"/>
      <c r="D23" s="60">
        <f t="shared" si="0"/>
        <v>32618.460352000002</v>
      </c>
      <c r="E23" s="64">
        <f t="shared" si="1"/>
        <v>808.59051093334392</v>
      </c>
      <c r="F23" s="60">
        <f t="shared" si="2"/>
        <v>2718.2050293333332</v>
      </c>
      <c r="G23" s="64">
        <f t="shared" si="3"/>
        <v>67.382542577778651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16.507317991902834</v>
      </c>
      <c r="M23" s="82">
        <f t="shared" si="9"/>
        <v>0.40920572415655054</v>
      </c>
      <c r="N23" s="81">
        <f t="shared" si="10"/>
        <v>8.2536589959514171</v>
      </c>
      <c r="O23" s="82">
        <f t="shared" si="11"/>
        <v>0.20460286207827527</v>
      </c>
      <c r="P23" s="81">
        <f t="shared" si="12"/>
        <v>3.3014635983805669</v>
      </c>
      <c r="Q23" s="82">
        <f t="shared" si="13"/>
        <v>8.1841144831310109E-2</v>
      </c>
      <c r="R23" s="23">
        <f t="shared" si="14"/>
        <v>16.507317991902834</v>
      </c>
      <c r="S23" s="23">
        <f t="shared" si="15"/>
        <v>0.40920572415655054</v>
      </c>
      <c r="T23" s="81">
        <f t="shared" si="16"/>
        <v>15.681952092307693</v>
      </c>
      <c r="U23" s="82">
        <f t="shared" si="17"/>
        <v>0.38874543794872307</v>
      </c>
    </row>
    <row r="24" spans="1:21">
      <c r="A24" s="16">
        <f t="shared" si="18"/>
        <v>12</v>
      </c>
      <c r="B24" s="60">
        <v>27066.45</v>
      </c>
      <c r="C24" s="61"/>
      <c r="D24" s="60">
        <f t="shared" si="0"/>
        <v>33654.423930000004</v>
      </c>
      <c r="E24" s="64">
        <f t="shared" si="1"/>
        <v>834.27137722205566</v>
      </c>
      <c r="F24" s="60">
        <f t="shared" si="2"/>
        <v>2804.5353275000002</v>
      </c>
      <c r="G24" s="64">
        <f t="shared" si="3"/>
        <v>69.522614768504639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17.03159105769231</v>
      </c>
      <c r="M24" s="82">
        <f t="shared" si="9"/>
        <v>0.42220211397877311</v>
      </c>
      <c r="N24" s="81">
        <f t="shared" si="10"/>
        <v>8.5157955288461551</v>
      </c>
      <c r="O24" s="82">
        <f t="shared" si="11"/>
        <v>0.21110105698938655</v>
      </c>
      <c r="P24" s="81">
        <f t="shared" si="12"/>
        <v>3.406318211538462</v>
      </c>
      <c r="Q24" s="82">
        <f t="shared" si="13"/>
        <v>8.444042279575463E-2</v>
      </c>
      <c r="R24" s="23">
        <f t="shared" si="14"/>
        <v>17.03159105769231</v>
      </c>
      <c r="S24" s="23">
        <f t="shared" si="15"/>
        <v>0.42220211397877311</v>
      </c>
      <c r="T24" s="81">
        <f t="shared" si="16"/>
        <v>16.180011504807695</v>
      </c>
      <c r="U24" s="82">
        <f t="shared" si="17"/>
        <v>0.40109200827983449</v>
      </c>
    </row>
    <row r="25" spans="1:21">
      <c r="A25" s="16">
        <f t="shared" si="18"/>
        <v>13</v>
      </c>
      <c r="B25" s="60">
        <v>27066.45</v>
      </c>
      <c r="C25" s="61"/>
      <c r="D25" s="60">
        <f t="shared" si="0"/>
        <v>33654.423930000004</v>
      </c>
      <c r="E25" s="64">
        <f t="shared" si="1"/>
        <v>834.27137722205566</v>
      </c>
      <c r="F25" s="60">
        <f t="shared" si="2"/>
        <v>2804.5353275000002</v>
      </c>
      <c r="G25" s="64">
        <f t="shared" si="3"/>
        <v>69.522614768504639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17.03159105769231</v>
      </c>
      <c r="M25" s="82">
        <f t="shared" si="9"/>
        <v>0.42220211397877311</v>
      </c>
      <c r="N25" s="81">
        <f t="shared" si="10"/>
        <v>8.5157955288461551</v>
      </c>
      <c r="O25" s="82">
        <f t="shared" si="11"/>
        <v>0.21110105698938655</v>
      </c>
      <c r="P25" s="81">
        <f t="shared" si="12"/>
        <v>3.406318211538462</v>
      </c>
      <c r="Q25" s="82">
        <f t="shared" si="13"/>
        <v>8.444042279575463E-2</v>
      </c>
      <c r="R25" s="23">
        <f t="shared" si="14"/>
        <v>17.03159105769231</v>
      </c>
      <c r="S25" s="23">
        <f t="shared" si="15"/>
        <v>0.42220211397877311</v>
      </c>
      <c r="T25" s="81">
        <f t="shared" si="16"/>
        <v>16.180011504807695</v>
      </c>
      <c r="U25" s="82">
        <f t="shared" si="17"/>
        <v>0.40109200827983449</v>
      </c>
    </row>
    <row r="26" spans="1:21">
      <c r="A26" s="16">
        <f t="shared" si="18"/>
        <v>14</v>
      </c>
      <c r="B26" s="60">
        <v>28198.52</v>
      </c>
      <c r="C26" s="61"/>
      <c r="D26" s="60">
        <f t="shared" si="0"/>
        <v>35062.039768000002</v>
      </c>
      <c r="E26" s="64">
        <f t="shared" si="1"/>
        <v>869.16526238290135</v>
      </c>
      <c r="F26" s="60">
        <f t="shared" si="2"/>
        <v>2921.8366473333335</v>
      </c>
      <c r="G26" s="64">
        <f t="shared" si="3"/>
        <v>72.43043853190845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17.743947251012148</v>
      </c>
      <c r="M26" s="82">
        <f t="shared" si="9"/>
        <v>0.4398609627443833</v>
      </c>
      <c r="N26" s="81">
        <f t="shared" si="10"/>
        <v>8.8719736255060742</v>
      </c>
      <c r="O26" s="82">
        <f t="shared" si="11"/>
        <v>0.21993048137219165</v>
      </c>
      <c r="P26" s="81">
        <f t="shared" si="12"/>
        <v>3.5487894502024298</v>
      </c>
      <c r="Q26" s="82">
        <f t="shared" si="13"/>
        <v>8.7972192548876671E-2</v>
      </c>
      <c r="R26" s="23">
        <f t="shared" si="14"/>
        <v>17.743947251012145</v>
      </c>
      <c r="S26" s="23">
        <f t="shared" si="15"/>
        <v>0.43986096274438324</v>
      </c>
      <c r="T26" s="81">
        <f t="shared" si="16"/>
        <v>16.85674988846154</v>
      </c>
      <c r="U26" s="82">
        <f t="shared" si="17"/>
        <v>0.4178679146071641</v>
      </c>
    </row>
    <row r="27" spans="1:21">
      <c r="A27" s="16">
        <f t="shared" si="18"/>
        <v>15</v>
      </c>
      <c r="B27" s="60">
        <v>28198.52</v>
      </c>
      <c r="C27" s="61"/>
      <c r="D27" s="60">
        <f t="shared" si="0"/>
        <v>35062.039768000002</v>
      </c>
      <c r="E27" s="64">
        <f t="shared" si="1"/>
        <v>869.16526238290135</v>
      </c>
      <c r="F27" s="60">
        <f t="shared" si="2"/>
        <v>2921.8366473333335</v>
      </c>
      <c r="G27" s="64">
        <f t="shared" si="3"/>
        <v>72.43043853190845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17.743947251012148</v>
      </c>
      <c r="M27" s="82">
        <f t="shared" si="9"/>
        <v>0.4398609627443833</v>
      </c>
      <c r="N27" s="81">
        <f t="shared" si="10"/>
        <v>8.8719736255060742</v>
      </c>
      <c r="O27" s="82">
        <f t="shared" si="11"/>
        <v>0.21993048137219165</v>
      </c>
      <c r="P27" s="81">
        <f t="shared" si="12"/>
        <v>3.5487894502024298</v>
      </c>
      <c r="Q27" s="82">
        <f t="shared" si="13"/>
        <v>8.7972192548876671E-2</v>
      </c>
      <c r="R27" s="23">
        <f t="shared" si="14"/>
        <v>17.743947251012145</v>
      </c>
      <c r="S27" s="23">
        <f t="shared" si="15"/>
        <v>0.43986096274438324</v>
      </c>
      <c r="T27" s="81">
        <f t="shared" si="16"/>
        <v>16.85674988846154</v>
      </c>
      <c r="U27" s="82">
        <f t="shared" si="17"/>
        <v>0.4178679146071641</v>
      </c>
    </row>
    <row r="28" spans="1:21">
      <c r="A28" s="16">
        <f t="shared" si="18"/>
        <v>16</v>
      </c>
      <c r="B28" s="60">
        <v>29784.880000000001</v>
      </c>
      <c r="C28" s="61"/>
      <c r="D28" s="60">
        <f t="shared" si="0"/>
        <v>37034.519792000006</v>
      </c>
      <c r="E28" s="64">
        <f t="shared" si="1"/>
        <v>918.06176495231784</v>
      </c>
      <c r="F28" s="60">
        <f t="shared" si="2"/>
        <v>3086.2099826666667</v>
      </c>
      <c r="G28" s="64">
        <f t="shared" si="3"/>
        <v>76.505147079359816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18.742165886639679</v>
      </c>
      <c r="M28" s="82">
        <f t="shared" si="9"/>
        <v>0.46460615635238756</v>
      </c>
      <c r="N28" s="81">
        <f t="shared" si="10"/>
        <v>9.3710829433198395</v>
      </c>
      <c r="O28" s="82">
        <f t="shared" si="11"/>
        <v>0.23230307817619378</v>
      </c>
      <c r="P28" s="81">
        <f t="shared" si="12"/>
        <v>3.7484331773279358</v>
      </c>
      <c r="Q28" s="82">
        <f t="shared" si="13"/>
        <v>9.2921231270477508E-2</v>
      </c>
      <c r="R28" s="23">
        <f t="shared" si="14"/>
        <v>18.742165886639675</v>
      </c>
      <c r="S28" s="23">
        <f t="shared" si="15"/>
        <v>0.46460615635238744</v>
      </c>
      <c r="T28" s="81">
        <f t="shared" si="16"/>
        <v>17.805057592307694</v>
      </c>
      <c r="U28" s="82">
        <f t="shared" si="17"/>
        <v>0.44137584853476813</v>
      </c>
    </row>
    <row r="29" spans="1:21">
      <c r="A29" s="16">
        <f t="shared" si="18"/>
        <v>17</v>
      </c>
      <c r="B29" s="60">
        <v>30437.17</v>
      </c>
      <c r="C29" s="61"/>
      <c r="D29" s="60">
        <f t="shared" si="0"/>
        <v>37845.577178</v>
      </c>
      <c r="E29" s="64">
        <f t="shared" si="1"/>
        <v>938.1673523732087</v>
      </c>
      <c r="F29" s="60">
        <f t="shared" si="2"/>
        <v>3153.7980981666669</v>
      </c>
      <c r="G29" s="64">
        <f t="shared" si="3"/>
        <v>78.180612697767401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19.152620029352228</v>
      </c>
      <c r="M29" s="82">
        <f t="shared" si="9"/>
        <v>0.47478104877186678</v>
      </c>
      <c r="N29" s="81">
        <f t="shared" si="10"/>
        <v>9.576310014676114</v>
      </c>
      <c r="O29" s="82">
        <f t="shared" si="11"/>
        <v>0.23739052438593339</v>
      </c>
      <c r="P29" s="81">
        <f t="shared" si="12"/>
        <v>3.8305240058704455</v>
      </c>
      <c r="Q29" s="82">
        <f t="shared" si="13"/>
        <v>9.4956209754373355E-2</v>
      </c>
      <c r="R29" s="23">
        <f t="shared" si="14"/>
        <v>19.152620029352228</v>
      </c>
      <c r="S29" s="23">
        <f t="shared" si="15"/>
        <v>0.47478104877186678</v>
      </c>
      <c r="T29" s="81">
        <f t="shared" si="16"/>
        <v>18.194989027884617</v>
      </c>
      <c r="U29" s="82">
        <f t="shared" si="17"/>
        <v>0.45104199633327341</v>
      </c>
    </row>
    <row r="30" spans="1:21">
      <c r="A30" s="16">
        <f t="shared" si="18"/>
        <v>18</v>
      </c>
      <c r="B30" s="60">
        <v>31371.14</v>
      </c>
      <c r="C30" s="61"/>
      <c r="D30" s="60">
        <f t="shared" si="0"/>
        <v>39006.875476000001</v>
      </c>
      <c r="E30" s="64">
        <f t="shared" si="1"/>
        <v>966.95518521364704</v>
      </c>
      <c r="F30" s="60">
        <f t="shared" si="2"/>
        <v>3250.5729563333334</v>
      </c>
      <c r="G30" s="64">
        <f t="shared" si="3"/>
        <v>80.579598767803915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19.740321597165991</v>
      </c>
      <c r="M30" s="82">
        <f t="shared" si="9"/>
        <v>0.48934979008787804</v>
      </c>
      <c r="N30" s="81">
        <f t="shared" si="10"/>
        <v>9.8701607985829956</v>
      </c>
      <c r="O30" s="82">
        <f t="shared" si="11"/>
        <v>0.24467489504393902</v>
      </c>
      <c r="P30" s="81">
        <f t="shared" si="12"/>
        <v>3.9480643194331981</v>
      </c>
      <c r="Q30" s="82">
        <f t="shared" si="13"/>
        <v>9.7869958017575601E-2</v>
      </c>
      <c r="R30" s="23">
        <f t="shared" si="14"/>
        <v>19.740321597165995</v>
      </c>
      <c r="S30" s="23">
        <f t="shared" si="15"/>
        <v>0.4893497900878781</v>
      </c>
      <c r="T30" s="81">
        <f t="shared" si="16"/>
        <v>18.753305517307695</v>
      </c>
      <c r="U30" s="82">
        <f t="shared" si="17"/>
        <v>0.46488230058348423</v>
      </c>
    </row>
    <row r="31" spans="1:21">
      <c r="A31" s="16">
        <f t="shared" si="18"/>
        <v>19</v>
      </c>
      <c r="B31" s="60">
        <v>32023.43</v>
      </c>
      <c r="C31" s="61"/>
      <c r="D31" s="60">
        <f t="shared" si="0"/>
        <v>39817.932862000001</v>
      </c>
      <c r="E31" s="64">
        <f t="shared" si="1"/>
        <v>987.06077263453801</v>
      </c>
      <c r="F31" s="60">
        <f t="shared" si="2"/>
        <v>3318.1610718333336</v>
      </c>
      <c r="G31" s="64">
        <f t="shared" si="3"/>
        <v>82.255064386211501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20.150775739878544</v>
      </c>
      <c r="M31" s="82">
        <f t="shared" si="9"/>
        <v>0.49952468250735732</v>
      </c>
      <c r="N31" s="81">
        <f t="shared" si="10"/>
        <v>10.075387869939272</v>
      </c>
      <c r="O31" s="82">
        <f t="shared" si="11"/>
        <v>0.24976234125367866</v>
      </c>
      <c r="P31" s="81">
        <f t="shared" si="12"/>
        <v>4.0301551479757087</v>
      </c>
      <c r="Q31" s="82">
        <f t="shared" si="13"/>
        <v>9.9904936501471461E-2</v>
      </c>
      <c r="R31" s="23">
        <f t="shared" si="14"/>
        <v>20.150775739878544</v>
      </c>
      <c r="S31" s="23">
        <f t="shared" si="15"/>
        <v>0.49952468250735732</v>
      </c>
      <c r="T31" s="81">
        <f t="shared" si="16"/>
        <v>19.143236952884617</v>
      </c>
      <c r="U31" s="82">
        <f t="shared" si="17"/>
        <v>0.47454844838198945</v>
      </c>
    </row>
    <row r="32" spans="1:21">
      <c r="A32" s="16">
        <f t="shared" si="18"/>
        <v>20</v>
      </c>
      <c r="B32" s="60">
        <v>32023.43</v>
      </c>
      <c r="C32" s="61"/>
      <c r="D32" s="60">
        <f t="shared" si="0"/>
        <v>39817.932862000001</v>
      </c>
      <c r="E32" s="64">
        <f t="shared" si="1"/>
        <v>987.06077263453801</v>
      </c>
      <c r="F32" s="60">
        <f t="shared" si="2"/>
        <v>3318.1610718333336</v>
      </c>
      <c r="G32" s="64">
        <f t="shared" si="3"/>
        <v>82.255064386211501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20.150775739878544</v>
      </c>
      <c r="M32" s="82">
        <f t="shared" si="9"/>
        <v>0.49952468250735732</v>
      </c>
      <c r="N32" s="81">
        <f t="shared" si="10"/>
        <v>10.075387869939272</v>
      </c>
      <c r="O32" s="82">
        <f t="shared" si="11"/>
        <v>0.24976234125367866</v>
      </c>
      <c r="P32" s="81">
        <f t="shared" si="12"/>
        <v>4.0301551479757087</v>
      </c>
      <c r="Q32" s="82">
        <f t="shared" si="13"/>
        <v>9.9904936501471461E-2</v>
      </c>
      <c r="R32" s="23">
        <f t="shared" si="14"/>
        <v>20.150775739878544</v>
      </c>
      <c r="S32" s="23">
        <f t="shared" si="15"/>
        <v>0.49952468250735732</v>
      </c>
      <c r="T32" s="81">
        <f t="shared" si="16"/>
        <v>19.143236952884617</v>
      </c>
      <c r="U32" s="82">
        <f t="shared" si="17"/>
        <v>0.47454844838198945</v>
      </c>
    </row>
    <row r="33" spans="1:21">
      <c r="A33" s="16">
        <f t="shared" si="18"/>
        <v>21</v>
      </c>
      <c r="B33" s="60">
        <v>32675.72</v>
      </c>
      <c r="C33" s="61"/>
      <c r="D33" s="60">
        <f t="shared" si="0"/>
        <v>40628.990248000002</v>
      </c>
      <c r="E33" s="64">
        <f t="shared" si="1"/>
        <v>1007.166360055429</v>
      </c>
      <c r="F33" s="60">
        <f t="shared" si="2"/>
        <v>3385.7491873333338</v>
      </c>
      <c r="G33" s="64">
        <f t="shared" si="3"/>
        <v>83.930530004619101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20.561229882591093</v>
      </c>
      <c r="M33" s="82">
        <f t="shared" si="9"/>
        <v>0.50969957492683649</v>
      </c>
      <c r="N33" s="81">
        <f t="shared" si="10"/>
        <v>10.280614941295546</v>
      </c>
      <c r="O33" s="82">
        <f t="shared" si="11"/>
        <v>0.25484978746341824</v>
      </c>
      <c r="P33" s="81">
        <f t="shared" si="12"/>
        <v>4.1122459765182189</v>
      </c>
      <c r="Q33" s="82">
        <f t="shared" si="13"/>
        <v>0.10193991498536731</v>
      </c>
      <c r="R33" s="23">
        <f t="shared" si="14"/>
        <v>20.561229882591096</v>
      </c>
      <c r="S33" s="23">
        <f t="shared" si="15"/>
        <v>0.5096995749268366</v>
      </c>
      <c r="T33" s="81">
        <f t="shared" si="16"/>
        <v>19.53316838846154</v>
      </c>
      <c r="U33" s="82">
        <f t="shared" si="17"/>
        <v>0.48421459618049473</v>
      </c>
    </row>
    <row r="34" spans="1:21">
      <c r="A34" s="16">
        <f t="shared" si="18"/>
        <v>22</v>
      </c>
      <c r="B34" s="60">
        <v>32726.81</v>
      </c>
      <c r="C34" s="61"/>
      <c r="D34" s="60">
        <f t="shared" si="0"/>
        <v>40692.515554000005</v>
      </c>
      <c r="E34" s="64">
        <f t="shared" si="1"/>
        <v>1008.7411112570929</v>
      </c>
      <c r="F34" s="60">
        <f t="shared" si="2"/>
        <v>3391.0429628333336</v>
      </c>
      <c r="G34" s="64">
        <f t="shared" si="3"/>
        <v>84.061759271424407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20.593378316801623</v>
      </c>
      <c r="M34" s="82">
        <f t="shared" si="9"/>
        <v>0.51049651379407546</v>
      </c>
      <c r="N34" s="81">
        <f t="shared" si="10"/>
        <v>10.296689158400811</v>
      </c>
      <c r="O34" s="82">
        <f t="shared" si="11"/>
        <v>0.25524825689703773</v>
      </c>
      <c r="P34" s="81">
        <f t="shared" si="12"/>
        <v>4.1186756633603245</v>
      </c>
      <c r="Q34" s="82">
        <f t="shared" si="13"/>
        <v>0.10209930275881508</v>
      </c>
      <c r="R34" s="23">
        <f t="shared" si="14"/>
        <v>20.593378316801619</v>
      </c>
      <c r="S34" s="23">
        <f t="shared" si="15"/>
        <v>0.51049651379407535</v>
      </c>
      <c r="T34" s="81">
        <f t="shared" si="16"/>
        <v>19.563709400961542</v>
      </c>
      <c r="U34" s="82">
        <f t="shared" si="17"/>
        <v>0.48497168810437163</v>
      </c>
    </row>
    <row r="35" spans="1:21">
      <c r="A35" s="16">
        <f t="shared" si="18"/>
        <v>23</v>
      </c>
      <c r="B35" s="60">
        <v>33858.879999999997</v>
      </c>
      <c r="C35" s="61"/>
      <c r="D35" s="60">
        <f t="shared" si="0"/>
        <v>42100.131391999996</v>
      </c>
      <c r="E35" s="64">
        <f t="shared" si="1"/>
        <v>1043.6349964179385</v>
      </c>
      <c r="F35" s="60">
        <f t="shared" si="2"/>
        <v>3508.3442826666669</v>
      </c>
      <c r="G35" s="64">
        <f t="shared" si="3"/>
        <v>86.969583034828219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21.305734510121454</v>
      </c>
      <c r="M35" s="82">
        <f t="shared" si="9"/>
        <v>0.52815536255968543</v>
      </c>
      <c r="N35" s="81">
        <f t="shared" si="10"/>
        <v>10.652867255060727</v>
      </c>
      <c r="O35" s="82">
        <f t="shared" si="11"/>
        <v>0.26407768127984271</v>
      </c>
      <c r="P35" s="81">
        <f t="shared" si="12"/>
        <v>4.2611469020242909</v>
      </c>
      <c r="Q35" s="82">
        <f t="shared" si="13"/>
        <v>0.10563107251193708</v>
      </c>
      <c r="R35" s="23">
        <f t="shared" si="14"/>
        <v>21.305734510121457</v>
      </c>
      <c r="S35" s="23">
        <f t="shared" si="15"/>
        <v>0.52815536255968554</v>
      </c>
      <c r="T35" s="81">
        <f t="shared" si="16"/>
        <v>20.240447784615384</v>
      </c>
      <c r="U35" s="82">
        <f t="shared" si="17"/>
        <v>0.50174759443170125</v>
      </c>
    </row>
    <row r="36" spans="1:21">
      <c r="A36" s="16">
        <f t="shared" si="18"/>
        <v>24</v>
      </c>
      <c r="B36" s="60">
        <v>34990.959999999999</v>
      </c>
      <c r="C36" s="61"/>
      <c r="D36" s="60">
        <f t="shared" si="0"/>
        <v>43507.759663999997</v>
      </c>
      <c r="E36" s="64">
        <f t="shared" si="1"/>
        <v>1078.5291898095929</v>
      </c>
      <c r="F36" s="60">
        <f t="shared" si="2"/>
        <v>3625.6466386666671</v>
      </c>
      <c r="G36" s="64">
        <f t="shared" si="3"/>
        <v>89.877432484132754</v>
      </c>
      <c r="H36" s="60">
        <f t="shared" si="4"/>
        <v>0</v>
      </c>
      <c r="I36" s="64">
        <f t="shared" si="5"/>
        <v>0</v>
      </c>
      <c r="J36" s="60">
        <f t="shared" si="6"/>
        <v>0</v>
      </c>
      <c r="K36" s="64">
        <f t="shared" si="7"/>
        <v>0</v>
      </c>
      <c r="L36" s="81">
        <f t="shared" si="8"/>
        <v>22.018096995951417</v>
      </c>
      <c r="M36" s="82">
        <f t="shared" si="9"/>
        <v>0.54581436731254707</v>
      </c>
      <c r="N36" s="81">
        <f t="shared" si="10"/>
        <v>11.009048497975709</v>
      </c>
      <c r="O36" s="82">
        <f t="shared" si="11"/>
        <v>0.27290718365627353</v>
      </c>
      <c r="P36" s="81">
        <f t="shared" si="12"/>
        <v>4.4036193991902834</v>
      </c>
      <c r="Q36" s="82">
        <f t="shared" si="13"/>
        <v>0.10916287346250941</v>
      </c>
      <c r="R36" s="23">
        <f t="shared" si="14"/>
        <v>22.018096995951421</v>
      </c>
      <c r="S36" s="23">
        <f t="shared" si="15"/>
        <v>0.54581436731254718</v>
      </c>
      <c r="T36" s="81">
        <f t="shared" si="16"/>
        <v>20.917192146153845</v>
      </c>
      <c r="U36" s="82">
        <f t="shared" si="17"/>
        <v>0.51852364894691971</v>
      </c>
    </row>
    <row r="37" spans="1:21">
      <c r="A37" s="16">
        <f t="shared" si="18"/>
        <v>25</v>
      </c>
      <c r="B37" s="60">
        <v>34990.959999999999</v>
      </c>
      <c r="C37" s="61"/>
      <c r="D37" s="60">
        <f t="shared" si="0"/>
        <v>43507.759663999997</v>
      </c>
      <c r="E37" s="64">
        <f t="shared" si="1"/>
        <v>1078.5291898095929</v>
      </c>
      <c r="F37" s="60">
        <f t="shared" si="2"/>
        <v>3625.6466386666671</v>
      </c>
      <c r="G37" s="64">
        <f t="shared" si="3"/>
        <v>89.877432484132754</v>
      </c>
      <c r="H37" s="60">
        <f t="shared" si="4"/>
        <v>0</v>
      </c>
      <c r="I37" s="64">
        <f t="shared" si="5"/>
        <v>0</v>
      </c>
      <c r="J37" s="60">
        <f t="shared" si="6"/>
        <v>0</v>
      </c>
      <c r="K37" s="64">
        <f t="shared" si="7"/>
        <v>0</v>
      </c>
      <c r="L37" s="81">
        <f t="shared" si="8"/>
        <v>22.018096995951417</v>
      </c>
      <c r="M37" s="82">
        <f t="shared" si="9"/>
        <v>0.54581436731254707</v>
      </c>
      <c r="N37" s="81">
        <f t="shared" si="10"/>
        <v>11.009048497975709</v>
      </c>
      <c r="O37" s="82">
        <f t="shared" si="11"/>
        <v>0.27290718365627353</v>
      </c>
      <c r="P37" s="81">
        <f t="shared" si="12"/>
        <v>4.4036193991902834</v>
      </c>
      <c r="Q37" s="82">
        <f t="shared" si="13"/>
        <v>0.10916287346250941</v>
      </c>
      <c r="R37" s="23">
        <f t="shared" si="14"/>
        <v>22.018096995951421</v>
      </c>
      <c r="S37" s="23">
        <f t="shared" si="15"/>
        <v>0.54581436731254718</v>
      </c>
      <c r="T37" s="81">
        <f t="shared" si="16"/>
        <v>20.917192146153845</v>
      </c>
      <c r="U37" s="82">
        <f t="shared" si="17"/>
        <v>0.51852364894691971</v>
      </c>
    </row>
    <row r="38" spans="1:21">
      <c r="A38" s="16">
        <f t="shared" si="18"/>
        <v>26</v>
      </c>
      <c r="B38" s="60">
        <v>34990.959999999999</v>
      </c>
      <c r="C38" s="61"/>
      <c r="D38" s="60">
        <f t="shared" si="0"/>
        <v>43507.759663999997</v>
      </c>
      <c r="E38" s="64">
        <f t="shared" si="1"/>
        <v>1078.5291898095929</v>
      </c>
      <c r="F38" s="60">
        <f t="shared" si="2"/>
        <v>3625.6466386666671</v>
      </c>
      <c r="G38" s="64">
        <f t="shared" si="3"/>
        <v>89.877432484132754</v>
      </c>
      <c r="H38" s="60">
        <f t="shared" si="4"/>
        <v>0</v>
      </c>
      <c r="I38" s="64">
        <f t="shared" si="5"/>
        <v>0</v>
      </c>
      <c r="J38" s="60">
        <f t="shared" si="6"/>
        <v>0</v>
      </c>
      <c r="K38" s="64">
        <f t="shared" si="7"/>
        <v>0</v>
      </c>
      <c r="L38" s="81">
        <f t="shared" si="8"/>
        <v>22.018096995951417</v>
      </c>
      <c r="M38" s="82">
        <f t="shared" si="9"/>
        <v>0.54581436731254707</v>
      </c>
      <c r="N38" s="81">
        <f t="shared" si="10"/>
        <v>11.009048497975709</v>
      </c>
      <c r="O38" s="82">
        <f t="shared" si="11"/>
        <v>0.27290718365627353</v>
      </c>
      <c r="P38" s="81">
        <f t="shared" si="12"/>
        <v>4.4036193991902834</v>
      </c>
      <c r="Q38" s="82">
        <f t="shared" si="13"/>
        <v>0.10916287346250941</v>
      </c>
      <c r="R38" s="23">
        <f t="shared" si="14"/>
        <v>22.018096995951421</v>
      </c>
      <c r="S38" s="23">
        <f t="shared" si="15"/>
        <v>0.54581436731254718</v>
      </c>
      <c r="T38" s="81">
        <f t="shared" si="16"/>
        <v>20.917192146153845</v>
      </c>
      <c r="U38" s="82">
        <f t="shared" si="17"/>
        <v>0.51852364894691971</v>
      </c>
    </row>
    <row r="39" spans="1:21">
      <c r="A39" s="16">
        <f t="shared" si="18"/>
        <v>27</v>
      </c>
      <c r="B39" s="60">
        <v>34990.959999999999</v>
      </c>
      <c r="C39" s="61"/>
      <c r="D39" s="60">
        <f t="shared" si="0"/>
        <v>43507.759663999997</v>
      </c>
      <c r="E39" s="64">
        <f t="shared" si="1"/>
        <v>1078.5291898095929</v>
      </c>
      <c r="F39" s="60">
        <f t="shared" si="2"/>
        <v>3625.6466386666671</v>
      </c>
      <c r="G39" s="64">
        <f t="shared" si="3"/>
        <v>89.877432484132754</v>
      </c>
      <c r="H39" s="60">
        <f t="shared" si="4"/>
        <v>0</v>
      </c>
      <c r="I39" s="64">
        <f t="shared" si="5"/>
        <v>0</v>
      </c>
      <c r="J39" s="60">
        <f t="shared" si="6"/>
        <v>0</v>
      </c>
      <c r="K39" s="64">
        <f t="shared" si="7"/>
        <v>0</v>
      </c>
      <c r="L39" s="81">
        <f t="shared" si="8"/>
        <v>22.018096995951417</v>
      </c>
      <c r="M39" s="82">
        <f t="shared" si="9"/>
        <v>0.54581436731254707</v>
      </c>
      <c r="N39" s="81">
        <f t="shared" si="10"/>
        <v>11.009048497975709</v>
      </c>
      <c r="O39" s="82">
        <f t="shared" si="11"/>
        <v>0.27290718365627353</v>
      </c>
      <c r="P39" s="81">
        <f t="shared" si="12"/>
        <v>4.4036193991902834</v>
      </c>
      <c r="Q39" s="82">
        <f t="shared" si="13"/>
        <v>0.10916287346250941</v>
      </c>
      <c r="R39" s="23">
        <f t="shared" si="14"/>
        <v>22.018096995951421</v>
      </c>
      <c r="S39" s="23">
        <f t="shared" si="15"/>
        <v>0.54581436731254718</v>
      </c>
      <c r="T39" s="81">
        <f t="shared" si="16"/>
        <v>20.917192146153845</v>
      </c>
      <c r="U39" s="82">
        <f t="shared" si="17"/>
        <v>0.51852364894691971</v>
      </c>
    </row>
    <row r="40" spans="1:21">
      <c r="A40" s="24"/>
      <c r="B40" s="62"/>
      <c r="C40" s="63"/>
      <c r="D40" s="62"/>
      <c r="E40" s="63"/>
      <c r="F40" s="62"/>
      <c r="G40" s="63"/>
      <c r="H40" s="62"/>
      <c r="I40" s="63"/>
      <c r="J40" s="62"/>
      <c r="K40" s="63"/>
      <c r="L40" s="62"/>
      <c r="M40" s="63"/>
      <c r="N40" s="62"/>
      <c r="O40" s="63"/>
      <c r="P40" s="62"/>
      <c r="Q40" s="63"/>
      <c r="R40" s="24"/>
      <c r="S40" s="24"/>
      <c r="T40" s="62"/>
      <c r="U40" s="63"/>
    </row>
  </sheetData>
  <dataConsolidate/>
  <mergeCells count="286">
    <mergeCell ref="T40:U40"/>
    <mergeCell ref="T33:U33"/>
    <mergeCell ref="T34:U34"/>
    <mergeCell ref="T35:U35"/>
    <mergeCell ref="T36:U36"/>
    <mergeCell ref="T27:U27"/>
    <mergeCell ref="T28:U28"/>
    <mergeCell ref="T18:U18"/>
    <mergeCell ref="T19:U19"/>
    <mergeCell ref="T20:U20"/>
    <mergeCell ref="T21:U21"/>
    <mergeCell ref="T22:U22"/>
    <mergeCell ref="T23:U23"/>
    <mergeCell ref="T37:U37"/>
    <mergeCell ref="T38:U38"/>
    <mergeCell ref="T39:U39"/>
    <mergeCell ref="T29:U29"/>
    <mergeCell ref="T30:U30"/>
    <mergeCell ref="T31:U31"/>
    <mergeCell ref="T32:U32"/>
    <mergeCell ref="T24:U24"/>
    <mergeCell ref="T25:U25"/>
    <mergeCell ref="T26:U26"/>
    <mergeCell ref="P35:Q35"/>
    <mergeCell ref="P36:Q36"/>
    <mergeCell ref="P37:Q37"/>
    <mergeCell ref="P23:Q23"/>
    <mergeCell ref="P24:Q24"/>
    <mergeCell ref="P25:Q25"/>
    <mergeCell ref="P26:Q26"/>
    <mergeCell ref="P27:Q27"/>
    <mergeCell ref="P28:Q28"/>
    <mergeCell ref="P30:Q30"/>
    <mergeCell ref="P31:Q31"/>
    <mergeCell ref="P32:Q32"/>
    <mergeCell ref="P33:Q33"/>
    <mergeCell ref="P34:Q34"/>
    <mergeCell ref="T12:U12"/>
    <mergeCell ref="T13:U13"/>
    <mergeCell ref="T14:U14"/>
    <mergeCell ref="T15:U15"/>
    <mergeCell ref="T16:U16"/>
    <mergeCell ref="T17:U17"/>
    <mergeCell ref="P17:Q17"/>
    <mergeCell ref="P18:Q18"/>
    <mergeCell ref="P19:Q19"/>
    <mergeCell ref="P20:Q20"/>
    <mergeCell ref="P21:Q21"/>
    <mergeCell ref="P22:Q22"/>
    <mergeCell ref="N40:O40"/>
    <mergeCell ref="P12:Q12"/>
    <mergeCell ref="P13:Q13"/>
    <mergeCell ref="P14:Q14"/>
    <mergeCell ref="P15:Q15"/>
    <mergeCell ref="P16:Q16"/>
    <mergeCell ref="N30:O30"/>
    <mergeCell ref="N31:O31"/>
    <mergeCell ref="N32:O32"/>
    <mergeCell ref="N33:O33"/>
    <mergeCell ref="N34:O34"/>
    <mergeCell ref="N35:O35"/>
    <mergeCell ref="N24:O24"/>
    <mergeCell ref="N25:O25"/>
    <mergeCell ref="N26:O26"/>
    <mergeCell ref="N27:O27"/>
    <mergeCell ref="N28:O28"/>
    <mergeCell ref="N29:O29"/>
    <mergeCell ref="N18:O18"/>
    <mergeCell ref="N19:O19"/>
    <mergeCell ref="P38:Q38"/>
    <mergeCell ref="P39:Q39"/>
    <mergeCell ref="P40:Q40"/>
    <mergeCell ref="P29:Q29"/>
    <mergeCell ref="N20:O20"/>
    <mergeCell ref="N21:O21"/>
    <mergeCell ref="N22:O22"/>
    <mergeCell ref="N23:O23"/>
    <mergeCell ref="L35:M35"/>
    <mergeCell ref="L36:M36"/>
    <mergeCell ref="L37:M37"/>
    <mergeCell ref="L38:M38"/>
    <mergeCell ref="L39:M39"/>
    <mergeCell ref="N36:O36"/>
    <mergeCell ref="N37:O37"/>
    <mergeCell ref="N38:O38"/>
    <mergeCell ref="N39:O39"/>
    <mergeCell ref="L40:M40"/>
    <mergeCell ref="L29:M29"/>
    <mergeCell ref="L30:M30"/>
    <mergeCell ref="L31:M31"/>
    <mergeCell ref="L32:M32"/>
    <mergeCell ref="L33:M33"/>
    <mergeCell ref="L34:M34"/>
    <mergeCell ref="L23:M23"/>
    <mergeCell ref="L24:M24"/>
    <mergeCell ref="L25:M25"/>
    <mergeCell ref="L26:M26"/>
    <mergeCell ref="L27:M27"/>
    <mergeCell ref="L28:M28"/>
    <mergeCell ref="J37:K37"/>
    <mergeCell ref="J38:K38"/>
    <mergeCell ref="J39:K39"/>
    <mergeCell ref="J28:K28"/>
    <mergeCell ref="J29:K29"/>
    <mergeCell ref="J30:K30"/>
    <mergeCell ref="J31:K31"/>
    <mergeCell ref="J32:K32"/>
    <mergeCell ref="J33:K33"/>
    <mergeCell ref="H40:I40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H34:I34"/>
    <mergeCell ref="H35:I35"/>
    <mergeCell ref="H36:I36"/>
    <mergeCell ref="H37:I37"/>
    <mergeCell ref="H38:I38"/>
    <mergeCell ref="H39:I39"/>
    <mergeCell ref="H28:I28"/>
    <mergeCell ref="H29:I29"/>
    <mergeCell ref="H30:I30"/>
    <mergeCell ref="H31:I31"/>
    <mergeCell ref="J40:K40"/>
    <mergeCell ref="J34:K34"/>
    <mergeCell ref="J35:K35"/>
    <mergeCell ref="J36:K36"/>
    <mergeCell ref="H32:I32"/>
    <mergeCell ref="H33:I33"/>
    <mergeCell ref="H22:I22"/>
    <mergeCell ref="H23:I23"/>
    <mergeCell ref="H24:I24"/>
    <mergeCell ref="H25:I25"/>
    <mergeCell ref="H26:I26"/>
    <mergeCell ref="H27:I27"/>
    <mergeCell ref="P11:Q11"/>
    <mergeCell ref="J24:K24"/>
    <mergeCell ref="J25:K25"/>
    <mergeCell ref="J26:K26"/>
    <mergeCell ref="J27:K27"/>
    <mergeCell ref="L12:M12"/>
    <mergeCell ref="L15:M15"/>
    <mergeCell ref="L16:M16"/>
    <mergeCell ref="L17:M17"/>
    <mergeCell ref="L18:M18"/>
    <mergeCell ref="L19:M19"/>
    <mergeCell ref="L20:M20"/>
    <mergeCell ref="L21:M21"/>
    <mergeCell ref="L22:M22"/>
    <mergeCell ref="J22:K22"/>
    <mergeCell ref="J23:K23"/>
    <mergeCell ref="N12:O12"/>
    <mergeCell ref="N13:O13"/>
    <mergeCell ref="N14:O14"/>
    <mergeCell ref="H14:I14"/>
    <mergeCell ref="H15:I15"/>
    <mergeCell ref="H16:I16"/>
    <mergeCell ref="H17:I17"/>
    <mergeCell ref="L11:M11"/>
    <mergeCell ref="N11:O11"/>
    <mergeCell ref="N15:O15"/>
    <mergeCell ref="N16:O16"/>
    <mergeCell ref="N17:O17"/>
    <mergeCell ref="L13:M13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H8:I8"/>
    <mergeCell ref="J8:K8"/>
    <mergeCell ref="J9:K9"/>
    <mergeCell ref="L9:Q9"/>
    <mergeCell ref="J10:K10"/>
    <mergeCell ref="D38:E38"/>
    <mergeCell ref="D39:E39"/>
    <mergeCell ref="D40:E40"/>
    <mergeCell ref="D11:E11"/>
    <mergeCell ref="F12:G12"/>
    <mergeCell ref="F13:G13"/>
    <mergeCell ref="F14:G14"/>
    <mergeCell ref="J11:K11"/>
    <mergeCell ref="F15:G15"/>
    <mergeCell ref="F16:G16"/>
    <mergeCell ref="F11:G11"/>
    <mergeCell ref="H11:I11"/>
    <mergeCell ref="H12:I12"/>
    <mergeCell ref="H13:I13"/>
    <mergeCell ref="F23:G23"/>
    <mergeCell ref="F24:G24"/>
    <mergeCell ref="F25:G25"/>
    <mergeCell ref="F26:G26"/>
    <mergeCell ref="F27:G27"/>
    <mergeCell ref="D22:E22"/>
    <mergeCell ref="D23:E23"/>
    <mergeCell ref="D24:E24"/>
    <mergeCell ref="D25:E25"/>
    <mergeCell ref="D34:E34"/>
    <mergeCell ref="B35:C35"/>
    <mergeCell ref="B36:C36"/>
    <mergeCell ref="B22:C22"/>
    <mergeCell ref="T9:U9"/>
    <mergeCell ref="F28:G28"/>
    <mergeCell ref="F17:G17"/>
    <mergeCell ref="F18:G18"/>
    <mergeCell ref="F19:G19"/>
    <mergeCell ref="F20:G20"/>
    <mergeCell ref="F21:G21"/>
    <mergeCell ref="F22:G22"/>
    <mergeCell ref="F35:G35"/>
    <mergeCell ref="F36:G36"/>
    <mergeCell ref="T11:U11"/>
    <mergeCell ref="H18:I18"/>
    <mergeCell ref="H19:I19"/>
    <mergeCell ref="H20:I20"/>
    <mergeCell ref="H21:I21"/>
    <mergeCell ref="J21:K21"/>
    <mergeCell ref="D32:E32"/>
    <mergeCell ref="D33:E33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B40:C40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9:C29"/>
    <mergeCell ref="B30:C30"/>
    <mergeCell ref="B31:C31"/>
    <mergeCell ref="B24:C24"/>
    <mergeCell ref="B25:C25"/>
    <mergeCell ref="B26:C26"/>
    <mergeCell ref="B27:C27"/>
    <mergeCell ref="B28:C28"/>
    <mergeCell ref="B37:C37"/>
    <mergeCell ref="B38:C38"/>
    <mergeCell ref="B39:C39"/>
    <mergeCell ref="B32:C32"/>
    <mergeCell ref="B33:C33"/>
    <mergeCell ref="B34:C34"/>
    <mergeCell ref="B23:C23"/>
    <mergeCell ref="L8:Q8"/>
    <mergeCell ref="B8:E8"/>
    <mergeCell ref="B10:C10"/>
    <mergeCell ref="P10:Q10"/>
    <mergeCell ref="F9:G9"/>
    <mergeCell ref="H9:I9"/>
    <mergeCell ref="H10:I10"/>
    <mergeCell ref="B17:C17"/>
    <mergeCell ref="L14:M14"/>
    <mergeCell ref="B12:C12"/>
    <mergeCell ref="B13:C13"/>
    <mergeCell ref="B14:C14"/>
    <mergeCell ref="B21:C21"/>
    <mergeCell ref="B18:C18"/>
    <mergeCell ref="B19:C19"/>
    <mergeCell ref="B20:C20"/>
    <mergeCell ref="B15:C15"/>
    <mergeCell ref="B16:C16"/>
    <mergeCell ref="B9:C9"/>
    <mergeCell ref="D9:E9"/>
    <mergeCell ref="D10:E10"/>
    <mergeCell ref="B11:C11"/>
    <mergeCell ref="D21:E2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31</v>
      </c>
      <c r="B1" s="3" t="s">
        <v>1</v>
      </c>
      <c r="C1" s="3"/>
      <c r="D1" s="3"/>
      <c r="E1" s="3"/>
      <c r="F1" s="40" t="s">
        <v>122</v>
      </c>
      <c r="G1" s="5"/>
      <c r="H1" s="5"/>
      <c r="I1" s="2"/>
      <c r="J1" s="2"/>
      <c r="K1" s="2"/>
      <c r="N1" s="39" t="str">
        <f>Inhoud!$C$3</f>
        <v>1 maart 2012</v>
      </c>
      <c r="Q1" s="6" t="s">
        <v>30</v>
      </c>
    </row>
    <row r="2" spans="1:21" ht="16.5">
      <c r="A2" s="3"/>
      <c r="B2" s="3"/>
      <c r="C2" s="3"/>
      <c r="D2" s="3"/>
      <c r="E2" s="3"/>
      <c r="F2" s="3"/>
      <c r="G2" s="3"/>
      <c r="H2" s="3"/>
    </row>
    <row r="3" spans="1:21" ht="17.25">
      <c r="A3" s="3"/>
      <c r="B3" s="3"/>
      <c r="C3" s="8">
        <v>260</v>
      </c>
      <c r="D3" s="9" t="s">
        <v>87</v>
      </c>
      <c r="E3" s="3"/>
      <c r="H3" s="3"/>
      <c r="M3" s="8">
        <v>420</v>
      </c>
      <c r="N3" s="9" t="s">
        <v>75</v>
      </c>
    </row>
    <row r="4" spans="1:21" ht="17.25">
      <c r="A4" s="3"/>
      <c r="B4" s="3"/>
      <c r="C4" s="8">
        <v>620</v>
      </c>
      <c r="D4" s="9" t="s">
        <v>127</v>
      </c>
      <c r="E4" s="3"/>
      <c r="H4" s="3"/>
      <c r="M4" s="8">
        <v>170</v>
      </c>
      <c r="N4" s="9" t="s">
        <v>76</v>
      </c>
      <c r="U4" s="11"/>
    </row>
    <row r="5" spans="1:21" ht="17.25">
      <c r="A5" s="3"/>
      <c r="B5" s="3"/>
      <c r="C5" s="3"/>
      <c r="D5" s="3"/>
      <c r="E5" s="3"/>
      <c r="H5" s="3"/>
      <c r="M5" s="8">
        <v>621</v>
      </c>
      <c r="N5" s="9" t="s">
        <v>6</v>
      </c>
      <c r="U5" s="11"/>
    </row>
    <row r="6" spans="1:21" ht="16.5">
      <c r="A6" s="6" t="s">
        <v>18</v>
      </c>
      <c r="F6" s="3"/>
      <c r="T6" s="1" t="s">
        <v>7</v>
      </c>
      <c r="U6" s="11">
        <f>'LOG4'!$U$4</f>
        <v>1.2434000000000001</v>
      </c>
    </row>
    <row r="8" spans="1:21">
      <c r="A8" s="12"/>
      <c r="B8" s="69" t="s">
        <v>8</v>
      </c>
      <c r="C8" s="77"/>
      <c r="D8" s="77"/>
      <c r="E8" s="70"/>
      <c r="F8" s="13" t="s">
        <v>9</v>
      </c>
      <c r="G8" s="14"/>
      <c r="H8" s="69" t="s">
        <v>10</v>
      </c>
      <c r="I8" s="72"/>
      <c r="J8" s="69" t="s">
        <v>11</v>
      </c>
      <c r="K8" s="70"/>
      <c r="L8" s="69" t="s">
        <v>12</v>
      </c>
      <c r="M8" s="77"/>
      <c r="N8" s="77"/>
      <c r="O8" s="77"/>
      <c r="P8" s="77"/>
      <c r="Q8" s="70"/>
      <c r="R8" s="15" t="s">
        <v>13</v>
      </c>
      <c r="S8" s="15"/>
      <c r="T8" s="15"/>
      <c r="U8" s="14"/>
    </row>
    <row r="9" spans="1:21">
      <c r="A9" s="16"/>
      <c r="B9" s="65">
        <v>1</v>
      </c>
      <c r="C9" s="66"/>
      <c r="D9" s="65"/>
      <c r="E9" s="66"/>
      <c r="F9" s="65"/>
      <c r="G9" s="66"/>
      <c r="H9" s="65"/>
      <c r="I9" s="66"/>
      <c r="J9" s="73" t="s">
        <v>14</v>
      </c>
      <c r="K9" s="66"/>
      <c r="L9" s="73" t="s">
        <v>15</v>
      </c>
      <c r="M9" s="74"/>
      <c r="N9" s="74"/>
      <c r="O9" s="74"/>
      <c r="P9" s="74"/>
      <c r="Q9" s="66"/>
      <c r="R9" s="17"/>
      <c r="S9" s="17"/>
      <c r="T9" s="71" t="s">
        <v>16</v>
      </c>
      <c r="U9" s="66"/>
    </row>
    <row r="10" spans="1:21">
      <c r="A10" s="16"/>
      <c r="B10" s="78" t="s">
        <v>17</v>
      </c>
      <c r="C10" s="79"/>
      <c r="D10" s="67" t="str">
        <f>Inhoud!$C$3</f>
        <v>1 maart 2012</v>
      </c>
      <c r="E10" s="68"/>
      <c r="F10" s="18" t="str">
        <f>D10</f>
        <v>1 maart 2012</v>
      </c>
      <c r="G10" s="19"/>
      <c r="H10" s="75"/>
      <c r="I10" s="68"/>
      <c r="J10" s="75"/>
      <c r="K10" s="68"/>
      <c r="L10" s="20">
        <v>1</v>
      </c>
      <c r="M10" s="17"/>
      <c r="N10" s="21">
        <v>0.5</v>
      </c>
      <c r="O10" s="17"/>
      <c r="P10" s="80">
        <v>0.2</v>
      </c>
      <c r="Q10" s="79"/>
      <c r="R10" s="17" t="s">
        <v>10</v>
      </c>
      <c r="S10" s="17"/>
      <c r="T10" s="17"/>
      <c r="U10" s="22"/>
    </row>
    <row r="11" spans="1:21">
      <c r="A11" s="16"/>
      <c r="B11" s="69"/>
      <c r="C11" s="70"/>
      <c r="D11" s="76"/>
      <c r="E11" s="72"/>
      <c r="F11" s="76"/>
      <c r="G11" s="72"/>
      <c r="H11" s="76"/>
      <c r="I11" s="72"/>
      <c r="J11" s="76"/>
      <c r="K11" s="72"/>
      <c r="L11" s="76"/>
      <c r="M11" s="72"/>
      <c r="N11" s="76"/>
      <c r="O11" s="72"/>
      <c r="P11" s="76"/>
      <c r="Q11" s="72"/>
      <c r="R11" s="12"/>
      <c r="S11" s="12"/>
      <c r="T11" s="76"/>
      <c r="U11" s="72"/>
    </row>
    <row r="12" spans="1:21">
      <c r="A12" s="16">
        <v>0</v>
      </c>
      <c r="B12" s="60">
        <v>17037.73</v>
      </c>
      <c r="C12" s="61"/>
      <c r="D12" s="60">
        <f t="shared" ref="D12:D39" si="0">B12*$U$6</f>
        <v>21184.713481999999</v>
      </c>
      <c r="E12" s="64">
        <f t="shared" ref="E12:E39" si="1">D12/40.3399</f>
        <v>525.15532963641454</v>
      </c>
      <c r="F12" s="60">
        <f t="shared" ref="F12:F39" si="2">B12/12*$U$6</f>
        <v>1765.3927901666666</v>
      </c>
      <c r="G12" s="64">
        <f t="shared" ref="G12:G39" si="3">F12/40.3399</f>
        <v>43.762944136367878</v>
      </c>
      <c r="H12" s="60">
        <f t="shared" ref="H12:H39" si="4">((B12&lt;19968.2)*913.03+(B12&gt;19968.2)*(B12&lt;20424.71)*(20424.71-B12+456.51)+(B12&gt;20424.71)*(B12&lt;22659.62)*456.51+(B12&gt;22659.62)*(B12&lt;23116.13)*(23116.13-B12))/12*$U$6</f>
        <v>94.605125166666667</v>
      </c>
      <c r="I12" s="64">
        <f t="shared" ref="I12:I39" si="5">H12/40.3399</f>
        <v>2.3451997939178497</v>
      </c>
      <c r="J12" s="60">
        <f t="shared" ref="J12:J39" si="6">((B12&lt;19968.2)*456.51+(B12&gt;19968.2)*(B12&lt;20196.46)*(20196.46-B12+228.26)+(B12&gt;20196.46)*(B12&lt;22659.62)*228.26+(B12&gt;22659.62)*(B12&lt;22887.88)*(22887.88-B12))/12*$U$6</f>
        <v>47.302044500000001</v>
      </c>
      <c r="K12" s="64">
        <f t="shared" ref="K12:K39" si="7">J12/40.3399</f>
        <v>1.1725870540085623</v>
      </c>
      <c r="L12" s="81">
        <f t="shared" ref="L12:L39" si="8">D12/1976</f>
        <v>10.721008847165992</v>
      </c>
      <c r="M12" s="82">
        <f t="shared" ref="M12:M39" si="9">L12/40.3399</f>
        <v>0.26576686722490617</v>
      </c>
      <c r="N12" s="81">
        <f t="shared" ref="N12:N39" si="10">L12/2</f>
        <v>5.3605044235829959</v>
      </c>
      <c r="O12" s="82">
        <f t="shared" ref="O12:O39" si="11">N12/40.3399</f>
        <v>0.13288343361245308</v>
      </c>
      <c r="P12" s="81">
        <f t="shared" ref="P12:P39" si="12">L12/5</f>
        <v>2.1442017694331983</v>
      </c>
      <c r="Q12" s="82">
        <f t="shared" ref="Q12:Q39" si="13">P12/40.3399</f>
        <v>5.3153373444981229E-2</v>
      </c>
      <c r="R12" s="23">
        <f t="shared" ref="R12:R39" si="14">(F12+H12)/1976*12</f>
        <v>11.295533898785425</v>
      </c>
      <c r="S12" s="23">
        <f t="shared" ref="S12:S39" si="15">R12/40.3399</f>
        <v>0.28000897123655305</v>
      </c>
      <c r="T12" s="81">
        <f t="shared" ref="T12:T39" si="16">D12/2080</f>
        <v>10.184958404807691</v>
      </c>
      <c r="U12" s="82">
        <f t="shared" ref="U12:U39" si="17">T12/40.3399</f>
        <v>0.25247852386366082</v>
      </c>
    </row>
    <row r="13" spans="1:21">
      <c r="A13" s="16">
        <f t="shared" ref="A13:A39" si="18">+A12+1</f>
        <v>1</v>
      </c>
      <c r="B13" s="60">
        <v>17736.689999999999</v>
      </c>
      <c r="C13" s="61"/>
      <c r="D13" s="60">
        <f t="shared" si="0"/>
        <v>22053.800346</v>
      </c>
      <c r="E13" s="64">
        <f t="shared" si="1"/>
        <v>546.69943024152269</v>
      </c>
      <c r="F13" s="60">
        <f t="shared" si="2"/>
        <v>1837.8166954999999</v>
      </c>
      <c r="G13" s="64">
        <f t="shared" si="3"/>
        <v>45.55828585346022</v>
      </c>
      <c r="H13" s="60">
        <f t="shared" si="4"/>
        <v>94.605125166666667</v>
      </c>
      <c r="I13" s="64">
        <f t="shared" si="5"/>
        <v>2.3451997939178497</v>
      </c>
      <c r="J13" s="60">
        <f t="shared" si="6"/>
        <v>47.302044500000001</v>
      </c>
      <c r="K13" s="64">
        <f t="shared" si="7"/>
        <v>1.1725870540085623</v>
      </c>
      <c r="L13" s="81">
        <f t="shared" si="8"/>
        <v>11.160830134615384</v>
      </c>
      <c r="M13" s="82">
        <f t="shared" si="9"/>
        <v>0.27666975214651957</v>
      </c>
      <c r="N13" s="81">
        <f t="shared" si="10"/>
        <v>5.5804150673076922</v>
      </c>
      <c r="O13" s="82">
        <f t="shared" si="11"/>
        <v>0.13833487607325978</v>
      </c>
      <c r="P13" s="81">
        <f t="shared" si="12"/>
        <v>2.232166026923077</v>
      </c>
      <c r="Q13" s="82">
        <f t="shared" si="13"/>
        <v>5.5333950429303912E-2</v>
      </c>
      <c r="R13" s="23">
        <f t="shared" si="14"/>
        <v>11.735355186234818</v>
      </c>
      <c r="S13" s="23">
        <f t="shared" si="15"/>
        <v>0.29091185615816645</v>
      </c>
      <c r="T13" s="81">
        <f t="shared" si="16"/>
        <v>10.602788627884616</v>
      </c>
      <c r="U13" s="82">
        <f t="shared" si="17"/>
        <v>0.26283626453919362</v>
      </c>
    </row>
    <row r="14" spans="1:21">
      <c r="A14" s="16">
        <f t="shared" si="18"/>
        <v>2</v>
      </c>
      <c r="B14" s="60">
        <v>18435.650000000001</v>
      </c>
      <c r="C14" s="61"/>
      <c r="D14" s="60">
        <f t="shared" si="0"/>
        <v>22922.887210000004</v>
      </c>
      <c r="E14" s="64">
        <f t="shared" si="1"/>
        <v>568.24353084663085</v>
      </c>
      <c r="F14" s="60">
        <f t="shared" si="2"/>
        <v>1910.2406008333335</v>
      </c>
      <c r="G14" s="64">
        <f t="shared" si="3"/>
        <v>47.353627570552568</v>
      </c>
      <c r="H14" s="60">
        <f t="shared" si="4"/>
        <v>94.605125166666667</v>
      </c>
      <c r="I14" s="64">
        <f t="shared" si="5"/>
        <v>2.3451997939178497</v>
      </c>
      <c r="J14" s="60">
        <f t="shared" si="6"/>
        <v>47.302044500000001</v>
      </c>
      <c r="K14" s="64">
        <f t="shared" si="7"/>
        <v>1.1725870540085623</v>
      </c>
      <c r="L14" s="81">
        <f t="shared" si="8"/>
        <v>11.600651422064779</v>
      </c>
      <c r="M14" s="82">
        <f t="shared" si="9"/>
        <v>0.28757263706813302</v>
      </c>
      <c r="N14" s="81">
        <f t="shared" si="10"/>
        <v>5.8003257110323894</v>
      </c>
      <c r="O14" s="82">
        <f t="shared" si="11"/>
        <v>0.14378631853406651</v>
      </c>
      <c r="P14" s="81">
        <f t="shared" si="12"/>
        <v>2.3201302844129557</v>
      </c>
      <c r="Q14" s="82">
        <f t="shared" si="13"/>
        <v>5.7514527413626601E-2</v>
      </c>
      <c r="R14" s="23">
        <f t="shared" si="14"/>
        <v>12.175176473684214</v>
      </c>
      <c r="S14" s="23">
        <f t="shared" si="15"/>
        <v>0.3018147410797799</v>
      </c>
      <c r="T14" s="81">
        <f t="shared" si="16"/>
        <v>11.02061885096154</v>
      </c>
      <c r="U14" s="82">
        <f t="shared" si="17"/>
        <v>0.27319400521472637</v>
      </c>
    </row>
    <row r="15" spans="1:21">
      <c r="A15" s="16">
        <f t="shared" si="18"/>
        <v>3</v>
      </c>
      <c r="B15" s="60">
        <v>19134.62</v>
      </c>
      <c r="C15" s="61"/>
      <c r="D15" s="60">
        <f t="shared" si="0"/>
        <v>23791.986507999998</v>
      </c>
      <c r="E15" s="64">
        <f t="shared" si="1"/>
        <v>589.78793968254752</v>
      </c>
      <c r="F15" s="60">
        <f t="shared" si="2"/>
        <v>1982.6655423333332</v>
      </c>
      <c r="G15" s="64">
        <f t="shared" si="3"/>
        <v>49.148994973545626</v>
      </c>
      <c r="H15" s="60">
        <f t="shared" si="4"/>
        <v>94.605125166666667</v>
      </c>
      <c r="I15" s="64">
        <f t="shared" si="5"/>
        <v>2.3451997939178497</v>
      </c>
      <c r="J15" s="60">
        <f t="shared" si="6"/>
        <v>47.302044500000001</v>
      </c>
      <c r="K15" s="64">
        <f t="shared" si="7"/>
        <v>1.1725870540085623</v>
      </c>
      <c r="L15" s="81">
        <f t="shared" si="8"/>
        <v>12.040479002024291</v>
      </c>
      <c r="M15" s="82">
        <f t="shared" si="9"/>
        <v>0.29847567797699776</v>
      </c>
      <c r="N15" s="81">
        <f t="shared" si="10"/>
        <v>6.0202395010121457</v>
      </c>
      <c r="O15" s="82">
        <f t="shared" si="11"/>
        <v>0.14923783898849888</v>
      </c>
      <c r="P15" s="81">
        <f t="shared" si="12"/>
        <v>2.4080958004048583</v>
      </c>
      <c r="Q15" s="82">
        <f t="shared" si="13"/>
        <v>5.9695135595399546E-2</v>
      </c>
      <c r="R15" s="23">
        <f t="shared" si="14"/>
        <v>12.615004053643725</v>
      </c>
      <c r="S15" s="23">
        <f t="shared" si="15"/>
        <v>0.31271778198864464</v>
      </c>
      <c r="T15" s="81">
        <f t="shared" si="16"/>
        <v>11.438455051923077</v>
      </c>
      <c r="U15" s="82">
        <f t="shared" si="17"/>
        <v>0.28355189407814785</v>
      </c>
    </row>
    <row r="16" spans="1:21">
      <c r="A16" s="16">
        <f t="shared" si="18"/>
        <v>4</v>
      </c>
      <c r="B16" s="60">
        <v>19833.580000000002</v>
      </c>
      <c r="C16" s="61"/>
      <c r="D16" s="60">
        <f t="shared" si="0"/>
        <v>24661.073372000003</v>
      </c>
      <c r="E16" s="64">
        <f t="shared" si="1"/>
        <v>611.33204028765567</v>
      </c>
      <c r="F16" s="60">
        <f t="shared" si="2"/>
        <v>2055.0894476666667</v>
      </c>
      <c r="G16" s="64">
        <f t="shared" si="3"/>
        <v>50.944336690637975</v>
      </c>
      <c r="H16" s="60">
        <f t="shared" si="4"/>
        <v>94.605125166666667</v>
      </c>
      <c r="I16" s="64">
        <f t="shared" si="5"/>
        <v>2.3451997939178497</v>
      </c>
      <c r="J16" s="60">
        <f t="shared" si="6"/>
        <v>47.302044500000001</v>
      </c>
      <c r="K16" s="64">
        <f t="shared" si="7"/>
        <v>1.1725870540085623</v>
      </c>
      <c r="L16" s="81">
        <f t="shared" si="8"/>
        <v>12.480300289473686</v>
      </c>
      <c r="M16" s="82">
        <f t="shared" si="9"/>
        <v>0.30937856289861121</v>
      </c>
      <c r="N16" s="81">
        <f t="shared" si="10"/>
        <v>6.2401501447368428</v>
      </c>
      <c r="O16" s="82">
        <f t="shared" si="11"/>
        <v>0.1546892814493056</v>
      </c>
      <c r="P16" s="81">
        <f t="shared" si="12"/>
        <v>2.4960600578947369</v>
      </c>
      <c r="Q16" s="82">
        <f t="shared" si="13"/>
        <v>6.1875712579722235E-2</v>
      </c>
      <c r="R16" s="23">
        <f t="shared" si="14"/>
        <v>13.054825341093117</v>
      </c>
      <c r="S16" s="23">
        <f t="shared" si="15"/>
        <v>0.32362066691025804</v>
      </c>
      <c r="T16" s="81">
        <f t="shared" si="16"/>
        <v>11.856285275000001</v>
      </c>
      <c r="U16" s="82">
        <f t="shared" si="17"/>
        <v>0.29390963475368065</v>
      </c>
    </row>
    <row r="17" spans="1:21">
      <c r="A17" s="16">
        <f t="shared" si="18"/>
        <v>5</v>
      </c>
      <c r="B17" s="60">
        <v>19833.580000000002</v>
      </c>
      <c r="C17" s="61"/>
      <c r="D17" s="60">
        <f t="shared" si="0"/>
        <v>24661.073372000003</v>
      </c>
      <c r="E17" s="64">
        <f t="shared" si="1"/>
        <v>611.33204028765567</v>
      </c>
      <c r="F17" s="60">
        <f t="shared" si="2"/>
        <v>2055.0894476666667</v>
      </c>
      <c r="G17" s="64">
        <f t="shared" si="3"/>
        <v>50.944336690637975</v>
      </c>
      <c r="H17" s="60">
        <f t="shared" si="4"/>
        <v>94.605125166666667</v>
      </c>
      <c r="I17" s="64">
        <f t="shared" si="5"/>
        <v>2.3451997939178497</v>
      </c>
      <c r="J17" s="60">
        <f t="shared" si="6"/>
        <v>47.302044500000001</v>
      </c>
      <c r="K17" s="64">
        <f t="shared" si="7"/>
        <v>1.1725870540085623</v>
      </c>
      <c r="L17" s="81">
        <f t="shared" si="8"/>
        <v>12.480300289473686</v>
      </c>
      <c r="M17" s="82">
        <f t="shared" si="9"/>
        <v>0.30937856289861121</v>
      </c>
      <c r="N17" s="81">
        <f t="shared" si="10"/>
        <v>6.2401501447368428</v>
      </c>
      <c r="O17" s="82">
        <f t="shared" si="11"/>
        <v>0.1546892814493056</v>
      </c>
      <c r="P17" s="81">
        <f t="shared" si="12"/>
        <v>2.4960600578947369</v>
      </c>
      <c r="Q17" s="82">
        <f t="shared" si="13"/>
        <v>6.1875712579722235E-2</v>
      </c>
      <c r="R17" s="23">
        <f t="shared" si="14"/>
        <v>13.054825341093117</v>
      </c>
      <c r="S17" s="23">
        <f t="shared" si="15"/>
        <v>0.32362066691025804</v>
      </c>
      <c r="T17" s="81">
        <f t="shared" si="16"/>
        <v>11.856285275000001</v>
      </c>
      <c r="U17" s="82">
        <f t="shared" si="17"/>
        <v>0.29390963475368065</v>
      </c>
    </row>
    <row r="18" spans="1:21">
      <c r="A18" s="16">
        <f t="shared" si="18"/>
        <v>6</v>
      </c>
      <c r="B18" s="60">
        <v>20829.810000000001</v>
      </c>
      <c r="C18" s="61"/>
      <c r="D18" s="60">
        <f t="shared" si="0"/>
        <v>25899.785754000004</v>
      </c>
      <c r="E18" s="64">
        <f t="shared" si="1"/>
        <v>642.03891814307929</v>
      </c>
      <c r="F18" s="60">
        <f t="shared" si="2"/>
        <v>2158.3154795</v>
      </c>
      <c r="G18" s="64">
        <f t="shared" si="3"/>
        <v>53.503243178589933</v>
      </c>
      <c r="H18" s="60">
        <f t="shared" si="4"/>
        <v>47.302044500000001</v>
      </c>
      <c r="I18" s="64">
        <f t="shared" si="5"/>
        <v>1.1725870540085623</v>
      </c>
      <c r="J18" s="60">
        <f t="shared" si="6"/>
        <v>23.651540333333333</v>
      </c>
      <c r="K18" s="64">
        <f t="shared" si="7"/>
        <v>0.58630636995464369</v>
      </c>
      <c r="L18" s="81">
        <f t="shared" si="8"/>
        <v>13.107179025303646</v>
      </c>
      <c r="M18" s="82">
        <f t="shared" si="9"/>
        <v>0.32491848084163932</v>
      </c>
      <c r="N18" s="81">
        <f t="shared" si="10"/>
        <v>6.5535895126518229</v>
      </c>
      <c r="O18" s="82">
        <f t="shared" si="11"/>
        <v>0.16245924042081966</v>
      </c>
      <c r="P18" s="81">
        <f t="shared" si="12"/>
        <v>2.6214358050607292</v>
      </c>
      <c r="Q18" s="82">
        <f t="shared" si="13"/>
        <v>6.4983696168327859E-2</v>
      </c>
      <c r="R18" s="23">
        <f t="shared" si="14"/>
        <v>13.394438404858299</v>
      </c>
      <c r="S18" s="23">
        <f t="shared" si="15"/>
        <v>0.33203945485383701</v>
      </c>
      <c r="T18" s="81">
        <f t="shared" si="16"/>
        <v>12.451820074038464</v>
      </c>
      <c r="U18" s="82">
        <f t="shared" si="17"/>
        <v>0.30867255679955735</v>
      </c>
    </row>
    <row r="19" spans="1:21">
      <c r="A19" s="16">
        <f t="shared" si="18"/>
        <v>7</v>
      </c>
      <c r="B19" s="60">
        <v>20829.810000000001</v>
      </c>
      <c r="C19" s="61"/>
      <c r="D19" s="60">
        <f t="shared" si="0"/>
        <v>25899.785754000004</v>
      </c>
      <c r="E19" s="64">
        <f t="shared" si="1"/>
        <v>642.03891814307929</v>
      </c>
      <c r="F19" s="60">
        <f t="shared" si="2"/>
        <v>2158.3154795</v>
      </c>
      <c r="G19" s="64">
        <f t="shared" si="3"/>
        <v>53.503243178589933</v>
      </c>
      <c r="H19" s="60">
        <f t="shared" si="4"/>
        <v>47.302044500000001</v>
      </c>
      <c r="I19" s="64">
        <f t="shared" si="5"/>
        <v>1.1725870540085623</v>
      </c>
      <c r="J19" s="60">
        <f t="shared" si="6"/>
        <v>23.651540333333333</v>
      </c>
      <c r="K19" s="64">
        <f t="shared" si="7"/>
        <v>0.58630636995464369</v>
      </c>
      <c r="L19" s="81">
        <f t="shared" si="8"/>
        <v>13.107179025303646</v>
      </c>
      <c r="M19" s="82">
        <f t="shared" si="9"/>
        <v>0.32491848084163932</v>
      </c>
      <c r="N19" s="81">
        <f t="shared" si="10"/>
        <v>6.5535895126518229</v>
      </c>
      <c r="O19" s="82">
        <f t="shared" si="11"/>
        <v>0.16245924042081966</v>
      </c>
      <c r="P19" s="81">
        <f t="shared" si="12"/>
        <v>2.6214358050607292</v>
      </c>
      <c r="Q19" s="82">
        <f t="shared" si="13"/>
        <v>6.4983696168327859E-2</v>
      </c>
      <c r="R19" s="23">
        <f t="shared" si="14"/>
        <v>13.394438404858299</v>
      </c>
      <c r="S19" s="23">
        <f t="shared" si="15"/>
        <v>0.33203945485383701</v>
      </c>
      <c r="T19" s="81">
        <f t="shared" si="16"/>
        <v>12.451820074038464</v>
      </c>
      <c r="U19" s="82">
        <f t="shared" si="17"/>
        <v>0.30867255679955735</v>
      </c>
    </row>
    <row r="20" spans="1:21">
      <c r="A20" s="16">
        <f t="shared" si="18"/>
        <v>8</v>
      </c>
      <c r="B20" s="60">
        <v>21826.03</v>
      </c>
      <c r="C20" s="61"/>
      <c r="D20" s="60">
        <f t="shared" si="0"/>
        <v>27138.485701999998</v>
      </c>
      <c r="E20" s="64">
        <f t="shared" si="1"/>
        <v>672.74548776769393</v>
      </c>
      <c r="F20" s="60">
        <f t="shared" si="2"/>
        <v>2261.540475166667</v>
      </c>
      <c r="G20" s="64">
        <f t="shared" si="3"/>
        <v>56.062123980641175</v>
      </c>
      <c r="H20" s="60">
        <f t="shared" si="4"/>
        <v>47.302044500000001</v>
      </c>
      <c r="I20" s="64">
        <f t="shared" si="5"/>
        <v>1.1725870540085623</v>
      </c>
      <c r="J20" s="60">
        <f t="shared" si="6"/>
        <v>23.651540333333333</v>
      </c>
      <c r="K20" s="64">
        <f t="shared" si="7"/>
        <v>0.58630636995464369</v>
      </c>
      <c r="L20" s="81">
        <f t="shared" si="8"/>
        <v>13.73405146862348</v>
      </c>
      <c r="M20" s="82">
        <f t="shared" si="9"/>
        <v>0.34045824279741599</v>
      </c>
      <c r="N20" s="81">
        <f t="shared" si="10"/>
        <v>6.8670257343117402</v>
      </c>
      <c r="O20" s="82">
        <f t="shared" si="11"/>
        <v>0.17022912139870799</v>
      </c>
      <c r="P20" s="81">
        <f t="shared" si="12"/>
        <v>2.7468102937246961</v>
      </c>
      <c r="Q20" s="82">
        <f t="shared" si="13"/>
        <v>6.80916485594832E-2</v>
      </c>
      <c r="R20" s="23">
        <f t="shared" si="14"/>
        <v>14.021310848178143</v>
      </c>
      <c r="S20" s="23">
        <f t="shared" si="15"/>
        <v>0.34757921680961384</v>
      </c>
      <c r="T20" s="81">
        <f t="shared" si="16"/>
        <v>13.047348895192307</v>
      </c>
      <c r="U20" s="82">
        <f t="shared" si="17"/>
        <v>0.32343533065754521</v>
      </c>
    </row>
    <row r="21" spans="1:21">
      <c r="A21" s="16">
        <f t="shared" si="18"/>
        <v>9</v>
      </c>
      <c r="B21" s="60">
        <v>21826.03</v>
      </c>
      <c r="C21" s="61"/>
      <c r="D21" s="60">
        <f t="shared" si="0"/>
        <v>27138.485701999998</v>
      </c>
      <c r="E21" s="64">
        <f t="shared" si="1"/>
        <v>672.74548776769393</v>
      </c>
      <c r="F21" s="60">
        <f t="shared" si="2"/>
        <v>2261.540475166667</v>
      </c>
      <c r="G21" s="64">
        <f t="shared" si="3"/>
        <v>56.062123980641175</v>
      </c>
      <c r="H21" s="60">
        <f t="shared" si="4"/>
        <v>47.302044500000001</v>
      </c>
      <c r="I21" s="64">
        <f t="shared" si="5"/>
        <v>1.1725870540085623</v>
      </c>
      <c r="J21" s="60">
        <f t="shared" si="6"/>
        <v>23.651540333333333</v>
      </c>
      <c r="K21" s="64">
        <f t="shared" si="7"/>
        <v>0.58630636995464369</v>
      </c>
      <c r="L21" s="81">
        <f t="shared" si="8"/>
        <v>13.73405146862348</v>
      </c>
      <c r="M21" s="82">
        <f t="shared" si="9"/>
        <v>0.34045824279741599</v>
      </c>
      <c r="N21" s="81">
        <f t="shared" si="10"/>
        <v>6.8670257343117402</v>
      </c>
      <c r="O21" s="82">
        <f t="shared" si="11"/>
        <v>0.17022912139870799</v>
      </c>
      <c r="P21" s="81">
        <f t="shared" si="12"/>
        <v>2.7468102937246961</v>
      </c>
      <c r="Q21" s="82">
        <f t="shared" si="13"/>
        <v>6.80916485594832E-2</v>
      </c>
      <c r="R21" s="23">
        <f t="shared" si="14"/>
        <v>14.021310848178143</v>
      </c>
      <c r="S21" s="23">
        <f t="shared" si="15"/>
        <v>0.34757921680961384</v>
      </c>
      <c r="T21" s="81">
        <f t="shared" si="16"/>
        <v>13.047348895192307</v>
      </c>
      <c r="U21" s="82">
        <f t="shared" si="17"/>
        <v>0.32343533065754521</v>
      </c>
    </row>
    <row r="22" spans="1:21">
      <c r="A22" s="16">
        <f t="shared" si="18"/>
        <v>10</v>
      </c>
      <c r="B22" s="60">
        <v>22822.25</v>
      </c>
      <c r="C22" s="61"/>
      <c r="D22" s="60">
        <f t="shared" si="0"/>
        <v>28377.185650000003</v>
      </c>
      <c r="E22" s="64">
        <f t="shared" si="1"/>
        <v>703.45205739230892</v>
      </c>
      <c r="F22" s="60">
        <f t="shared" si="2"/>
        <v>2364.7654708333334</v>
      </c>
      <c r="G22" s="64">
        <f t="shared" si="3"/>
        <v>58.62100478269241</v>
      </c>
      <c r="H22" s="60">
        <f t="shared" si="4"/>
        <v>30.450866000000104</v>
      </c>
      <c r="I22" s="64">
        <f t="shared" si="5"/>
        <v>0.75485725051376196</v>
      </c>
      <c r="J22" s="60">
        <f t="shared" si="6"/>
        <v>6.8003618333334392</v>
      </c>
      <c r="K22" s="64">
        <f t="shared" si="7"/>
        <v>0.16857656645984345</v>
      </c>
      <c r="L22" s="81">
        <f t="shared" si="8"/>
        <v>14.360923911943321</v>
      </c>
      <c r="M22" s="82">
        <f t="shared" si="9"/>
        <v>0.35599800475319276</v>
      </c>
      <c r="N22" s="81">
        <f t="shared" si="10"/>
        <v>7.1804619559716603</v>
      </c>
      <c r="O22" s="82">
        <f t="shared" si="11"/>
        <v>0.17799900237659638</v>
      </c>
      <c r="P22" s="81">
        <f t="shared" si="12"/>
        <v>2.8721847823886639</v>
      </c>
      <c r="Q22" s="82">
        <f t="shared" si="13"/>
        <v>7.1199600950638542E-2</v>
      </c>
      <c r="R22" s="23">
        <f t="shared" si="14"/>
        <v>14.545848199392715</v>
      </c>
      <c r="S22" s="23">
        <f t="shared" si="15"/>
        <v>0.36058215809639377</v>
      </c>
      <c r="T22" s="81">
        <f t="shared" si="16"/>
        <v>13.642877716346156</v>
      </c>
      <c r="U22" s="82">
        <f t="shared" si="17"/>
        <v>0.33819810451553317</v>
      </c>
    </row>
    <row r="23" spans="1:21">
      <c r="A23" s="16">
        <f t="shared" si="18"/>
        <v>11</v>
      </c>
      <c r="B23" s="60">
        <v>22822.25</v>
      </c>
      <c r="C23" s="61"/>
      <c r="D23" s="60">
        <f t="shared" si="0"/>
        <v>28377.185650000003</v>
      </c>
      <c r="E23" s="64">
        <f t="shared" si="1"/>
        <v>703.45205739230892</v>
      </c>
      <c r="F23" s="60">
        <f t="shared" si="2"/>
        <v>2364.7654708333334</v>
      </c>
      <c r="G23" s="64">
        <f t="shared" si="3"/>
        <v>58.62100478269241</v>
      </c>
      <c r="H23" s="60">
        <f t="shared" si="4"/>
        <v>30.450866000000104</v>
      </c>
      <c r="I23" s="64">
        <f t="shared" si="5"/>
        <v>0.75485725051376196</v>
      </c>
      <c r="J23" s="60">
        <f t="shared" si="6"/>
        <v>6.8003618333334392</v>
      </c>
      <c r="K23" s="64">
        <f t="shared" si="7"/>
        <v>0.16857656645984345</v>
      </c>
      <c r="L23" s="81">
        <f t="shared" si="8"/>
        <v>14.360923911943321</v>
      </c>
      <c r="M23" s="82">
        <f t="shared" si="9"/>
        <v>0.35599800475319276</v>
      </c>
      <c r="N23" s="81">
        <f t="shared" si="10"/>
        <v>7.1804619559716603</v>
      </c>
      <c r="O23" s="82">
        <f t="shared" si="11"/>
        <v>0.17799900237659638</v>
      </c>
      <c r="P23" s="81">
        <f t="shared" si="12"/>
        <v>2.8721847823886639</v>
      </c>
      <c r="Q23" s="82">
        <f t="shared" si="13"/>
        <v>7.1199600950638542E-2</v>
      </c>
      <c r="R23" s="23">
        <f t="shared" si="14"/>
        <v>14.545848199392715</v>
      </c>
      <c r="S23" s="23">
        <f t="shared" si="15"/>
        <v>0.36058215809639377</v>
      </c>
      <c r="T23" s="81">
        <f t="shared" si="16"/>
        <v>13.642877716346156</v>
      </c>
      <c r="U23" s="82">
        <f t="shared" si="17"/>
        <v>0.33819810451553317</v>
      </c>
    </row>
    <row r="24" spans="1:21">
      <c r="A24" s="16">
        <f t="shared" si="18"/>
        <v>12</v>
      </c>
      <c r="B24" s="60">
        <v>23818.48</v>
      </c>
      <c r="C24" s="61"/>
      <c r="D24" s="60">
        <f t="shared" si="0"/>
        <v>29615.898032000001</v>
      </c>
      <c r="E24" s="64">
        <f t="shared" si="1"/>
        <v>734.15893524773242</v>
      </c>
      <c r="F24" s="60">
        <f t="shared" si="2"/>
        <v>2467.9915026666667</v>
      </c>
      <c r="G24" s="64">
        <f t="shared" si="3"/>
        <v>61.179911270644368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14.987802647773281</v>
      </c>
      <c r="M24" s="82">
        <f t="shared" si="9"/>
        <v>0.37153792269622088</v>
      </c>
      <c r="N24" s="81">
        <f t="shared" si="10"/>
        <v>7.4939013238866403</v>
      </c>
      <c r="O24" s="82">
        <f t="shared" si="11"/>
        <v>0.18576896134811044</v>
      </c>
      <c r="P24" s="81">
        <f t="shared" si="12"/>
        <v>2.9975605295546561</v>
      </c>
      <c r="Q24" s="82">
        <f t="shared" si="13"/>
        <v>7.4307584539244173E-2</v>
      </c>
      <c r="R24" s="23">
        <f t="shared" si="14"/>
        <v>14.987802647773281</v>
      </c>
      <c r="S24" s="23">
        <f t="shared" si="15"/>
        <v>0.37153792269622088</v>
      </c>
      <c r="T24" s="81">
        <f t="shared" si="16"/>
        <v>14.238412515384615</v>
      </c>
      <c r="U24" s="82">
        <f t="shared" si="17"/>
        <v>0.35296102656140982</v>
      </c>
    </row>
    <row r="25" spans="1:21">
      <c r="A25" s="16">
        <f t="shared" si="18"/>
        <v>13</v>
      </c>
      <c r="B25" s="60">
        <v>23818.48</v>
      </c>
      <c r="C25" s="61"/>
      <c r="D25" s="60">
        <f t="shared" si="0"/>
        <v>29615.898032000001</v>
      </c>
      <c r="E25" s="64">
        <f t="shared" si="1"/>
        <v>734.15893524773242</v>
      </c>
      <c r="F25" s="60">
        <f t="shared" si="2"/>
        <v>2467.9915026666667</v>
      </c>
      <c r="G25" s="64">
        <f t="shared" si="3"/>
        <v>61.179911270644368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14.987802647773281</v>
      </c>
      <c r="M25" s="82">
        <f t="shared" si="9"/>
        <v>0.37153792269622088</v>
      </c>
      <c r="N25" s="81">
        <f t="shared" si="10"/>
        <v>7.4939013238866403</v>
      </c>
      <c r="O25" s="82">
        <f t="shared" si="11"/>
        <v>0.18576896134811044</v>
      </c>
      <c r="P25" s="81">
        <f t="shared" si="12"/>
        <v>2.9975605295546561</v>
      </c>
      <c r="Q25" s="82">
        <f t="shared" si="13"/>
        <v>7.4307584539244173E-2</v>
      </c>
      <c r="R25" s="23">
        <f t="shared" si="14"/>
        <v>14.987802647773281</v>
      </c>
      <c r="S25" s="23">
        <f t="shared" si="15"/>
        <v>0.37153792269622088</v>
      </c>
      <c r="T25" s="81">
        <f t="shared" si="16"/>
        <v>14.238412515384615</v>
      </c>
      <c r="U25" s="82">
        <f t="shared" si="17"/>
        <v>0.35296102656140982</v>
      </c>
    </row>
    <row r="26" spans="1:21">
      <c r="A26" s="16">
        <f t="shared" si="18"/>
        <v>14</v>
      </c>
      <c r="B26" s="60">
        <v>24814.7</v>
      </c>
      <c r="C26" s="61"/>
      <c r="D26" s="60">
        <f t="shared" si="0"/>
        <v>30854.597980000002</v>
      </c>
      <c r="E26" s="64">
        <f t="shared" si="1"/>
        <v>764.86550487234729</v>
      </c>
      <c r="F26" s="60">
        <f t="shared" si="2"/>
        <v>2571.2164983333337</v>
      </c>
      <c r="G26" s="64">
        <f t="shared" si="3"/>
        <v>63.73879207269561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15.614675091093119</v>
      </c>
      <c r="M26" s="82">
        <f t="shared" si="9"/>
        <v>0.3870776846519976</v>
      </c>
      <c r="N26" s="81">
        <f t="shared" si="10"/>
        <v>7.8073375455465595</v>
      </c>
      <c r="O26" s="82">
        <f t="shared" si="11"/>
        <v>0.1935388423259988</v>
      </c>
      <c r="P26" s="81">
        <f t="shared" si="12"/>
        <v>3.122935018218624</v>
      </c>
      <c r="Q26" s="82">
        <f t="shared" si="13"/>
        <v>7.7415536930399528E-2</v>
      </c>
      <c r="R26" s="23">
        <f t="shared" si="14"/>
        <v>15.614675091093119</v>
      </c>
      <c r="S26" s="23">
        <f t="shared" si="15"/>
        <v>0.3870776846519976</v>
      </c>
      <c r="T26" s="81">
        <f t="shared" si="16"/>
        <v>14.833941336538462</v>
      </c>
      <c r="U26" s="82">
        <f t="shared" si="17"/>
        <v>0.36772380041939773</v>
      </c>
    </row>
    <row r="27" spans="1:21">
      <c r="A27" s="16">
        <f t="shared" si="18"/>
        <v>15</v>
      </c>
      <c r="B27" s="60">
        <v>24814.7</v>
      </c>
      <c r="C27" s="61"/>
      <c r="D27" s="60">
        <f t="shared" si="0"/>
        <v>30854.597980000002</v>
      </c>
      <c r="E27" s="64">
        <f t="shared" si="1"/>
        <v>764.86550487234729</v>
      </c>
      <c r="F27" s="60">
        <f t="shared" si="2"/>
        <v>2571.2164983333337</v>
      </c>
      <c r="G27" s="64">
        <f t="shared" si="3"/>
        <v>63.73879207269561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15.614675091093119</v>
      </c>
      <c r="M27" s="82">
        <f t="shared" si="9"/>
        <v>0.3870776846519976</v>
      </c>
      <c r="N27" s="81">
        <f t="shared" si="10"/>
        <v>7.8073375455465595</v>
      </c>
      <c r="O27" s="82">
        <f t="shared" si="11"/>
        <v>0.1935388423259988</v>
      </c>
      <c r="P27" s="81">
        <f t="shared" si="12"/>
        <v>3.122935018218624</v>
      </c>
      <c r="Q27" s="82">
        <f t="shared" si="13"/>
        <v>7.7415536930399528E-2</v>
      </c>
      <c r="R27" s="23">
        <f t="shared" si="14"/>
        <v>15.614675091093119</v>
      </c>
      <c r="S27" s="23">
        <f t="shared" si="15"/>
        <v>0.3870776846519976</v>
      </c>
      <c r="T27" s="81">
        <f t="shared" si="16"/>
        <v>14.833941336538462</v>
      </c>
      <c r="U27" s="82">
        <f t="shared" si="17"/>
        <v>0.36772380041939773</v>
      </c>
    </row>
    <row r="28" spans="1:21">
      <c r="A28" s="16">
        <f t="shared" si="18"/>
        <v>16</v>
      </c>
      <c r="B28" s="60">
        <v>25810.92</v>
      </c>
      <c r="C28" s="61"/>
      <c r="D28" s="60">
        <f t="shared" si="0"/>
        <v>32093.297928</v>
      </c>
      <c r="E28" s="64">
        <f t="shared" si="1"/>
        <v>795.57207449696205</v>
      </c>
      <c r="F28" s="60">
        <f t="shared" si="2"/>
        <v>2674.4414940000001</v>
      </c>
      <c r="G28" s="64">
        <f t="shared" si="3"/>
        <v>66.297672874746837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16.241547534412955</v>
      </c>
      <c r="M28" s="82">
        <f t="shared" si="9"/>
        <v>0.40261744660777432</v>
      </c>
      <c r="N28" s="81">
        <f t="shared" si="10"/>
        <v>8.1207737672064777</v>
      </c>
      <c r="O28" s="82">
        <f t="shared" si="11"/>
        <v>0.20130872330388716</v>
      </c>
      <c r="P28" s="81">
        <f t="shared" si="12"/>
        <v>3.2483095068825909</v>
      </c>
      <c r="Q28" s="82">
        <f t="shared" si="13"/>
        <v>8.0523489321554856E-2</v>
      </c>
      <c r="R28" s="23">
        <f t="shared" si="14"/>
        <v>16.241547534412955</v>
      </c>
      <c r="S28" s="23">
        <f t="shared" si="15"/>
        <v>0.40261744660777432</v>
      </c>
      <c r="T28" s="81">
        <f t="shared" si="16"/>
        <v>15.429470157692307</v>
      </c>
      <c r="U28" s="82">
        <f t="shared" si="17"/>
        <v>0.38248657427738558</v>
      </c>
    </row>
    <row r="29" spans="1:21">
      <c r="A29" s="16">
        <f t="shared" si="18"/>
        <v>17</v>
      </c>
      <c r="B29" s="60">
        <v>25810.92</v>
      </c>
      <c r="C29" s="61"/>
      <c r="D29" s="60">
        <f t="shared" si="0"/>
        <v>32093.297928</v>
      </c>
      <c r="E29" s="64">
        <f t="shared" si="1"/>
        <v>795.57207449696205</v>
      </c>
      <c r="F29" s="60">
        <f t="shared" si="2"/>
        <v>2674.4414940000001</v>
      </c>
      <c r="G29" s="64">
        <f t="shared" si="3"/>
        <v>66.297672874746837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16.241547534412955</v>
      </c>
      <c r="M29" s="82">
        <f t="shared" si="9"/>
        <v>0.40261744660777432</v>
      </c>
      <c r="N29" s="81">
        <f t="shared" si="10"/>
        <v>8.1207737672064777</v>
      </c>
      <c r="O29" s="82">
        <f t="shared" si="11"/>
        <v>0.20130872330388716</v>
      </c>
      <c r="P29" s="81">
        <f t="shared" si="12"/>
        <v>3.2483095068825909</v>
      </c>
      <c r="Q29" s="82">
        <f t="shared" si="13"/>
        <v>8.0523489321554856E-2</v>
      </c>
      <c r="R29" s="23">
        <f t="shared" si="14"/>
        <v>16.241547534412955</v>
      </c>
      <c r="S29" s="23">
        <f t="shared" si="15"/>
        <v>0.40261744660777432</v>
      </c>
      <c r="T29" s="81">
        <f t="shared" si="16"/>
        <v>15.429470157692307</v>
      </c>
      <c r="U29" s="82">
        <f t="shared" si="17"/>
        <v>0.38248657427738558</v>
      </c>
    </row>
    <row r="30" spans="1:21">
      <c r="A30" s="16">
        <f t="shared" si="18"/>
        <v>18</v>
      </c>
      <c r="B30" s="60">
        <v>26807.15</v>
      </c>
      <c r="C30" s="61"/>
      <c r="D30" s="60">
        <f t="shared" si="0"/>
        <v>33332.010310000005</v>
      </c>
      <c r="E30" s="64">
        <f t="shared" si="1"/>
        <v>826.27895235238577</v>
      </c>
      <c r="F30" s="60">
        <f t="shared" si="2"/>
        <v>2777.6675258333335</v>
      </c>
      <c r="G30" s="64">
        <f t="shared" si="3"/>
        <v>68.85657936269881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16.868426270242917</v>
      </c>
      <c r="M30" s="82">
        <f t="shared" si="9"/>
        <v>0.41815736455080249</v>
      </c>
      <c r="N30" s="81">
        <f t="shared" si="10"/>
        <v>8.4342131351214586</v>
      </c>
      <c r="O30" s="82">
        <f t="shared" si="11"/>
        <v>0.20907868227540125</v>
      </c>
      <c r="P30" s="81">
        <f t="shared" si="12"/>
        <v>3.3736852540485835</v>
      </c>
      <c r="Q30" s="82">
        <f t="shared" si="13"/>
        <v>8.3631472910160501E-2</v>
      </c>
      <c r="R30" s="23">
        <f t="shared" si="14"/>
        <v>16.868426270242917</v>
      </c>
      <c r="S30" s="23">
        <f t="shared" si="15"/>
        <v>0.41815736455080249</v>
      </c>
      <c r="T30" s="81">
        <f t="shared" si="16"/>
        <v>16.025004956730772</v>
      </c>
      <c r="U30" s="82">
        <f t="shared" si="17"/>
        <v>0.3972494963232624</v>
      </c>
    </row>
    <row r="31" spans="1:21">
      <c r="A31" s="16">
        <f t="shared" si="18"/>
        <v>19</v>
      </c>
      <c r="B31" s="60">
        <v>26807.15</v>
      </c>
      <c r="C31" s="61"/>
      <c r="D31" s="60">
        <f t="shared" si="0"/>
        <v>33332.010310000005</v>
      </c>
      <c r="E31" s="64">
        <f t="shared" si="1"/>
        <v>826.27895235238577</v>
      </c>
      <c r="F31" s="60">
        <f t="shared" si="2"/>
        <v>2777.6675258333335</v>
      </c>
      <c r="G31" s="64">
        <f t="shared" si="3"/>
        <v>68.85657936269881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16.868426270242917</v>
      </c>
      <c r="M31" s="82">
        <f t="shared" si="9"/>
        <v>0.41815736455080249</v>
      </c>
      <c r="N31" s="81">
        <f t="shared" si="10"/>
        <v>8.4342131351214586</v>
      </c>
      <c r="O31" s="82">
        <f t="shared" si="11"/>
        <v>0.20907868227540125</v>
      </c>
      <c r="P31" s="81">
        <f t="shared" si="12"/>
        <v>3.3736852540485835</v>
      </c>
      <c r="Q31" s="82">
        <f t="shared" si="13"/>
        <v>8.3631472910160501E-2</v>
      </c>
      <c r="R31" s="23">
        <f t="shared" si="14"/>
        <v>16.868426270242917</v>
      </c>
      <c r="S31" s="23">
        <f t="shared" si="15"/>
        <v>0.41815736455080249</v>
      </c>
      <c r="T31" s="81">
        <f t="shared" si="16"/>
        <v>16.025004956730772</v>
      </c>
      <c r="U31" s="82">
        <f t="shared" si="17"/>
        <v>0.3972494963232624</v>
      </c>
    </row>
    <row r="32" spans="1:21">
      <c r="A32" s="16">
        <f t="shared" si="18"/>
        <v>20</v>
      </c>
      <c r="B32" s="60">
        <v>27803.37</v>
      </c>
      <c r="C32" s="61"/>
      <c r="D32" s="60">
        <f t="shared" si="0"/>
        <v>34570.710257999999</v>
      </c>
      <c r="E32" s="64">
        <f t="shared" si="1"/>
        <v>856.98552197700042</v>
      </c>
      <c r="F32" s="60">
        <f t="shared" si="2"/>
        <v>2880.8925214999999</v>
      </c>
      <c r="G32" s="64">
        <f t="shared" si="3"/>
        <v>71.41546016475003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17.495298713562754</v>
      </c>
      <c r="M32" s="82">
        <f t="shared" si="9"/>
        <v>0.43369712650657921</v>
      </c>
      <c r="N32" s="81">
        <f t="shared" si="10"/>
        <v>8.7476493567813769</v>
      </c>
      <c r="O32" s="82">
        <f t="shared" si="11"/>
        <v>0.21684856325328961</v>
      </c>
      <c r="P32" s="81">
        <f t="shared" si="12"/>
        <v>3.4990597427125509</v>
      </c>
      <c r="Q32" s="82">
        <f t="shared" si="13"/>
        <v>8.6739425301315842E-2</v>
      </c>
      <c r="R32" s="23">
        <f t="shared" si="14"/>
        <v>17.495298713562754</v>
      </c>
      <c r="S32" s="23">
        <f t="shared" si="15"/>
        <v>0.43369712650657921</v>
      </c>
      <c r="T32" s="81">
        <f t="shared" si="16"/>
        <v>16.620533777884614</v>
      </c>
      <c r="U32" s="82">
        <f t="shared" si="17"/>
        <v>0.41201227018125014</v>
      </c>
    </row>
    <row r="33" spans="1:21">
      <c r="A33" s="16">
        <f t="shared" si="18"/>
        <v>21</v>
      </c>
      <c r="B33" s="60">
        <v>27803.37</v>
      </c>
      <c r="C33" s="61"/>
      <c r="D33" s="60">
        <f t="shared" si="0"/>
        <v>34570.710257999999</v>
      </c>
      <c r="E33" s="64">
        <f t="shared" si="1"/>
        <v>856.98552197700042</v>
      </c>
      <c r="F33" s="60">
        <f t="shared" si="2"/>
        <v>2880.8925214999999</v>
      </c>
      <c r="G33" s="64">
        <f t="shared" si="3"/>
        <v>71.41546016475003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17.495298713562754</v>
      </c>
      <c r="M33" s="82">
        <f t="shared" si="9"/>
        <v>0.43369712650657921</v>
      </c>
      <c r="N33" s="81">
        <f t="shared" si="10"/>
        <v>8.7476493567813769</v>
      </c>
      <c r="O33" s="82">
        <f t="shared" si="11"/>
        <v>0.21684856325328961</v>
      </c>
      <c r="P33" s="81">
        <f t="shared" si="12"/>
        <v>3.4990597427125509</v>
      </c>
      <c r="Q33" s="82">
        <f t="shared" si="13"/>
        <v>8.6739425301315842E-2</v>
      </c>
      <c r="R33" s="23">
        <f t="shared" si="14"/>
        <v>17.495298713562754</v>
      </c>
      <c r="S33" s="23">
        <f t="shared" si="15"/>
        <v>0.43369712650657921</v>
      </c>
      <c r="T33" s="81">
        <f t="shared" si="16"/>
        <v>16.620533777884614</v>
      </c>
      <c r="U33" s="82">
        <f t="shared" si="17"/>
        <v>0.41201227018125014</v>
      </c>
    </row>
    <row r="34" spans="1:21">
      <c r="A34" s="16">
        <f t="shared" si="18"/>
        <v>22</v>
      </c>
      <c r="B34" s="60">
        <v>28799.59</v>
      </c>
      <c r="C34" s="61"/>
      <c r="D34" s="60">
        <f t="shared" si="0"/>
        <v>35809.410206</v>
      </c>
      <c r="E34" s="64">
        <f t="shared" si="1"/>
        <v>887.69209160161529</v>
      </c>
      <c r="F34" s="60">
        <f t="shared" si="2"/>
        <v>2984.1175171666669</v>
      </c>
      <c r="G34" s="64">
        <f t="shared" si="3"/>
        <v>73.974340966801279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18.12217115688259</v>
      </c>
      <c r="M34" s="82">
        <f t="shared" si="9"/>
        <v>0.44923688846235588</v>
      </c>
      <c r="N34" s="81">
        <f t="shared" si="10"/>
        <v>9.0610855784412951</v>
      </c>
      <c r="O34" s="82">
        <f t="shared" si="11"/>
        <v>0.22461844423117794</v>
      </c>
      <c r="P34" s="81">
        <f t="shared" si="12"/>
        <v>3.6244342313765179</v>
      </c>
      <c r="Q34" s="82">
        <f t="shared" si="13"/>
        <v>8.984737769247117E-2</v>
      </c>
      <c r="R34" s="23">
        <f t="shared" si="14"/>
        <v>18.122171156882594</v>
      </c>
      <c r="S34" s="23">
        <f t="shared" si="15"/>
        <v>0.44923688846235599</v>
      </c>
      <c r="T34" s="81">
        <f t="shared" si="16"/>
        <v>17.216062599038462</v>
      </c>
      <c r="U34" s="82">
        <f t="shared" si="17"/>
        <v>0.42677504403923811</v>
      </c>
    </row>
    <row r="35" spans="1:21">
      <c r="A35" s="16">
        <f t="shared" si="18"/>
        <v>23</v>
      </c>
      <c r="B35" s="60">
        <v>29795.82</v>
      </c>
      <c r="C35" s="61"/>
      <c r="D35" s="60">
        <f t="shared" si="0"/>
        <v>37048.122587999998</v>
      </c>
      <c r="E35" s="64">
        <f t="shared" si="1"/>
        <v>918.39896945703879</v>
      </c>
      <c r="F35" s="60">
        <f t="shared" si="2"/>
        <v>3087.3435490000002</v>
      </c>
      <c r="G35" s="64">
        <f t="shared" si="3"/>
        <v>76.533247454753237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18.749049892712549</v>
      </c>
      <c r="M35" s="82">
        <f t="shared" si="9"/>
        <v>0.46477680640538399</v>
      </c>
      <c r="N35" s="81">
        <f t="shared" si="10"/>
        <v>9.3745249463562743</v>
      </c>
      <c r="O35" s="82">
        <f t="shared" si="11"/>
        <v>0.232388403202692</v>
      </c>
      <c r="P35" s="81">
        <f t="shared" si="12"/>
        <v>3.7498099785425096</v>
      </c>
      <c r="Q35" s="82">
        <f t="shared" si="13"/>
        <v>9.2955361281076787E-2</v>
      </c>
      <c r="R35" s="23">
        <f t="shared" si="14"/>
        <v>18.749049892712552</v>
      </c>
      <c r="S35" s="23">
        <f t="shared" si="15"/>
        <v>0.46477680640538405</v>
      </c>
      <c r="T35" s="81">
        <f t="shared" si="16"/>
        <v>17.811597398076923</v>
      </c>
      <c r="U35" s="82">
        <f t="shared" si="17"/>
        <v>0.44153796608511481</v>
      </c>
    </row>
    <row r="36" spans="1:21">
      <c r="A36" s="16">
        <f t="shared" si="18"/>
        <v>24</v>
      </c>
      <c r="B36" s="60">
        <v>30792.04</v>
      </c>
      <c r="C36" s="61"/>
      <c r="D36" s="60">
        <f t="shared" si="0"/>
        <v>38286.822536</v>
      </c>
      <c r="E36" s="64">
        <f t="shared" si="1"/>
        <v>949.10553908165366</v>
      </c>
      <c r="F36" s="60">
        <f t="shared" si="2"/>
        <v>3190.5685446666671</v>
      </c>
      <c r="G36" s="64">
        <f t="shared" si="3"/>
        <v>79.092128256804486</v>
      </c>
      <c r="H36" s="60">
        <f t="shared" si="4"/>
        <v>0</v>
      </c>
      <c r="I36" s="64">
        <f t="shared" si="5"/>
        <v>0</v>
      </c>
      <c r="J36" s="60">
        <f t="shared" si="6"/>
        <v>0</v>
      </c>
      <c r="K36" s="64">
        <f t="shared" si="7"/>
        <v>0</v>
      </c>
      <c r="L36" s="81">
        <f t="shared" si="8"/>
        <v>19.375922336032389</v>
      </c>
      <c r="M36" s="82">
        <f t="shared" si="9"/>
        <v>0.48031656836116077</v>
      </c>
      <c r="N36" s="81">
        <f t="shared" si="10"/>
        <v>9.6879611680161943</v>
      </c>
      <c r="O36" s="82">
        <f t="shared" si="11"/>
        <v>0.24015828418058038</v>
      </c>
      <c r="P36" s="81">
        <f t="shared" si="12"/>
        <v>3.8751844672064779</v>
      </c>
      <c r="Q36" s="82">
        <f t="shared" si="13"/>
        <v>9.6063313672232156E-2</v>
      </c>
      <c r="R36" s="23">
        <f t="shared" si="14"/>
        <v>19.375922336032392</v>
      </c>
      <c r="S36" s="23">
        <f t="shared" si="15"/>
        <v>0.48031656836116082</v>
      </c>
      <c r="T36" s="81">
        <f t="shared" si="16"/>
        <v>18.407126219230769</v>
      </c>
      <c r="U36" s="82">
        <f t="shared" si="17"/>
        <v>0.45630073994310272</v>
      </c>
    </row>
    <row r="37" spans="1:21">
      <c r="A37" s="16">
        <f t="shared" si="18"/>
        <v>25</v>
      </c>
      <c r="B37" s="60">
        <v>30792.04</v>
      </c>
      <c r="C37" s="61"/>
      <c r="D37" s="60">
        <f t="shared" si="0"/>
        <v>38286.822536</v>
      </c>
      <c r="E37" s="64">
        <f t="shared" si="1"/>
        <v>949.10553908165366</v>
      </c>
      <c r="F37" s="60">
        <f t="shared" si="2"/>
        <v>3190.5685446666671</v>
      </c>
      <c r="G37" s="64">
        <f t="shared" si="3"/>
        <v>79.092128256804486</v>
      </c>
      <c r="H37" s="60">
        <f t="shared" si="4"/>
        <v>0</v>
      </c>
      <c r="I37" s="64">
        <f t="shared" si="5"/>
        <v>0</v>
      </c>
      <c r="J37" s="60">
        <f t="shared" si="6"/>
        <v>0</v>
      </c>
      <c r="K37" s="64">
        <f t="shared" si="7"/>
        <v>0</v>
      </c>
      <c r="L37" s="81">
        <f t="shared" si="8"/>
        <v>19.375922336032389</v>
      </c>
      <c r="M37" s="82">
        <f t="shared" si="9"/>
        <v>0.48031656836116077</v>
      </c>
      <c r="N37" s="81">
        <f t="shared" si="10"/>
        <v>9.6879611680161943</v>
      </c>
      <c r="O37" s="82">
        <f t="shared" si="11"/>
        <v>0.24015828418058038</v>
      </c>
      <c r="P37" s="81">
        <f t="shared" si="12"/>
        <v>3.8751844672064779</v>
      </c>
      <c r="Q37" s="82">
        <f t="shared" si="13"/>
        <v>9.6063313672232156E-2</v>
      </c>
      <c r="R37" s="23">
        <f t="shared" si="14"/>
        <v>19.375922336032392</v>
      </c>
      <c r="S37" s="23">
        <f t="shared" si="15"/>
        <v>0.48031656836116082</v>
      </c>
      <c r="T37" s="81">
        <f t="shared" si="16"/>
        <v>18.407126219230769</v>
      </c>
      <c r="U37" s="82">
        <f t="shared" si="17"/>
        <v>0.45630073994310272</v>
      </c>
    </row>
    <row r="38" spans="1:21">
      <c r="A38" s="16">
        <f t="shared" si="18"/>
        <v>26</v>
      </c>
      <c r="B38" s="60">
        <v>30792.04</v>
      </c>
      <c r="C38" s="61"/>
      <c r="D38" s="60">
        <f t="shared" si="0"/>
        <v>38286.822536</v>
      </c>
      <c r="E38" s="64">
        <f t="shared" si="1"/>
        <v>949.10553908165366</v>
      </c>
      <c r="F38" s="60">
        <f t="shared" si="2"/>
        <v>3190.5685446666671</v>
      </c>
      <c r="G38" s="64">
        <f t="shared" si="3"/>
        <v>79.092128256804486</v>
      </c>
      <c r="H38" s="60">
        <f t="shared" si="4"/>
        <v>0</v>
      </c>
      <c r="I38" s="64">
        <f t="shared" si="5"/>
        <v>0</v>
      </c>
      <c r="J38" s="60">
        <f t="shared" si="6"/>
        <v>0</v>
      </c>
      <c r="K38" s="64">
        <f t="shared" si="7"/>
        <v>0</v>
      </c>
      <c r="L38" s="81">
        <f t="shared" si="8"/>
        <v>19.375922336032389</v>
      </c>
      <c r="M38" s="82">
        <f t="shared" si="9"/>
        <v>0.48031656836116077</v>
      </c>
      <c r="N38" s="81">
        <f t="shared" si="10"/>
        <v>9.6879611680161943</v>
      </c>
      <c r="O38" s="82">
        <f t="shared" si="11"/>
        <v>0.24015828418058038</v>
      </c>
      <c r="P38" s="81">
        <f t="shared" si="12"/>
        <v>3.8751844672064779</v>
      </c>
      <c r="Q38" s="82">
        <f t="shared" si="13"/>
        <v>9.6063313672232156E-2</v>
      </c>
      <c r="R38" s="23">
        <f t="shared" si="14"/>
        <v>19.375922336032392</v>
      </c>
      <c r="S38" s="23">
        <f t="shared" si="15"/>
        <v>0.48031656836116082</v>
      </c>
      <c r="T38" s="81">
        <f t="shared" si="16"/>
        <v>18.407126219230769</v>
      </c>
      <c r="U38" s="82">
        <f t="shared" si="17"/>
        <v>0.45630073994310272</v>
      </c>
    </row>
    <row r="39" spans="1:21">
      <c r="A39" s="16">
        <f t="shared" si="18"/>
        <v>27</v>
      </c>
      <c r="B39" s="60">
        <v>30792.04</v>
      </c>
      <c r="C39" s="61"/>
      <c r="D39" s="60">
        <f t="shared" si="0"/>
        <v>38286.822536</v>
      </c>
      <c r="E39" s="64">
        <f t="shared" si="1"/>
        <v>949.10553908165366</v>
      </c>
      <c r="F39" s="60">
        <f t="shared" si="2"/>
        <v>3190.5685446666671</v>
      </c>
      <c r="G39" s="64">
        <f t="shared" si="3"/>
        <v>79.092128256804486</v>
      </c>
      <c r="H39" s="60">
        <f t="shared" si="4"/>
        <v>0</v>
      </c>
      <c r="I39" s="64">
        <f t="shared" si="5"/>
        <v>0</v>
      </c>
      <c r="J39" s="60">
        <f t="shared" si="6"/>
        <v>0</v>
      </c>
      <c r="K39" s="64">
        <f t="shared" si="7"/>
        <v>0</v>
      </c>
      <c r="L39" s="81">
        <f t="shared" si="8"/>
        <v>19.375922336032389</v>
      </c>
      <c r="M39" s="82">
        <f t="shared" si="9"/>
        <v>0.48031656836116077</v>
      </c>
      <c r="N39" s="81">
        <f t="shared" si="10"/>
        <v>9.6879611680161943</v>
      </c>
      <c r="O39" s="82">
        <f t="shared" si="11"/>
        <v>0.24015828418058038</v>
      </c>
      <c r="P39" s="81">
        <f t="shared" si="12"/>
        <v>3.8751844672064779</v>
      </c>
      <c r="Q39" s="82">
        <f t="shared" si="13"/>
        <v>9.6063313672232156E-2</v>
      </c>
      <c r="R39" s="23">
        <f t="shared" si="14"/>
        <v>19.375922336032392</v>
      </c>
      <c r="S39" s="23">
        <f t="shared" si="15"/>
        <v>0.48031656836116082</v>
      </c>
      <c r="T39" s="81">
        <f t="shared" si="16"/>
        <v>18.407126219230769</v>
      </c>
      <c r="U39" s="82">
        <f t="shared" si="17"/>
        <v>0.45630073994310272</v>
      </c>
    </row>
    <row r="40" spans="1:21">
      <c r="A40" s="24"/>
      <c r="B40" s="62"/>
      <c r="C40" s="63"/>
      <c r="D40" s="62"/>
      <c r="E40" s="63"/>
      <c r="F40" s="62"/>
      <c r="G40" s="63"/>
      <c r="H40" s="62"/>
      <c r="I40" s="63"/>
      <c r="J40" s="62"/>
      <c r="K40" s="63"/>
      <c r="L40" s="62"/>
      <c r="M40" s="63"/>
      <c r="N40" s="62"/>
      <c r="O40" s="63"/>
      <c r="P40" s="62"/>
      <c r="Q40" s="63"/>
      <c r="R40" s="24"/>
      <c r="S40" s="24"/>
      <c r="T40" s="62"/>
      <c r="U40" s="63"/>
    </row>
  </sheetData>
  <dataConsolidate/>
  <mergeCells count="286">
    <mergeCell ref="L8:Q8"/>
    <mergeCell ref="B8:E8"/>
    <mergeCell ref="B10:C10"/>
    <mergeCell ref="P10:Q10"/>
    <mergeCell ref="F9:G9"/>
    <mergeCell ref="L13:M13"/>
    <mergeCell ref="B20:C20"/>
    <mergeCell ref="B15:C15"/>
    <mergeCell ref="B16:C16"/>
    <mergeCell ref="D12:E12"/>
    <mergeCell ref="D13:E13"/>
    <mergeCell ref="D14:E14"/>
    <mergeCell ref="D15:E15"/>
    <mergeCell ref="D16:E16"/>
    <mergeCell ref="H8:I8"/>
    <mergeCell ref="J8:K8"/>
    <mergeCell ref="J9:K9"/>
    <mergeCell ref="L9:Q9"/>
    <mergeCell ref="D11:E11"/>
    <mergeCell ref="B9:C9"/>
    <mergeCell ref="D9:E9"/>
    <mergeCell ref="D10:E10"/>
    <mergeCell ref="B11:C11"/>
    <mergeCell ref="J10:K10"/>
    <mergeCell ref="B21:C21"/>
    <mergeCell ref="B30:C30"/>
    <mergeCell ref="B31:C31"/>
    <mergeCell ref="B24:C24"/>
    <mergeCell ref="D17:E17"/>
    <mergeCell ref="D18:E18"/>
    <mergeCell ref="B39:C39"/>
    <mergeCell ref="B32:C32"/>
    <mergeCell ref="B33:C33"/>
    <mergeCell ref="B34:C34"/>
    <mergeCell ref="B35:C35"/>
    <mergeCell ref="B36:C36"/>
    <mergeCell ref="D19:E19"/>
    <mergeCell ref="D20:E20"/>
    <mergeCell ref="D21:E21"/>
    <mergeCell ref="D22:E22"/>
    <mergeCell ref="B29:C29"/>
    <mergeCell ref="B17:C17"/>
    <mergeCell ref="B18:C18"/>
    <mergeCell ref="B19:C19"/>
    <mergeCell ref="B25:C25"/>
    <mergeCell ref="B26:C26"/>
    <mergeCell ref="B22:C22"/>
    <mergeCell ref="B23:C23"/>
    <mergeCell ref="B27:C27"/>
    <mergeCell ref="B28:C28"/>
    <mergeCell ref="D23:E23"/>
    <mergeCell ref="D24:E24"/>
    <mergeCell ref="D25:E25"/>
    <mergeCell ref="D26:E26"/>
    <mergeCell ref="D27:E27"/>
    <mergeCell ref="D28:E28"/>
    <mergeCell ref="B40:C40"/>
    <mergeCell ref="D29:E29"/>
    <mergeCell ref="D30:E30"/>
    <mergeCell ref="D31:E31"/>
    <mergeCell ref="D32:E32"/>
    <mergeCell ref="D37:E37"/>
    <mergeCell ref="D38:E38"/>
    <mergeCell ref="D39:E39"/>
    <mergeCell ref="D40:E40"/>
    <mergeCell ref="D33:E33"/>
    <mergeCell ref="D34:E34"/>
    <mergeCell ref="D35:E35"/>
    <mergeCell ref="D36:E36"/>
    <mergeCell ref="B37:C37"/>
    <mergeCell ref="B38:C38"/>
    <mergeCell ref="F12:G12"/>
    <mergeCell ref="F13:G13"/>
    <mergeCell ref="F14:G14"/>
    <mergeCell ref="J11:K11"/>
    <mergeCell ref="B12:C12"/>
    <mergeCell ref="B13:C13"/>
    <mergeCell ref="B14:C14"/>
    <mergeCell ref="T9:U9"/>
    <mergeCell ref="L14:M14"/>
    <mergeCell ref="P11:Q11"/>
    <mergeCell ref="T11:U11"/>
    <mergeCell ref="H9:I9"/>
    <mergeCell ref="H10:I10"/>
    <mergeCell ref="T12:U12"/>
    <mergeCell ref="T13:U13"/>
    <mergeCell ref="T14:U14"/>
    <mergeCell ref="L11:M11"/>
    <mergeCell ref="N11:O11"/>
    <mergeCell ref="L20:M20"/>
    <mergeCell ref="L21:M21"/>
    <mergeCell ref="L12:M12"/>
    <mergeCell ref="L15:M15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L16:M16"/>
    <mergeCell ref="L17:M17"/>
    <mergeCell ref="L18:M18"/>
    <mergeCell ref="L19:M19"/>
    <mergeCell ref="N21:O21"/>
    <mergeCell ref="F22:G22"/>
    <mergeCell ref="F15:G15"/>
    <mergeCell ref="F16:G16"/>
    <mergeCell ref="F17:G17"/>
    <mergeCell ref="F18:G18"/>
    <mergeCell ref="F27:G27"/>
    <mergeCell ref="F28:G28"/>
    <mergeCell ref="F29:G29"/>
    <mergeCell ref="F30:G30"/>
    <mergeCell ref="F23:G23"/>
    <mergeCell ref="F24:G24"/>
    <mergeCell ref="F25:G25"/>
    <mergeCell ref="F26:G26"/>
    <mergeCell ref="F19:G19"/>
    <mergeCell ref="F20:G20"/>
    <mergeCell ref="F21:G21"/>
    <mergeCell ref="F35:G35"/>
    <mergeCell ref="F36:G36"/>
    <mergeCell ref="F37:G37"/>
    <mergeCell ref="F38:G38"/>
    <mergeCell ref="F31:G31"/>
    <mergeCell ref="F32:G32"/>
    <mergeCell ref="F33:G33"/>
    <mergeCell ref="F34:G34"/>
    <mergeCell ref="F39:G39"/>
    <mergeCell ref="F40:G40"/>
    <mergeCell ref="F11:G11"/>
    <mergeCell ref="H11:I11"/>
    <mergeCell ref="H12:I12"/>
    <mergeCell ref="H13:I13"/>
    <mergeCell ref="H14:I14"/>
    <mergeCell ref="H15:I15"/>
    <mergeCell ref="H18:I18"/>
    <mergeCell ref="H19:I19"/>
    <mergeCell ref="H20:I20"/>
    <mergeCell ref="H21:I21"/>
    <mergeCell ref="H16:I16"/>
    <mergeCell ref="H17:I17"/>
    <mergeCell ref="H26:I26"/>
    <mergeCell ref="H27:I27"/>
    <mergeCell ref="H28:I28"/>
    <mergeCell ref="H29:I29"/>
    <mergeCell ref="H22:I22"/>
    <mergeCell ref="H23:I23"/>
    <mergeCell ref="H24:I24"/>
    <mergeCell ref="H25:I25"/>
    <mergeCell ref="H34:I34"/>
    <mergeCell ref="H35:I35"/>
    <mergeCell ref="H36:I36"/>
    <mergeCell ref="H38:I38"/>
    <mergeCell ref="H39:I39"/>
    <mergeCell ref="H40:I40"/>
    <mergeCell ref="J12:K12"/>
    <mergeCell ref="J13:K13"/>
    <mergeCell ref="J14:K14"/>
    <mergeCell ref="J15:K15"/>
    <mergeCell ref="J16:K16"/>
    <mergeCell ref="J17:K17"/>
    <mergeCell ref="J18:K18"/>
    <mergeCell ref="J23:K23"/>
    <mergeCell ref="J24:K24"/>
    <mergeCell ref="J25:K25"/>
    <mergeCell ref="J26:K26"/>
    <mergeCell ref="J19:K19"/>
    <mergeCell ref="J20:K20"/>
    <mergeCell ref="J21:K21"/>
    <mergeCell ref="J22:K22"/>
    <mergeCell ref="J35:K35"/>
    <mergeCell ref="J39:K39"/>
    <mergeCell ref="J40:K40"/>
    <mergeCell ref="L22:M22"/>
    <mergeCell ref="L23:M23"/>
    <mergeCell ref="L24:M24"/>
    <mergeCell ref="L25:M25"/>
    <mergeCell ref="H37:I37"/>
    <mergeCell ref="H30:I30"/>
    <mergeCell ref="H31:I31"/>
    <mergeCell ref="H32:I32"/>
    <mergeCell ref="H33:I33"/>
    <mergeCell ref="J27:K27"/>
    <mergeCell ref="J28:K28"/>
    <mergeCell ref="J29:K29"/>
    <mergeCell ref="J30:K30"/>
    <mergeCell ref="L32:M32"/>
    <mergeCell ref="L33:M33"/>
    <mergeCell ref="L26:M26"/>
    <mergeCell ref="L27:M27"/>
    <mergeCell ref="L28:M28"/>
    <mergeCell ref="L29:M29"/>
    <mergeCell ref="L40:M40"/>
    <mergeCell ref="L34:M34"/>
    <mergeCell ref="L35:M35"/>
    <mergeCell ref="J36:K36"/>
    <mergeCell ref="J37:K37"/>
    <mergeCell ref="J38:K38"/>
    <mergeCell ref="J31:K31"/>
    <mergeCell ref="J32:K32"/>
    <mergeCell ref="J33:K33"/>
    <mergeCell ref="J34:K34"/>
    <mergeCell ref="N22:O22"/>
    <mergeCell ref="N27:O27"/>
    <mergeCell ref="N28:O28"/>
    <mergeCell ref="L38:M38"/>
    <mergeCell ref="L39:M39"/>
    <mergeCell ref="L36:M36"/>
    <mergeCell ref="L37:M37"/>
    <mergeCell ref="L30:M30"/>
    <mergeCell ref="L31:M31"/>
    <mergeCell ref="N29:O29"/>
    <mergeCell ref="N30:O30"/>
    <mergeCell ref="N23:O23"/>
    <mergeCell ref="N24:O24"/>
    <mergeCell ref="N25:O25"/>
    <mergeCell ref="N26:O26"/>
    <mergeCell ref="N35:O35"/>
    <mergeCell ref="N36:O36"/>
    <mergeCell ref="N37:O37"/>
    <mergeCell ref="N38:O38"/>
    <mergeCell ref="N31:O31"/>
    <mergeCell ref="N32:O32"/>
    <mergeCell ref="N33:O33"/>
    <mergeCell ref="N34:O34"/>
    <mergeCell ref="N39:O39"/>
    <mergeCell ref="N40:O40"/>
    <mergeCell ref="P12:Q12"/>
    <mergeCell ref="P13:Q13"/>
    <mergeCell ref="P14:Q14"/>
    <mergeCell ref="P15:Q15"/>
    <mergeCell ref="P16:Q16"/>
    <mergeCell ref="P17:Q17"/>
    <mergeCell ref="P18:Q18"/>
    <mergeCell ref="P19:Q19"/>
    <mergeCell ref="P24:Q24"/>
    <mergeCell ref="P25:Q25"/>
    <mergeCell ref="P26:Q26"/>
    <mergeCell ref="P27:Q27"/>
    <mergeCell ref="P20:Q20"/>
    <mergeCell ref="P21:Q21"/>
    <mergeCell ref="P22:Q22"/>
    <mergeCell ref="P23:Q23"/>
    <mergeCell ref="P38:Q38"/>
    <mergeCell ref="P39:Q39"/>
    <mergeCell ref="P32:Q32"/>
    <mergeCell ref="P33:Q33"/>
    <mergeCell ref="P34:Q34"/>
    <mergeCell ref="P35:Q35"/>
    <mergeCell ref="P40:Q40"/>
    <mergeCell ref="P36:Q36"/>
    <mergeCell ref="P37:Q37"/>
    <mergeCell ref="P28:Q28"/>
    <mergeCell ref="P29:Q29"/>
    <mergeCell ref="P30:Q30"/>
    <mergeCell ref="P31:Q31"/>
    <mergeCell ref="T21:U21"/>
    <mergeCell ref="T22:U22"/>
    <mergeCell ref="T23:U23"/>
    <mergeCell ref="T24:U24"/>
    <mergeCell ref="T15:U15"/>
    <mergeCell ref="T16:U16"/>
    <mergeCell ref="T25:U25"/>
    <mergeCell ref="T26:U26"/>
    <mergeCell ref="T40:U40"/>
    <mergeCell ref="T33:U33"/>
    <mergeCell ref="T34:U34"/>
    <mergeCell ref="T35:U35"/>
    <mergeCell ref="T36:U36"/>
    <mergeCell ref="T27:U27"/>
    <mergeCell ref="T28:U28"/>
    <mergeCell ref="T37:U37"/>
    <mergeCell ref="T38:U38"/>
    <mergeCell ref="T39:U39"/>
    <mergeCell ref="T29:U29"/>
    <mergeCell ref="T30:U30"/>
    <mergeCell ref="T31:U31"/>
    <mergeCell ref="T32:U32"/>
    <mergeCell ref="T17:U17"/>
    <mergeCell ref="T18:U18"/>
    <mergeCell ref="T19:U19"/>
    <mergeCell ref="T20:U20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34</v>
      </c>
      <c r="B1" s="3" t="s">
        <v>1</v>
      </c>
      <c r="C1" s="3"/>
      <c r="D1" s="3"/>
      <c r="E1" s="4">
        <v>130</v>
      </c>
      <c r="F1" s="40" t="s">
        <v>88</v>
      </c>
      <c r="G1" s="3"/>
      <c r="H1" s="3"/>
      <c r="N1" s="39" t="str">
        <f>Inhoud!$C$3</f>
        <v>1 maart 2012</v>
      </c>
      <c r="Q1" s="6" t="s">
        <v>33</v>
      </c>
    </row>
    <row r="2" spans="1:21" ht="16.5">
      <c r="A2" s="3"/>
      <c r="B2" s="3"/>
      <c r="C2" s="3"/>
      <c r="D2" s="3"/>
      <c r="E2" s="7"/>
      <c r="F2" s="3"/>
      <c r="G2" s="3"/>
      <c r="H2" s="3"/>
      <c r="Q2" s="6"/>
    </row>
    <row r="3" spans="1:21" ht="17.25">
      <c r="A3" s="3"/>
      <c r="B3" s="3"/>
      <c r="C3" s="3"/>
      <c r="D3" s="3"/>
      <c r="E3" s="8">
        <v>130</v>
      </c>
      <c r="F3" s="9" t="s">
        <v>89</v>
      </c>
      <c r="G3" s="3"/>
      <c r="H3" s="3"/>
      <c r="Q3" s="6"/>
    </row>
    <row r="4" spans="1:21">
      <c r="A4" s="6" t="s">
        <v>5</v>
      </c>
      <c r="T4" s="1" t="s">
        <v>7</v>
      </c>
      <c r="U4" s="11">
        <f>'LOG4'!$U$4</f>
        <v>1.2434000000000001</v>
      </c>
    </row>
    <row r="6" spans="1:21">
      <c r="A6" s="12"/>
      <c r="B6" s="69" t="s">
        <v>8</v>
      </c>
      <c r="C6" s="77"/>
      <c r="D6" s="77"/>
      <c r="E6" s="70"/>
      <c r="F6" s="13" t="s">
        <v>9</v>
      </c>
      <c r="G6" s="14"/>
      <c r="H6" s="69" t="s">
        <v>10</v>
      </c>
      <c r="I6" s="72"/>
      <c r="J6" s="69" t="s">
        <v>11</v>
      </c>
      <c r="K6" s="70"/>
      <c r="L6" s="69" t="s">
        <v>12</v>
      </c>
      <c r="M6" s="77"/>
      <c r="N6" s="77"/>
      <c r="O6" s="77"/>
      <c r="P6" s="77"/>
      <c r="Q6" s="70"/>
      <c r="R6" s="15" t="s">
        <v>13</v>
      </c>
      <c r="S6" s="15"/>
      <c r="T6" s="15"/>
      <c r="U6" s="14"/>
    </row>
    <row r="7" spans="1:21">
      <c r="A7" s="16"/>
      <c r="B7" s="65">
        <v>1</v>
      </c>
      <c r="C7" s="66"/>
      <c r="D7" s="65"/>
      <c r="E7" s="66"/>
      <c r="F7" s="65"/>
      <c r="G7" s="66"/>
      <c r="H7" s="65"/>
      <c r="I7" s="66"/>
      <c r="J7" s="73" t="s">
        <v>14</v>
      </c>
      <c r="K7" s="66"/>
      <c r="L7" s="73" t="s">
        <v>15</v>
      </c>
      <c r="M7" s="74"/>
      <c r="N7" s="74"/>
      <c r="O7" s="74"/>
      <c r="P7" s="74"/>
      <c r="Q7" s="66"/>
      <c r="R7" s="17"/>
      <c r="S7" s="17"/>
      <c r="T7" s="71" t="s">
        <v>16</v>
      </c>
      <c r="U7" s="66"/>
    </row>
    <row r="8" spans="1:21">
      <c r="A8" s="16"/>
      <c r="B8" s="78" t="s">
        <v>17</v>
      </c>
      <c r="C8" s="79"/>
      <c r="D8" s="67" t="str">
        <f>Inhoud!$C$3</f>
        <v>1 maart 2012</v>
      </c>
      <c r="E8" s="68"/>
      <c r="F8" s="18" t="str">
        <f>D8</f>
        <v>1 maart 2012</v>
      </c>
      <c r="G8" s="19"/>
      <c r="H8" s="75"/>
      <c r="I8" s="68"/>
      <c r="J8" s="75"/>
      <c r="K8" s="68"/>
      <c r="L8" s="20">
        <v>1</v>
      </c>
      <c r="M8" s="17"/>
      <c r="N8" s="21">
        <v>0.5</v>
      </c>
      <c r="O8" s="17"/>
      <c r="P8" s="80">
        <v>0.2</v>
      </c>
      <c r="Q8" s="79"/>
      <c r="R8" s="17" t="s">
        <v>10</v>
      </c>
      <c r="S8" s="17"/>
      <c r="T8" s="17"/>
      <c r="U8" s="22"/>
    </row>
    <row r="9" spans="1:21">
      <c r="A9" s="16"/>
      <c r="B9" s="69"/>
      <c r="C9" s="70"/>
      <c r="D9" s="76"/>
      <c r="E9" s="72"/>
      <c r="F9" s="76"/>
      <c r="G9" s="72"/>
      <c r="H9" s="76"/>
      <c r="I9" s="72"/>
      <c r="J9" s="76"/>
      <c r="K9" s="72"/>
      <c r="L9" s="76"/>
      <c r="M9" s="72"/>
      <c r="N9" s="76"/>
      <c r="O9" s="72"/>
      <c r="P9" s="76"/>
      <c r="Q9" s="72"/>
      <c r="R9" s="12"/>
      <c r="S9" s="12"/>
      <c r="T9" s="76"/>
      <c r="U9" s="72"/>
    </row>
    <row r="10" spans="1:21">
      <c r="A10" s="16">
        <v>0</v>
      </c>
      <c r="B10" s="60">
        <v>15682.44</v>
      </c>
      <c r="C10" s="61"/>
      <c r="D10" s="60">
        <f t="shared" ref="D10:D37" si="0">B10*$U$4</f>
        <v>19499.545896000003</v>
      </c>
      <c r="E10" s="64">
        <f t="shared" ref="E10:E37" si="1">D10/40.3399</f>
        <v>483.38111636369956</v>
      </c>
      <c r="F10" s="60">
        <f t="shared" ref="F10:F37" si="2">B10/12*$U$4</f>
        <v>1624.9621580000003</v>
      </c>
      <c r="G10" s="64">
        <f t="shared" ref="G10:G37" si="3">F10/40.3399</f>
        <v>40.281759696974959</v>
      </c>
      <c r="H10" s="60">
        <f t="shared" ref="H10:H37" si="4">((B10&lt;19968.2)*913.03+(B10&gt;19968.2)*(B10&lt;20424.71)*(20424.71-B10+456.51)+(B10&gt;20424.71)*(B10&lt;22659.62)*456.51+(B10&gt;22659.62)*(B10&lt;23116.13)*(23116.13-B10))/12*$U$4</f>
        <v>94.605125166666667</v>
      </c>
      <c r="I10" s="64">
        <f t="shared" ref="I10:I37" si="5">H10/40.3399</f>
        <v>2.3451997939178497</v>
      </c>
      <c r="J10" s="60">
        <f t="shared" ref="J10:J37" si="6">((B10&lt;19968.2)*456.51+(B10&gt;19968.2)*(B10&lt;20196.46)*(20196.46-B10+228.26)+(B10&gt;20196.46)*(B10&lt;22659.62)*228.26+(B10&gt;22659.62)*(B10&lt;22887.88)*(22887.88-B10))/12*$U$4</f>
        <v>47.302044500000001</v>
      </c>
      <c r="K10" s="64">
        <f t="shared" ref="K10:K37" si="7">J10/40.3399</f>
        <v>1.1725870540085623</v>
      </c>
      <c r="L10" s="81">
        <f t="shared" ref="L10:L37" si="8">D10/1976</f>
        <v>9.8681912429149818</v>
      </c>
      <c r="M10" s="82">
        <f t="shared" ref="M10:M37" si="9">L10/40.3399</f>
        <v>0.2446260710342609</v>
      </c>
      <c r="N10" s="81">
        <f t="shared" ref="N10:N37" si="10">L10/2</f>
        <v>4.9340956214574909</v>
      </c>
      <c r="O10" s="82">
        <f t="shared" ref="O10:O37" si="11">N10/40.3399</f>
        <v>0.12231303551713045</v>
      </c>
      <c r="P10" s="81">
        <f t="shared" ref="P10:P37" si="12">L10/5</f>
        <v>1.9736382485829964</v>
      </c>
      <c r="Q10" s="82">
        <f t="shared" ref="Q10:Q37" si="13">P10/40.3399</f>
        <v>4.8925214206852183E-2</v>
      </c>
      <c r="R10" s="23">
        <f t="shared" ref="R10:R37" si="14">(F10+H10)/1976*12</f>
        <v>10.442716294534415</v>
      </c>
      <c r="S10" s="23">
        <f t="shared" ref="S10:S37" si="15">R10/40.3399</f>
        <v>0.25886817504590776</v>
      </c>
      <c r="T10" s="81">
        <f t="shared" ref="T10:T37" si="16">D10/2080</f>
        <v>9.3747816807692317</v>
      </c>
      <c r="U10" s="82">
        <f t="shared" ref="U10:U37" si="17">T10/40.3399</f>
        <v>0.23239476748254784</v>
      </c>
    </row>
    <row r="11" spans="1:21">
      <c r="A11" s="16">
        <f t="shared" ref="A11:A37" si="18">+A10+1</f>
        <v>1</v>
      </c>
      <c r="B11" s="60">
        <v>16325.8</v>
      </c>
      <c r="C11" s="61"/>
      <c r="D11" s="60">
        <f t="shared" si="0"/>
        <v>20299.49972</v>
      </c>
      <c r="E11" s="64">
        <f t="shared" si="1"/>
        <v>503.2114536724186</v>
      </c>
      <c r="F11" s="60">
        <f t="shared" si="2"/>
        <v>1691.6249766666667</v>
      </c>
      <c r="G11" s="64">
        <f t="shared" si="3"/>
        <v>41.934287806034888</v>
      </c>
      <c r="H11" s="60">
        <f t="shared" si="4"/>
        <v>94.605125166666667</v>
      </c>
      <c r="I11" s="64">
        <f t="shared" si="5"/>
        <v>2.3451997939178497</v>
      </c>
      <c r="J11" s="60">
        <f t="shared" si="6"/>
        <v>47.302044500000001</v>
      </c>
      <c r="K11" s="64">
        <f t="shared" si="7"/>
        <v>1.1725870540085623</v>
      </c>
      <c r="L11" s="81">
        <f t="shared" si="8"/>
        <v>10.273026174089068</v>
      </c>
      <c r="M11" s="82">
        <f t="shared" si="9"/>
        <v>0.25466166683826852</v>
      </c>
      <c r="N11" s="81">
        <f t="shared" si="10"/>
        <v>5.1365130870445341</v>
      </c>
      <c r="O11" s="82">
        <f t="shared" si="11"/>
        <v>0.12733083341913426</v>
      </c>
      <c r="P11" s="81">
        <f t="shared" si="12"/>
        <v>2.0546052348178137</v>
      </c>
      <c r="Q11" s="82">
        <f t="shared" si="13"/>
        <v>5.0932333367653702E-2</v>
      </c>
      <c r="R11" s="23">
        <f t="shared" si="14"/>
        <v>10.847551225708504</v>
      </c>
      <c r="S11" s="23">
        <f t="shared" si="15"/>
        <v>0.26890377084991546</v>
      </c>
      <c r="T11" s="81">
        <f t="shared" si="16"/>
        <v>9.7593748653846148</v>
      </c>
      <c r="U11" s="82">
        <f t="shared" si="17"/>
        <v>0.2419285834963551</v>
      </c>
    </row>
    <row r="12" spans="1:21">
      <c r="A12" s="16">
        <f t="shared" si="18"/>
        <v>2</v>
      </c>
      <c r="B12" s="60">
        <v>16969.169999999998</v>
      </c>
      <c r="C12" s="61"/>
      <c r="D12" s="60">
        <f t="shared" si="0"/>
        <v>21099.465978</v>
      </c>
      <c r="E12" s="64">
        <f t="shared" si="1"/>
        <v>523.04209921194649</v>
      </c>
      <c r="F12" s="60">
        <f t="shared" si="2"/>
        <v>1758.2888315</v>
      </c>
      <c r="G12" s="64">
        <f t="shared" si="3"/>
        <v>43.586841600995541</v>
      </c>
      <c r="H12" s="60">
        <f t="shared" si="4"/>
        <v>94.605125166666667</v>
      </c>
      <c r="I12" s="64">
        <f t="shared" si="5"/>
        <v>2.3451997939178497</v>
      </c>
      <c r="J12" s="60">
        <f t="shared" si="6"/>
        <v>47.302044500000001</v>
      </c>
      <c r="K12" s="64">
        <f t="shared" si="7"/>
        <v>1.1725870540085623</v>
      </c>
      <c r="L12" s="81">
        <f t="shared" si="8"/>
        <v>10.67786739777328</v>
      </c>
      <c r="M12" s="82">
        <f t="shared" si="9"/>
        <v>0.26469741862952761</v>
      </c>
      <c r="N12" s="81">
        <f t="shared" si="10"/>
        <v>5.33893369888664</v>
      </c>
      <c r="O12" s="82">
        <f t="shared" si="11"/>
        <v>0.13234870931476381</v>
      </c>
      <c r="P12" s="81">
        <f t="shared" si="12"/>
        <v>2.1355734795546559</v>
      </c>
      <c r="Q12" s="82">
        <f t="shared" si="13"/>
        <v>5.2939483725905519E-2</v>
      </c>
      <c r="R12" s="23">
        <f t="shared" si="14"/>
        <v>11.252392449392714</v>
      </c>
      <c r="S12" s="23">
        <f t="shared" si="15"/>
        <v>0.27893952264117444</v>
      </c>
      <c r="T12" s="81">
        <f t="shared" si="16"/>
        <v>10.143974027884616</v>
      </c>
      <c r="U12" s="82">
        <f t="shared" si="17"/>
        <v>0.25146254769805121</v>
      </c>
    </row>
    <row r="13" spans="1:21">
      <c r="A13" s="16">
        <f t="shared" si="18"/>
        <v>3</v>
      </c>
      <c r="B13" s="60">
        <v>17612.560000000001</v>
      </c>
      <c r="C13" s="61"/>
      <c r="D13" s="60">
        <f t="shared" si="0"/>
        <v>21899.457104000001</v>
      </c>
      <c r="E13" s="64">
        <f t="shared" si="1"/>
        <v>542.87336121309181</v>
      </c>
      <c r="F13" s="60">
        <f t="shared" si="2"/>
        <v>1824.9547586666667</v>
      </c>
      <c r="G13" s="64">
        <f t="shared" si="3"/>
        <v>45.239446767757649</v>
      </c>
      <c r="H13" s="60">
        <f t="shared" si="4"/>
        <v>94.605125166666667</v>
      </c>
      <c r="I13" s="64">
        <f t="shared" si="5"/>
        <v>2.3451997939178497</v>
      </c>
      <c r="J13" s="60">
        <f t="shared" si="6"/>
        <v>47.302044500000001</v>
      </c>
      <c r="K13" s="64">
        <f t="shared" si="7"/>
        <v>1.1725870540085623</v>
      </c>
      <c r="L13" s="81">
        <f t="shared" si="8"/>
        <v>11.082721206477734</v>
      </c>
      <c r="M13" s="82">
        <f t="shared" si="9"/>
        <v>0.27473348239528939</v>
      </c>
      <c r="N13" s="81">
        <f t="shared" si="10"/>
        <v>5.5413606032388669</v>
      </c>
      <c r="O13" s="82">
        <f t="shared" si="11"/>
        <v>0.13736674119764469</v>
      </c>
      <c r="P13" s="81">
        <f t="shared" si="12"/>
        <v>2.2165442412955469</v>
      </c>
      <c r="Q13" s="82">
        <f t="shared" si="13"/>
        <v>5.494669647905788E-2</v>
      </c>
      <c r="R13" s="23">
        <f t="shared" si="14"/>
        <v>11.657246258097167</v>
      </c>
      <c r="S13" s="23">
        <f t="shared" si="15"/>
        <v>0.28897558640693627</v>
      </c>
      <c r="T13" s="81">
        <f t="shared" si="16"/>
        <v>10.528585146153846</v>
      </c>
      <c r="U13" s="82">
        <f t="shared" si="17"/>
        <v>0.26099680827552485</v>
      </c>
    </row>
    <row r="14" spans="1:21">
      <c r="A14" s="16">
        <f t="shared" si="18"/>
        <v>4</v>
      </c>
      <c r="B14" s="60">
        <v>18255.93</v>
      </c>
      <c r="C14" s="61"/>
      <c r="D14" s="60">
        <f t="shared" si="0"/>
        <v>22699.423362000001</v>
      </c>
      <c r="E14" s="64">
        <f t="shared" si="1"/>
        <v>562.70400675261965</v>
      </c>
      <c r="F14" s="60">
        <f t="shared" si="2"/>
        <v>1891.6186135000003</v>
      </c>
      <c r="G14" s="64">
        <f t="shared" si="3"/>
        <v>46.892000562718309</v>
      </c>
      <c r="H14" s="60">
        <f t="shared" si="4"/>
        <v>94.605125166666667</v>
      </c>
      <c r="I14" s="64">
        <f t="shared" si="5"/>
        <v>2.3451997939178497</v>
      </c>
      <c r="J14" s="60">
        <f t="shared" si="6"/>
        <v>47.302044500000001</v>
      </c>
      <c r="K14" s="64">
        <f t="shared" si="7"/>
        <v>1.1725870540085623</v>
      </c>
      <c r="L14" s="81">
        <f t="shared" si="8"/>
        <v>11.487562430161944</v>
      </c>
      <c r="M14" s="82">
        <f t="shared" si="9"/>
        <v>0.28476923418654843</v>
      </c>
      <c r="N14" s="81">
        <f t="shared" si="10"/>
        <v>5.7437812150809719</v>
      </c>
      <c r="O14" s="82">
        <f t="shared" si="11"/>
        <v>0.14238461709327421</v>
      </c>
      <c r="P14" s="81">
        <f t="shared" si="12"/>
        <v>2.2975124860323888</v>
      </c>
      <c r="Q14" s="82">
        <f t="shared" si="13"/>
        <v>5.6953846837309682E-2</v>
      </c>
      <c r="R14" s="23">
        <f t="shared" si="14"/>
        <v>12.062087481781377</v>
      </c>
      <c r="S14" s="23">
        <f t="shared" si="15"/>
        <v>0.29901133819819525</v>
      </c>
      <c r="T14" s="81">
        <f t="shared" si="16"/>
        <v>10.913184308653847</v>
      </c>
      <c r="U14" s="82">
        <f t="shared" si="17"/>
        <v>0.27053077247722096</v>
      </c>
    </row>
    <row r="15" spans="1:21">
      <c r="A15" s="16">
        <f t="shared" si="18"/>
        <v>5</v>
      </c>
      <c r="B15" s="60">
        <v>18255.93</v>
      </c>
      <c r="C15" s="61"/>
      <c r="D15" s="60">
        <f t="shared" si="0"/>
        <v>22699.423362000001</v>
      </c>
      <c r="E15" s="64">
        <f t="shared" si="1"/>
        <v>562.70400675261965</v>
      </c>
      <c r="F15" s="60">
        <f t="shared" si="2"/>
        <v>1891.6186135000003</v>
      </c>
      <c r="G15" s="64">
        <f t="shared" si="3"/>
        <v>46.892000562718309</v>
      </c>
      <c r="H15" s="60">
        <f t="shared" si="4"/>
        <v>94.605125166666667</v>
      </c>
      <c r="I15" s="64">
        <f t="shared" si="5"/>
        <v>2.3451997939178497</v>
      </c>
      <c r="J15" s="60">
        <f t="shared" si="6"/>
        <v>47.302044500000001</v>
      </c>
      <c r="K15" s="64">
        <f t="shared" si="7"/>
        <v>1.1725870540085623</v>
      </c>
      <c r="L15" s="81">
        <f t="shared" si="8"/>
        <v>11.487562430161944</v>
      </c>
      <c r="M15" s="82">
        <f t="shared" si="9"/>
        <v>0.28476923418654843</v>
      </c>
      <c r="N15" s="81">
        <f t="shared" si="10"/>
        <v>5.7437812150809719</v>
      </c>
      <c r="O15" s="82">
        <f t="shared" si="11"/>
        <v>0.14238461709327421</v>
      </c>
      <c r="P15" s="81">
        <f t="shared" si="12"/>
        <v>2.2975124860323888</v>
      </c>
      <c r="Q15" s="82">
        <f t="shared" si="13"/>
        <v>5.6953846837309682E-2</v>
      </c>
      <c r="R15" s="23">
        <f t="shared" si="14"/>
        <v>12.062087481781377</v>
      </c>
      <c r="S15" s="23">
        <f t="shared" si="15"/>
        <v>0.29901133819819525</v>
      </c>
      <c r="T15" s="81">
        <f t="shared" si="16"/>
        <v>10.913184308653847</v>
      </c>
      <c r="U15" s="82">
        <f t="shared" si="17"/>
        <v>0.27053077247722096</v>
      </c>
    </row>
    <row r="16" spans="1:21">
      <c r="A16" s="16">
        <f t="shared" si="18"/>
        <v>6</v>
      </c>
      <c r="B16" s="60">
        <v>19172.88</v>
      </c>
      <c r="C16" s="61"/>
      <c r="D16" s="60">
        <f t="shared" si="0"/>
        <v>23839.558992000002</v>
      </c>
      <c r="E16" s="64">
        <f t="shared" si="1"/>
        <v>590.96723075664545</v>
      </c>
      <c r="F16" s="60">
        <f t="shared" si="2"/>
        <v>1986.6299160000001</v>
      </c>
      <c r="G16" s="64">
        <f t="shared" si="3"/>
        <v>49.247269229720452</v>
      </c>
      <c r="H16" s="60">
        <f t="shared" si="4"/>
        <v>94.605125166666667</v>
      </c>
      <c r="I16" s="64">
        <f t="shared" si="5"/>
        <v>2.3451997939178497</v>
      </c>
      <c r="J16" s="60">
        <f t="shared" si="6"/>
        <v>47.302044500000001</v>
      </c>
      <c r="K16" s="64">
        <f t="shared" si="7"/>
        <v>1.1725870540085623</v>
      </c>
      <c r="L16" s="81">
        <f t="shared" si="8"/>
        <v>12.064554145748989</v>
      </c>
      <c r="M16" s="82">
        <f t="shared" si="9"/>
        <v>0.29907248520073149</v>
      </c>
      <c r="N16" s="81">
        <f t="shared" si="10"/>
        <v>6.0322770728744946</v>
      </c>
      <c r="O16" s="82">
        <f t="shared" si="11"/>
        <v>0.14953624260036574</v>
      </c>
      <c r="P16" s="81">
        <f t="shared" si="12"/>
        <v>2.4129108291497978</v>
      </c>
      <c r="Q16" s="82">
        <f t="shared" si="13"/>
        <v>5.9814497040146304E-2</v>
      </c>
      <c r="R16" s="23">
        <f t="shared" si="14"/>
        <v>12.639079197368421</v>
      </c>
      <c r="S16" s="23">
        <f t="shared" si="15"/>
        <v>0.31331458921237831</v>
      </c>
      <c r="T16" s="81">
        <f t="shared" si="16"/>
        <v>11.461326438461539</v>
      </c>
      <c r="U16" s="82">
        <f t="shared" si="17"/>
        <v>0.28411886094069494</v>
      </c>
    </row>
    <row r="17" spans="1:21">
      <c r="A17" s="16">
        <f t="shared" si="18"/>
        <v>7</v>
      </c>
      <c r="B17" s="60">
        <v>19172.88</v>
      </c>
      <c r="C17" s="61"/>
      <c r="D17" s="60">
        <f t="shared" si="0"/>
        <v>23839.558992000002</v>
      </c>
      <c r="E17" s="64">
        <f t="shared" si="1"/>
        <v>590.96723075664545</v>
      </c>
      <c r="F17" s="60">
        <f t="shared" si="2"/>
        <v>1986.6299160000001</v>
      </c>
      <c r="G17" s="64">
        <f t="shared" si="3"/>
        <v>49.247269229720452</v>
      </c>
      <c r="H17" s="60">
        <f t="shared" si="4"/>
        <v>94.605125166666667</v>
      </c>
      <c r="I17" s="64">
        <f t="shared" si="5"/>
        <v>2.3451997939178497</v>
      </c>
      <c r="J17" s="60">
        <f t="shared" si="6"/>
        <v>47.302044500000001</v>
      </c>
      <c r="K17" s="64">
        <f t="shared" si="7"/>
        <v>1.1725870540085623</v>
      </c>
      <c r="L17" s="81">
        <f t="shared" si="8"/>
        <v>12.064554145748989</v>
      </c>
      <c r="M17" s="82">
        <f t="shared" si="9"/>
        <v>0.29907248520073149</v>
      </c>
      <c r="N17" s="81">
        <f t="shared" si="10"/>
        <v>6.0322770728744946</v>
      </c>
      <c r="O17" s="82">
        <f t="shared" si="11"/>
        <v>0.14953624260036574</v>
      </c>
      <c r="P17" s="81">
        <f t="shared" si="12"/>
        <v>2.4129108291497978</v>
      </c>
      <c r="Q17" s="82">
        <f t="shared" si="13"/>
        <v>5.9814497040146304E-2</v>
      </c>
      <c r="R17" s="23">
        <f t="shared" si="14"/>
        <v>12.639079197368421</v>
      </c>
      <c r="S17" s="23">
        <f t="shared" si="15"/>
        <v>0.31331458921237831</v>
      </c>
      <c r="T17" s="81">
        <f t="shared" si="16"/>
        <v>11.461326438461539</v>
      </c>
      <c r="U17" s="82">
        <f t="shared" si="17"/>
        <v>0.28411886094069494</v>
      </c>
    </row>
    <row r="18" spans="1:21">
      <c r="A18" s="16">
        <f t="shared" si="18"/>
        <v>8</v>
      </c>
      <c r="B18" s="60">
        <v>20089.87</v>
      </c>
      <c r="C18" s="61"/>
      <c r="D18" s="60">
        <f t="shared" si="0"/>
        <v>24979.744358</v>
      </c>
      <c r="E18" s="64">
        <f t="shared" si="1"/>
        <v>619.23168768390599</v>
      </c>
      <c r="F18" s="60">
        <f t="shared" si="2"/>
        <v>2081.6453631666668</v>
      </c>
      <c r="G18" s="64">
        <f t="shared" si="3"/>
        <v>51.602640640325504</v>
      </c>
      <c r="H18" s="60">
        <f t="shared" si="4"/>
        <v>81.997049166666685</v>
      </c>
      <c r="I18" s="64">
        <f t="shared" si="5"/>
        <v>2.0326537538929617</v>
      </c>
      <c r="J18" s="60">
        <f t="shared" si="6"/>
        <v>34.696040833333349</v>
      </c>
      <c r="K18" s="64">
        <f t="shared" si="7"/>
        <v>0.86009238578512459</v>
      </c>
      <c r="L18" s="81">
        <f t="shared" si="8"/>
        <v>12.641571031376518</v>
      </c>
      <c r="M18" s="82">
        <f t="shared" si="9"/>
        <v>0.31337636016392006</v>
      </c>
      <c r="N18" s="81">
        <f t="shared" si="10"/>
        <v>6.3207855156882591</v>
      </c>
      <c r="O18" s="82">
        <f t="shared" si="11"/>
        <v>0.15668818008196003</v>
      </c>
      <c r="P18" s="81">
        <f t="shared" si="12"/>
        <v>2.5283142062753035</v>
      </c>
      <c r="Q18" s="82">
        <f t="shared" si="13"/>
        <v>6.2675272032784002E-2</v>
      </c>
      <c r="R18" s="23">
        <f t="shared" si="14"/>
        <v>13.139528819838059</v>
      </c>
      <c r="S18" s="23">
        <f t="shared" si="15"/>
        <v>0.32572041130092189</v>
      </c>
      <c r="T18" s="81">
        <f t="shared" si="16"/>
        <v>12.009492479807692</v>
      </c>
      <c r="U18" s="82">
        <f t="shared" si="17"/>
        <v>0.29770754215572404</v>
      </c>
    </row>
    <row r="19" spans="1:21">
      <c r="A19" s="16">
        <f t="shared" si="18"/>
        <v>9</v>
      </c>
      <c r="B19" s="60">
        <v>20089.87</v>
      </c>
      <c r="C19" s="61"/>
      <c r="D19" s="60">
        <f t="shared" si="0"/>
        <v>24979.744358</v>
      </c>
      <c r="E19" s="64">
        <f t="shared" si="1"/>
        <v>619.23168768390599</v>
      </c>
      <c r="F19" s="60">
        <f t="shared" si="2"/>
        <v>2081.6453631666668</v>
      </c>
      <c r="G19" s="64">
        <f t="shared" si="3"/>
        <v>51.602640640325504</v>
      </c>
      <c r="H19" s="60">
        <f t="shared" si="4"/>
        <v>81.997049166666685</v>
      </c>
      <c r="I19" s="64">
        <f t="shared" si="5"/>
        <v>2.0326537538929617</v>
      </c>
      <c r="J19" s="60">
        <f t="shared" si="6"/>
        <v>34.696040833333349</v>
      </c>
      <c r="K19" s="64">
        <f t="shared" si="7"/>
        <v>0.86009238578512459</v>
      </c>
      <c r="L19" s="81">
        <f t="shared" si="8"/>
        <v>12.641571031376518</v>
      </c>
      <c r="M19" s="82">
        <f t="shared" si="9"/>
        <v>0.31337636016392006</v>
      </c>
      <c r="N19" s="81">
        <f t="shared" si="10"/>
        <v>6.3207855156882591</v>
      </c>
      <c r="O19" s="82">
        <f t="shared" si="11"/>
        <v>0.15668818008196003</v>
      </c>
      <c r="P19" s="81">
        <f t="shared" si="12"/>
        <v>2.5283142062753035</v>
      </c>
      <c r="Q19" s="82">
        <f t="shared" si="13"/>
        <v>6.2675272032784002E-2</v>
      </c>
      <c r="R19" s="23">
        <f t="shared" si="14"/>
        <v>13.139528819838059</v>
      </c>
      <c r="S19" s="23">
        <f t="shared" si="15"/>
        <v>0.32572041130092189</v>
      </c>
      <c r="T19" s="81">
        <f t="shared" si="16"/>
        <v>12.009492479807692</v>
      </c>
      <c r="U19" s="82">
        <f t="shared" si="17"/>
        <v>0.29770754215572404</v>
      </c>
    </row>
    <row r="20" spans="1:21">
      <c r="A20" s="16">
        <f t="shared" si="18"/>
        <v>10</v>
      </c>
      <c r="B20" s="60">
        <v>21006.86</v>
      </c>
      <c r="C20" s="61"/>
      <c r="D20" s="60">
        <f t="shared" si="0"/>
        <v>26119.929724000001</v>
      </c>
      <c r="E20" s="64">
        <f t="shared" si="1"/>
        <v>647.49614461116664</v>
      </c>
      <c r="F20" s="60">
        <f t="shared" si="2"/>
        <v>2176.6608103333333</v>
      </c>
      <c r="G20" s="64">
        <f t="shared" si="3"/>
        <v>53.958012050930549</v>
      </c>
      <c r="H20" s="60">
        <f t="shared" si="4"/>
        <v>47.302044500000001</v>
      </c>
      <c r="I20" s="64">
        <f t="shared" si="5"/>
        <v>1.1725870540085623</v>
      </c>
      <c r="J20" s="60">
        <f t="shared" si="6"/>
        <v>23.651540333333333</v>
      </c>
      <c r="K20" s="64">
        <f t="shared" si="7"/>
        <v>0.58630636995464369</v>
      </c>
      <c r="L20" s="81">
        <f t="shared" si="8"/>
        <v>13.218587917004049</v>
      </c>
      <c r="M20" s="82">
        <f t="shared" si="9"/>
        <v>0.32768023512710864</v>
      </c>
      <c r="N20" s="81">
        <f t="shared" si="10"/>
        <v>6.6092939585020245</v>
      </c>
      <c r="O20" s="82">
        <f t="shared" si="11"/>
        <v>0.16384011756355432</v>
      </c>
      <c r="P20" s="81">
        <f t="shared" si="12"/>
        <v>2.64371758340081</v>
      </c>
      <c r="Q20" s="82">
        <f t="shared" si="13"/>
        <v>6.5536047025421734E-2</v>
      </c>
      <c r="R20" s="23">
        <f t="shared" si="14"/>
        <v>13.505847296558706</v>
      </c>
      <c r="S20" s="23">
        <f t="shared" si="15"/>
        <v>0.33480120913930639</v>
      </c>
      <c r="T20" s="81">
        <f t="shared" si="16"/>
        <v>12.557658521153847</v>
      </c>
      <c r="U20" s="82">
        <f t="shared" si="17"/>
        <v>0.31129622337075319</v>
      </c>
    </row>
    <row r="21" spans="1:21">
      <c r="A21" s="16">
        <f t="shared" si="18"/>
        <v>11</v>
      </c>
      <c r="B21" s="60">
        <v>21006.86</v>
      </c>
      <c r="C21" s="61"/>
      <c r="D21" s="60">
        <f t="shared" si="0"/>
        <v>26119.929724000001</v>
      </c>
      <c r="E21" s="64">
        <f t="shared" si="1"/>
        <v>647.49614461116664</v>
      </c>
      <c r="F21" s="60">
        <f t="shared" si="2"/>
        <v>2176.6608103333333</v>
      </c>
      <c r="G21" s="64">
        <f t="shared" si="3"/>
        <v>53.958012050930549</v>
      </c>
      <c r="H21" s="60">
        <f t="shared" si="4"/>
        <v>47.302044500000001</v>
      </c>
      <c r="I21" s="64">
        <f t="shared" si="5"/>
        <v>1.1725870540085623</v>
      </c>
      <c r="J21" s="60">
        <f t="shared" si="6"/>
        <v>23.651540333333333</v>
      </c>
      <c r="K21" s="64">
        <f t="shared" si="7"/>
        <v>0.58630636995464369</v>
      </c>
      <c r="L21" s="81">
        <f t="shared" si="8"/>
        <v>13.218587917004049</v>
      </c>
      <c r="M21" s="82">
        <f t="shared" si="9"/>
        <v>0.32768023512710864</v>
      </c>
      <c r="N21" s="81">
        <f t="shared" si="10"/>
        <v>6.6092939585020245</v>
      </c>
      <c r="O21" s="82">
        <f t="shared" si="11"/>
        <v>0.16384011756355432</v>
      </c>
      <c r="P21" s="81">
        <f t="shared" si="12"/>
        <v>2.64371758340081</v>
      </c>
      <c r="Q21" s="82">
        <f t="shared" si="13"/>
        <v>6.5536047025421734E-2</v>
      </c>
      <c r="R21" s="23">
        <f t="shared" si="14"/>
        <v>13.505847296558706</v>
      </c>
      <c r="S21" s="23">
        <f t="shared" si="15"/>
        <v>0.33480120913930639</v>
      </c>
      <c r="T21" s="81">
        <f t="shared" si="16"/>
        <v>12.557658521153847</v>
      </c>
      <c r="U21" s="82">
        <f t="shared" si="17"/>
        <v>0.31129622337075319</v>
      </c>
    </row>
    <row r="22" spans="1:21">
      <c r="A22" s="16">
        <f t="shared" si="18"/>
        <v>12</v>
      </c>
      <c r="B22" s="60">
        <v>21923.82</v>
      </c>
      <c r="C22" s="61"/>
      <c r="D22" s="60">
        <f t="shared" si="0"/>
        <v>27260.077788000002</v>
      </c>
      <c r="E22" s="64">
        <f t="shared" si="1"/>
        <v>675.75967684600118</v>
      </c>
      <c r="F22" s="60">
        <f t="shared" si="2"/>
        <v>2271.6731490000002</v>
      </c>
      <c r="G22" s="64">
        <f t="shared" si="3"/>
        <v>56.31330640383343</v>
      </c>
      <c r="H22" s="60">
        <f t="shared" si="4"/>
        <v>47.302044500000001</v>
      </c>
      <c r="I22" s="64">
        <f t="shared" si="5"/>
        <v>1.1725870540085623</v>
      </c>
      <c r="J22" s="60">
        <f t="shared" si="6"/>
        <v>23.651540333333333</v>
      </c>
      <c r="K22" s="64">
        <f t="shared" si="7"/>
        <v>0.58630636995464369</v>
      </c>
      <c r="L22" s="81">
        <f t="shared" si="8"/>
        <v>13.795585925101216</v>
      </c>
      <c r="M22" s="82">
        <f t="shared" si="9"/>
        <v>0.3419836421285431</v>
      </c>
      <c r="N22" s="81">
        <f t="shared" si="10"/>
        <v>6.897792962550608</v>
      </c>
      <c r="O22" s="82">
        <f t="shared" si="11"/>
        <v>0.17099182106427155</v>
      </c>
      <c r="P22" s="81">
        <f t="shared" si="12"/>
        <v>2.7591171850202434</v>
      </c>
      <c r="Q22" s="82">
        <f t="shared" si="13"/>
        <v>6.8396728425708625E-2</v>
      </c>
      <c r="R22" s="23">
        <f t="shared" si="14"/>
        <v>14.082845304655873</v>
      </c>
      <c r="S22" s="23">
        <f t="shared" si="15"/>
        <v>0.3491046161407409</v>
      </c>
      <c r="T22" s="81">
        <f t="shared" si="16"/>
        <v>13.105806628846155</v>
      </c>
      <c r="U22" s="82">
        <f t="shared" si="17"/>
        <v>0.32488446002211596</v>
      </c>
    </row>
    <row r="23" spans="1:21">
      <c r="A23" s="16">
        <f t="shared" si="18"/>
        <v>13</v>
      </c>
      <c r="B23" s="60">
        <v>21923.82</v>
      </c>
      <c r="C23" s="61"/>
      <c r="D23" s="60">
        <f t="shared" si="0"/>
        <v>27260.077788000002</v>
      </c>
      <c r="E23" s="64">
        <f t="shared" si="1"/>
        <v>675.75967684600118</v>
      </c>
      <c r="F23" s="60">
        <f t="shared" si="2"/>
        <v>2271.6731490000002</v>
      </c>
      <c r="G23" s="64">
        <f t="shared" si="3"/>
        <v>56.31330640383343</v>
      </c>
      <c r="H23" s="60">
        <f t="shared" si="4"/>
        <v>47.302044500000001</v>
      </c>
      <c r="I23" s="64">
        <f t="shared" si="5"/>
        <v>1.1725870540085623</v>
      </c>
      <c r="J23" s="60">
        <f t="shared" si="6"/>
        <v>23.651540333333333</v>
      </c>
      <c r="K23" s="64">
        <f t="shared" si="7"/>
        <v>0.58630636995464369</v>
      </c>
      <c r="L23" s="81">
        <f t="shared" si="8"/>
        <v>13.795585925101216</v>
      </c>
      <c r="M23" s="82">
        <f t="shared" si="9"/>
        <v>0.3419836421285431</v>
      </c>
      <c r="N23" s="81">
        <f t="shared" si="10"/>
        <v>6.897792962550608</v>
      </c>
      <c r="O23" s="82">
        <f t="shared" si="11"/>
        <v>0.17099182106427155</v>
      </c>
      <c r="P23" s="81">
        <f t="shared" si="12"/>
        <v>2.7591171850202434</v>
      </c>
      <c r="Q23" s="82">
        <f t="shared" si="13"/>
        <v>6.8396728425708625E-2</v>
      </c>
      <c r="R23" s="23">
        <f t="shared" si="14"/>
        <v>14.082845304655873</v>
      </c>
      <c r="S23" s="23">
        <f t="shared" si="15"/>
        <v>0.3491046161407409</v>
      </c>
      <c r="T23" s="81">
        <f t="shared" si="16"/>
        <v>13.105806628846155</v>
      </c>
      <c r="U23" s="82">
        <f t="shared" si="17"/>
        <v>0.32488446002211596</v>
      </c>
    </row>
    <row r="24" spans="1:21">
      <c r="A24" s="16">
        <f t="shared" si="18"/>
        <v>14</v>
      </c>
      <c r="B24" s="60">
        <v>22840.81</v>
      </c>
      <c r="C24" s="61"/>
      <c r="D24" s="60">
        <f t="shared" si="0"/>
        <v>28400.263154000004</v>
      </c>
      <c r="E24" s="64">
        <f t="shared" si="1"/>
        <v>704.02413377326184</v>
      </c>
      <c r="F24" s="60">
        <f t="shared" si="2"/>
        <v>2366.6885961666667</v>
      </c>
      <c r="G24" s="64">
        <f t="shared" si="3"/>
        <v>58.668677814438475</v>
      </c>
      <c r="H24" s="60">
        <f t="shared" si="4"/>
        <v>28.527740666666638</v>
      </c>
      <c r="I24" s="64">
        <f t="shared" si="5"/>
        <v>0.70718421876768756</v>
      </c>
      <c r="J24" s="60">
        <f t="shared" si="6"/>
        <v>4.8772364999999702</v>
      </c>
      <c r="K24" s="64">
        <f t="shared" si="7"/>
        <v>0.12090353471376901</v>
      </c>
      <c r="L24" s="81">
        <f t="shared" si="8"/>
        <v>14.372602810728747</v>
      </c>
      <c r="M24" s="82">
        <f t="shared" si="9"/>
        <v>0.35628751709173168</v>
      </c>
      <c r="N24" s="81">
        <f t="shared" si="10"/>
        <v>7.1863014053643735</v>
      </c>
      <c r="O24" s="82">
        <f t="shared" si="11"/>
        <v>0.17814375854586584</v>
      </c>
      <c r="P24" s="81">
        <f t="shared" si="12"/>
        <v>2.8745205621457495</v>
      </c>
      <c r="Q24" s="82">
        <f t="shared" si="13"/>
        <v>7.1257503418346343E-2</v>
      </c>
      <c r="R24" s="23">
        <f t="shared" si="14"/>
        <v>14.545848199392712</v>
      </c>
      <c r="S24" s="23">
        <f t="shared" si="15"/>
        <v>0.36058215809639366</v>
      </c>
      <c r="T24" s="81">
        <f t="shared" si="16"/>
        <v>13.65397267019231</v>
      </c>
      <c r="U24" s="82">
        <f t="shared" si="17"/>
        <v>0.33847314123714511</v>
      </c>
    </row>
    <row r="25" spans="1:21">
      <c r="A25" s="16">
        <f t="shared" si="18"/>
        <v>15</v>
      </c>
      <c r="B25" s="60">
        <v>22840.81</v>
      </c>
      <c r="C25" s="61"/>
      <c r="D25" s="60">
        <f t="shared" si="0"/>
        <v>28400.263154000004</v>
      </c>
      <c r="E25" s="64">
        <f t="shared" si="1"/>
        <v>704.02413377326184</v>
      </c>
      <c r="F25" s="60">
        <f t="shared" si="2"/>
        <v>2366.6885961666667</v>
      </c>
      <c r="G25" s="64">
        <f t="shared" si="3"/>
        <v>58.668677814438475</v>
      </c>
      <c r="H25" s="60">
        <f t="shared" si="4"/>
        <v>28.527740666666638</v>
      </c>
      <c r="I25" s="64">
        <f t="shared" si="5"/>
        <v>0.70718421876768756</v>
      </c>
      <c r="J25" s="60">
        <f t="shared" si="6"/>
        <v>4.8772364999999702</v>
      </c>
      <c r="K25" s="64">
        <f t="shared" si="7"/>
        <v>0.12090353471376901</v>
      </c>
      <c r="L25" s="81">
        <f t="shared" si="8"/>
        <v>14.372602810728747</v>
      </c>
      <c r="M25" s="82">
        <f t="shared" si="9"/>
        <v>0.35628751709173168</v>
      </c>
      <c r="N25" s="81">
        <f t="shared" si="10"/>
        <v>7.1863014053643735</v>
      </c>
      <c r="O25" s="82">
        <f t="shared" si="11"/>
        <v>0.17814375854586584</v>
      </c>
      <c r="P25" s="81">
        <f t="shared" si="12"/>
        <v>2.8745205621457495</v>
      </c>
      <c r="Q25" s="82">
        <f t="shared" si="13"/>
        <v>7.1257503418346343E-2</v>
      </c>
      <c r="R25" s="23">
        <f t="shared" si="14"/>
        <v>14.545848199392712</v>
      </c>
      <c r="S25" s="23">
        <f t="shared" si="15"/>
        <v>0.36058215809639366</v>
      </c>
      <c r="T25" s="81">
        <f t="shared" si="16"/>
        <v>13.65397267019231</v>
      </c>
      <c r="U25" s="82">
        <f t="shared" si="17"/>
        <v>0.33847314123714511</v>
      </c>
    </row>
    <row r="26" spans="1:21">
      <c r="A26" s="16">
        <f t="shared" si="18"/>
        <v>16</v>
      </c>
      <c r="B26" s="60">
        <v>23757.8</v>
      </c>
      <c r="C26" s="61"/>
      <c r="D26" s="60">
        <f t="shared" si="0"/>
        <v>29540.448520000002</v>
      </c>
      <c r="E26" s="64">
        <f t="shared" si="1"/>
        <v>732.28859070052238</v>
      </c>
      <c r="F26" s="60">
        <f t="shared" si="2"/>
        <v>2461.7040433333332</v>
      </c>
      <c r="G26" s="64">
        <f t="shared" si="3"/>
        <v>61.02404922504352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14.949619696356276</v>
      </c>
      <c r="M26" s="82">
        <f t="shared" si="9"/>
        <v>0.3705913920549202</v>
      </c>
      <c r="N26" s="81">
        <f t="shared" si="10"/>
        <v>7.474809848178138</v>
      </c>
      <c r="O26" s="82">
        <f t="shared" si="11"/>
        <v>0.1852956960274601</v>
      </c>
      <c r="P26" s="81">
        <f t="shared" si="12"/>
        <v>2.9899239392712551</v>
      </c>
      <c r="Q26" s="82">
        <f t="shared" si="13"/>
        <v>7.4118278410984034E-2</v>
      </c>
      <c r="R26" s="23">
        <f t="shared" si="14"/>
        <v>14.949619696356274</v>
      </c>
      <c r="S26" s="23">
        <f t="shared" si="15"/>
        <v>0.37059139205492014</v>
      </c>
      <c r="T26" s="81">
        <f t="shared" si="16"/>
        <v>14.202138711538462</v>
      </c>
      <c r="U26" s="82">
        <f t="shared" si="17"/>
        <v>0.35206182245217421</v>
      </c>
    </row>
    <row r="27" spans="1:21">
      <c r="A27" s="16">
        <f t="shared" si="18"/>
        <v>17</v>
      </c>
      <c r="B27" s="60">
        <v>23757.8</v>
      </c>
      <c r="C27" s="61"/>
      <c r="D27" s="60">
        <f t="shared" si="0"/>
        <v>29540.448520000002</v>
      </c>
      <c r="E27" s="64">
        <f t="shared" si="1"/>
        <v>732.28859070052238</v>
      </c>
      <c r="F27" s="60">
        <f t="shared" si="2"/>
        <v>2461.7040433333332</v>
      </c>
      <c r="G27" s="64">
        <f t="shared" si="3"/>
        <v>61.02404922504352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14.949619696356276</v>
      </c>
      <c r="M27" s="82">
        <f t="shared" si="9"/>
        <v>0.3705913920549202</v>
      </c>
      <c r="N27" s="81">
        <f t="shared" si="10"/>
        <v>7.474809848178138</v>
      </c>
      <c r="O27" s="82">
        <f t="shared" si="11"/>
        <v>0.1852956960274601</v>
      </c>
      <c r="P27" s="81">
        <f t="shared" si="12"/>
        <v>2.9899239392712551</v>
      </c>
      <c r="Q27" s="82">
        <f t="shared" si="13"/>
        <v>7.4118278410984034E-2</v>
      </c>
      <c r="R27" s="23">
        <f t="shared" si="14"/>
        <v>14.949619696356274</v>
      </c>
      <c r="S27" s="23">
        <f t="shared" si="15"/>
        <v>0.37059139205492014</v>
      </c>
      <c r="T27" s="81">
        <f t="shared" si="16"/>
        <v>14.202138711538462</v>
      </c>
      <c r="U27" s="82">
        <f t="shared" si="17"/>
        <v>0.35206182245217421</v>
      </c>
    </row>
    <row r="28" spans="1:21">
      <c r="A28" s="16">
        <f t="shared" si="18"/>
        <v>18</v>
      </c>
      <c r="B28" s="60">
        <v>24674.75</v>
      </c>
      <c r="C28" s="61"/>
      <c r="D28" s="60">
        <f t="shared" si="0"/>
        <v>30680.584150000002</v>
      </c>
      <c r="E28" s="64">
        <f t="shared" si="1"/>
        <v>760.55181470454818</v>
      </c>
      <c r="F28" s="60">
        <f t="shared" si="2"/>
        <v>2556.7153458333332</v>
      </c>
      <c r="G28" s="64">
        <f t="shared" si="3"/>
        <v>63.37931789204567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15.526611411943321</v>
      </c>
      <c r="M28" s="82">
        <f t="shared" si="9"/>
        <v>0.38489464306910331</v>
      </c>
      <c r="N28" s="81">
        <f t="shared" si="10"/>
        <v>7.7633057059716606</v>
      </c>
      <c r="O28" s="82">
        <f t="shared" si="11"/>
        <v>0.19244732153455166</v>
      </c>
      <c r="P28" s="81">
        <f t="shared" si="12"/>
        <v>3.1053222823886641</v>
      </c>
      <c r="Q28" s="82">
        <f t="shared" si="13"/>
        <v>7.6978928613820663E-2</v>
      </c>
      <c r="R28" s="23">
        <f t="shared" si="14"/>
        <v>15.526611411943321</v>
      </c>
      <c r="S28" s="23">
        <f t="shared" si="15"/>
        <v>0.38489464306910331</v>
      </c>
      <c r="T28" s="81">
        <f t="shared" si="16"/>
        <v>14.750280841346155</v>
      </c>
      <c r="U28" s="82">
        <f t="shared" si="17"/>
        <v>0.36564991091564819</v>
      </c>
    </row>
    <row r="29" spans="1:21">
      <c r="A29" s="16">
        <f t="shared" si="18"/>
        <v>19</v>
      </c>
      <c r="B29" s="60">
        <v>24674.75</v>
      </c>
      <c r="C29" s="61"/>
      <c r="D29" s="60">
        <f t="shared" si="0"/>
        <v>30680.584150000002</v>
      </c>
      <c r="E29" s="64">
        <f t="shared" si="1"/>
        <v>760.55181470454818</v>
      </c>
      <c r="F29" s="60">
        <f t="shared" si="2"/>
        <v>2556.7153458333332</v>
      </c>
      <c r="G29" s="64">
        <f t="shared" si="3"/>
        <v>63.37931789204567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15.526611411943321</v>
      </c>
      <c r="M29" s="82">
        <f t="shared" si="9"/>
        <v>0.38489464306910331</v>
      </c>
      <c r="N29" s="81">
        <f t="shared" si="10"/>
        <v>7.7633057059716606</v>
      </c>
      <c r="O29" s="82">
        <f t="shared" si="11"/>
        <v>0.19244732153455166</v>
      </c>
      <c r="P29" s="81">
        <f t="shared" si="12"/>
        <v>3.1053222823886641</v>
      </c>
      <c r="Q29" s="82">
        <f t="shared" si="13"/>
        <v>7.6978928613820663E-2</v>
      </c>
      <c r="R29" s="23">
        <f t="shared" si="14"/>
        <v>15.526611411943321</v>
      </c>
      <c r="S29" s="23">
        <f t="shared" si="15"/>
        <v>0.38489464306910331</v>
      </c>
      <c r="T29" s="81">
        <f t="shared" si="16"/>
        <v>14.750280841346155</v>
      </c>
      <c r="U29" s="82">
        <f t="shared" si="17"/>
        <v>0.36564991091564819</v>
      </c>
    </row>
    <row r="30" spans="1:21">
      <c r="A30" s="16">
        <f t="shared" si="18"/>
        <v>20</v>
      </c>
      <c r="B30" s="60">
        <v>25591.74</v>
      </c>
      <c r="C30" s="61"/>
      <c r="D30" s="60">
        <f t="shared" si="0"/>
        <v>31820.769516000004</v>
      </c>
      <c r="E30" s="64">
        <f t="shared" si="1"/>
        <v>788.81627163180883</v>
      </c>
      <c r="F30" s="60">
        <f t="shared" si="2"/>
        <v>2651.7307930000002</v>
      </c>
      <c r="G30" s="64">
        <f t="shared" si="3"/>
        <v>65.734689302650736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16.103628297570854</v>
      </c>
      <c r="M30" s="82">
        <f t="shared" si="9"/>
        <v>0.39919851803229195</v>
      </c>
      <c r="N30" s="81">
        <f t="shared" si="10"/>
        <v>8.0518141487854269</v>
      </c>
      <c r="O30" s="82">
        <f t="shared" si="11"/>
        <v>0.19959925901614597</v>
      </c>
      <c r="P30" s="81">
        <f t="shared" si="12"/>
        <v>3.2207256595141707</v>
      </c>
      <c r="Q30" s="82">
        <f t="shared" si="13"/>
        <v>7.9839703606458381E-2</v>
      </c>
      <c r="R30" s="23">
        <f t="shared" si="14"/>
        <v>16.10362829757085</v>
      </c>
      <c r="S30" s="23">
        <f t="shared" si="15"/>
        <v>0.39919851803229184</v>
      </c>
      <c r="T30" s="81">
        <f t="shared" si="16"/>
        <v>15.298446882692309</v>
      </c>
      <c r="U30" s="82">
        <f t="shared" si="17"/>
        <v>0.37923859213067729</v>
      </c>
    </row>
    <row r="31" spans="1:21">
      <c r="A31" s="16">
        <f t="shared" si="18"/>
        <v>21</v>
      </c>
      <c r="B31" s="60">
        <v>25591.74</v>
      </c>
      <c r="C31" s="61"/>
      <c r="D31" s="60">
        <f t="shared" si="0"/>
        <v>31820.769516000004</v>
      </c>
      <c r="E31" s="64">
        <f t="shared" si="1"/>
        <v>788.81627163180883</v>
      </c>
      <c r="F31" s="60">
        <f t="shared" si="2"/>
        <v>2651.7307930000002</v>
      </c>
      <c r="G31" s="64">
        <f t="shared" si="3"/>
        <v>65.734689302650736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16.103628297570854</v>
      </c>
      <c r="M31" s="82">
        <f t="shared" si="9"/>
        <v>0.39919851803229195</v>
      </c>
      <c r="N31" s="81">
        <f t="shared" si="10"/>
        <v>8.0518141487854269</v>
      </c>
      <c r="O31" s="82">
        <f t="shared" si="11"/>
        <v>0.19959925901614597</v>
      </c>
      <c r="P31" s="81">
        <f t="shared" si="12"/>
        <v>3.2207256595141707</v>
      </c>
      <c r="Q31" s="82">
        <f t="shared" si="13"/>
        <v>7.9839703606458381E-2</v>
      </c>
      <c r="R31" s="23">
        <f t="shared" si="14"/>
        <v>16.10362829757085</v>
      </c>
      <c r="S31" s="23">
        <f t="shared" si="15"/>
        <v>0.39919851803229184</v>
      </c>
      <c r="T31" s="81">
        <f t="shared" si="16"/>
        <v>15.298446882692309</v>
      </c>
      <c r="U31" s="82">
        <f t="shared" si="17"/>
        <v>0.37923859213067729</v>
      </c>
    </row>
    <row r="32" spans="1:21">
      <c r="A32" s="16">
        <f t="shared" si="18"/>
        <v>22</v>
      </c>
      <c r="B32" s="60">
        <v>26508.73</v>
      </c>
      <c r="C32" s="61"/>
      <c r="D32" s="60">
        <f t="shared" si="0"/>
        <v>32960.954881999998</v>
      </c>
      <c r="E32" s="64">
        <f t="shared" si="1"/>
        <v>817.08072855906926</v>
      </c>
      <c r="F32" s="60">
        <f t="shared" si="2"/>
        <v>2746.7462401666671</v>
      </c>
      <c r="G32" s="64">
        <f t="shared" si="3"/>
        <v>68.090060713255781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16.680645183198379</v>
      </c>
      <c r="M32" s="82">
        <f t="shared" si="9"/>
        <v>0.41350239299548036</v>
      </c>
      <c r="N32" s="81">
        <f t="shared" si="10"/>
        <v>8.3403225915991896</v>
      </c>
      <c r="O32" s="82">
        <f t="shared" si="11"/>
        <v>0.20675119649774018</v>
      </c>
      <c r="P32" s="81">
        <f t="shared" si="12"/>
        <v>3.3361290366396759</v>
      </c>
      <c r="Q32" s="82">
        <f t="shared" si="13"/>
        <v>8.2700478599096072E-2</v>
      </c>
      <c r="R32" s="23">
        <f t="shared" si="14"/>
        <v>16.680645183198383</v>
      </c>
      <c r="S32" s="23">
        <f t="shared" si="15"/>
        <v>0.41350239299548047</v>
      </c>
      <c r="T32" s="81">
        <f t="shared" si="16"/>
        <v>15.84661292403846</v>
      </c>
      <c r="U32" s="82">
        <f t="shared" si="17"/>
        <v>0.39282727334570638</v>
      </c>
    </row>
    <row r="33" spans="1:21">
      <c r="A33" s="16">
        <f t="shared" si="18"/>
        <v>23</v>
      </c>
      <c r="B33" s="60">
        <v>27425.69</v>
      </c>
      <c r="C33" s="61"/>
      <c r="D33" s="60">
        <f t="shared" si="0"/>
        <v>34101.102945999999</v>
      </c>
      <c r="E33" s="64">
        <f t="shared" si="1"/>
        <v>845.3442607939038</v>
      </c>
      <c r="F33" s="60">
        <f t="shared" si="2"/>
        <v>2841.7585788333331</v>
      </c>
      <c r="G33" s="64">
        <f t="shared" si="3"/>
        <v>70.445355066158641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17.257643191295546</v>
      </c>
      <c r="M33" s="82">
        <f t="shared" si="9"/>
        <v>0.42780579999691487</v>
      </c>
      <c r="N33" s="81">
        <f t="shared" si="10"/>
        <v>8.6288215956477732</v>
      </c>
      <c r="O33" s="82">
        <f t="shared" si="11"/>
        <v>0.21390289999845744</v>
      </c>
      <c r="P33" s="81">
        <f t="shared" si="12"/>
        <v>3.4515286382591093</v>
      </c>
      <c r="Q33" s="82">
        <f t="shared" si="13"/>
        <v>8.5561159999382977E-2</v>
      </c>
      <c r="R33" s="23">
        <f t="shared" si="14"/>
        <v>17.257643191295543</v>
      </c>
      <c r="S33" s="23">
        <f t="shared" si="15"/>
        <v>0.42780579999691476</v>
      </c>
      <c r="T33" s="81">
        <f t="shared" si="16"/>
        <v>16.39476103173077</v>
      </c>
      <c r="U33" s="82">
        <f t="shared" si="17"/>
        <v>0.40641550999706916</v>
      </c>
    </row>
    <row r="34" spans="1:21">
      <c r="A34" s="16">
        <f t="shared" si="18"/>
        <v>24</v>
      </c>
      <c r="B34" s="60">
        <v>28342.68</v>
      </c>
      <c r="C34" s="61"/>
      <c r="D34" s="60">
        <f t="shared" si="0"/>
        <v>35241.288312000004</v>
      </c>
      <c r="E34" s="64">
        <f t="shared" si="1"/>
        <v>873.60871772116445</v>
      </c>
      <c r="F34" s="60">
        <f t="shared" si="2"/>
        <v>2936.774026</v>
      </c>
      <c r="G34" s="64">
        <f t="shared" si="3"/>
        <v>72.8007264767637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17.834660076923079</v>
      </c>
      <c r="M34" s="82">
        <f t="shared" si="9"/>
        <v>0.4421096749601035</v>
      </c>
      <c r="N34" s="81">
        <f t="shared" si="10"/>
        <v>8.9173300384615395</v>
      </c>
      <c r="O34" s="82">
        <f t="shared" si="11"/>
        <v>0.22105483748005175</v>
      </c>
      <c r="P34" s="81">
        <f t="shared" si="12"/>
        <v>3.5669320153846158</v>
      </c>
      <c r="Q34" s="82">
        <f t="shared" si="13"/>
        <v>8.8421934992020695E-2</v>
      </c>
      <c r="R34" s="23">
        <f t="shared" si="14"/>
        <v>17.834660076923079</v>
      </c>
      <c r="S34" s="23">
        <f t="shared" si="15"/>
        <v>0.4421096749601035</v>
      </c>
      <c r="T34" s="81">
        <f t="shared" si="16"/>
        <v>16.942927073076927</v>
      </c>
      <c r="U34" s="82">
        <f t="shared" si="17"/>
        <v>0.42000419121209837</v>
      </c>
    </row>
    <row r="35" spans="1:21">
      <c r="A35" s="16">
        <f t="shared" si="18"/>
        <v>25</v>
      </c>
      <c r="B35" s="60">
        <v>28342.68</v>
      </c>
      <c r="C35" s="61"/>
      <c r="D35" s="60">
        <f t="shared" si="0"/>
        <v>35241.288312000004</v>
      </c>
      <c r="E35" s="64">
        <f t="shared" si="1"/>
        <v>873.60871772116445</v>
      </c>
      <c r="F35" s="60">
        <f t="shared" si="2"/>
        <v>2936.774026</v>
      </c>
      <c r="G35" s="64">
        <f t="shared" si="3"/>
        <v>72.8007264767637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17.834660076923079</v>
      </c>
      <c r="M35" s="82">
        <f t="shared" si="9"/>
        <v>0.4421096749601035</v>
      </c>
      <c r="N35" s="81">
        <f t="shared" si="10"/>
        <v>8.9173300384615395</v>
      </c>
      <c r="O35" s="82">
        <f t="shared" si="11"/>
        <v>0.22105483748005175</v>
      </c>
      <c r="P35" s="81">
        <f t="shared" si="12"/>
        <v>3.5669320153846158</v>
      </c>
      <c r="Q35" s="82">
        <f t="shared" si="13"/>
        <v>8.8421934992020695E-2</v>
      </c>
      <c r="R35" s="23">
        <f t="shared" si="14"/>
        <v>17.834660076923079</v>
      </c>
      <c r="S35" s="23">
        <f t="shared" si="15"/>
        <v>0.4421096749601035</v>
      </c>
      <c r="T35" s="81">
        <f t="shared" si="16"/>
        <v>16.942927073076927</v>
      </c>
      <c r="U35" s="82">
        <f t="shared" si="17"/>
        <v>0.42000419121209837</v>
      </c>
    </row>
    <row r="36" spans="1:21">
      <c r="A36" s="16">
        <f t="shared" si="18"/>
        <v>26</v>
      </c>
      <c r="B36" s="60">
        <v>28342.68</v>
      </c>
      <c r="C36" s="61"/>
      <c r="D36" s="60">
        <f t="shared" si="0"/>
        <v>35241.288312000004</v>
      </c>
      <c r="E36" s="64">
        <f t="shared" si="1"/>
        <v>873.60871772116445</v>
      </c>
      <c r="F36" s="60">
        <f t="shared" si="2"/>
        <v>2936.774026</v>
      </c>
      <c r="G36" s="64">
        <f t="shared" si="3"/>
        <v>72.8007264767637</v>
      </c>
      <c r="H36" s="60">
        <f t="shared" si="4"/>
        <v>0</v>
      </c>
      <c r="I36" s="64">
        <f t="shared" si="5"/>
        <v>0</v>
      </c>
      <c r="J36" s="60">
        <f t="shared" si="6"/>
        <v>0</v>
      </c>
      <c r="K36" s="64">
        <f t="shared" si="7"/>
        <v>0</v>
      </c>
      <c r="L36" s="81">
        <f t="shared" si="8"/>
        <v>17.834660076923079</v>
      </c>
      <c r="M36" s="82">
        <f t="shared" si="9"/>
        <v>0.4421096749601035</v>
      </c>
      <c r="N36" s="81">
        <f t="shared" si="10"/>
        <v>8.9173300384615395</v>
      </c>
      <c r="O36" s="82">
        <f t="shared" si="11"/>
        <v>0.22105483748005175</v>
      </c>
      <c r="P36" s="81">
        <f t="shared" si="12"/>
        <v>3.5669320153846158</v>
      </c>
      <c r="Q36" s="82">
        <f t="shared" si="13"/>
        <v>8.8421934992020695E-2</v>
      </c>
      <c r="R36" s="23">
        <f t="shared" si="14"/>
        <v>17.834660076923079</v>
      </c>
      <c r="S36" s="23">
        <f t="shared" si="15"/>
        <v>0.4421096749601035</v>
      </c>
      <c r="T36" s="81">
        <f t="shared" si="16"/>
        <v>16.942927073076927</v>
      </c>
      <c r="U36" s="82">
        <f t="shared" si="17"/>
        <v>0.42000419121209837</v>
      </c>
    </row>
    <row r="37" spans="1:21">
      <c r="A37" s="16">
        <f t="shared" si="18"/>
        <v>27</v>
      </c>
      <c r="B37" s="60">
        <v>28342.68</v>
      </c>
      <c r="C37" s="61"/>
      <c r="D37" s="60">
        <f t="shared" si="0"/>
        <v>35241.288312000004</v>
      </c>
      <c r="E37" s="64">
        <f t="shared" si="1"/>
        <v>873.60871772116445</v>
      </c>
      <c r="F37" s="60">
        <f t="shared" si="2"/>
        <v>2936.774026</v>
      </c>
      <c r="G37" s="64">
        <f t="shared" si="3"/>
        <v>72.8007264767637</v>
      </c>
      <c r="H37" s="60">
        <f t="shared" si="4"/>
        <v>0</v>
      </c>
      <c r="I37" s="64">
        <f t="shared" si="5"/>
        <v>0</v>
      </c>
      <c r="J37" s="60">
        <f t="shared" si="6"/>
        <v>0</v>
      </c>
      <c r="K37" s="64">
        <f t="shared" si="7"/>
        <v>0</v>
      </c>
      <c r="L37" s="81">
        <f t="shared" si="8"/>
        <v>17.834660076923079</v>
      </c>
      <c r="M37" s="82">
        <f t="shared" si="9"/>
        <v>0.4421096749601035</v>
      </c>
      <c r="N37" s="81">
        <f t="shared" si="10"/>
        <v>8.9173300384615395</v>
      </c>
      <c r="O37" s="82">
        <f t="shared" si="11"/>
        <v>0.22105483748005175</v>
      </c>
      <c r="P37" s="81">
        <f t="shared" si="12"/>
        <v>3.5669320153846158</v>
      </c>
      <c r="Q37" s="82">
        <f t="shared" si="13"/>
        <v>8.8421934992020695E-2</v>
      </c>
      <c r="R37" s="23">
        <f t="shared" si="14"/>
        <v>17.834660076923079</v>
      </c>
      <c r="S37" s="23">
        <f t="shared" si="15"/>
        <v>0.4421096749601035</v>
      </c>
      <c r="T37" s="81">
        <f t="shared" si="16"/>
        <v>16.942927073076927</v>
      </c>
      <c r="U37" s="82">
        <f t="shared" si="17"/>
        <v>0.42000419121209837</v>
      </c>
    </row>
    <row r="38" spans="1:21">
      <c r="A38" s="24"/>
      <c r="B38" s="62"/>
      <c r="C38" s="63"/>
      <c r="D38" s="62"/>
      <c r="E38" s="63"/>
      <c r="F38" s="62"/>
      <c r="G38" s="63"/>
      <c r="H38" s="62"/>
      <c r="I38" s="63"/>
      <c r="J38" s="62"/>
      <c r="K38" s="63"/>
      <c r="L38" s="62"/>
      <c r="M38" s="63"/>
      <c r="N38" s="62"/>
      <c r="O38" s="63"/>
      <c r="P38" s="62"/>
      <c r="Q38" s="63"/>
      <c r="R38" s="24"/>
      <c r="S38" s="24"/>
      <c r="T38" s="62"/>
      <c r="U38" s="63"/>
    </row>
  </sheetData>
  <dataConsolidate/>
  <mergeCells count="286">
    <mergeCell ref="B10:C10"/>
    <mergeCell ref="B11:C11"/>
    <mergeCell ref="B12:C12"/>
    <mergeCell ref="F10:G10"/>
    <mergeCell ref="F11:G11"/>
    <mergeCell ref="F12:G12"/>
    <mergeCell ref="L6:Q6"/>
    <mergeCell ref="B6:E6"/>
    <mergeCell ref="B8:C8"/>
    <mergeCell ref="P8:Q8"/>
    <mergeCell ref="F7:G7"/>
    <mergeCell ref="H7:I7"/>
    <mergeCell ref="H8:I8"/>
    <mergeCell ref="H6:I6"/>
    <mergeCell ref="J6:K6"/>
    <mergeCell ref="J7:K7"/>
    <mergeCell ref="D9:E9"/>
    <mergeCell ref="B7:C7"/>
    <mergeCell ref="D7:E7"/>
    <mergeCell ref="D8:E8"/>
    <mergeCell ref="B9:C9"/>
    <mergeCell ref="L11:M11"/>
    <mergeCell ref="L7:Q7"/>
    <mergeCell ref="N9:O9"/>
    <mergeCell ref="B37:C37"/>
    <mergeCell ref="B30:C30"/>
    <mergeCell ref="B31:C31"/>
    <mergeCell ref="B32:C32"/>
    <mergeCell ref="B33:C33"/>
    <mergeCell ref="B34:C34"/>
    <mergeCell ref="B15:C15"/>
    <mergeCell ref="B16:C16"/>
    <mergeCell ref="B17:C17"/>
    <mergeCell ref="B18:C18"/>
    <mergeCell ref="B35:C35"/>
    <mergeCell ref="B36:C36"/>
    <mergeCell ref="B19:C19"/>
    <mergeCell ref="B20:C20"/>
    <mergeCell ref="B21:C21"/>
    <mergeCell ref="B13:C13"/>
    <mergeCell ref="B27:C27"/>
    <mergeCell ref="B28:C28"/>
    <mergeCell ref="B29:C29"/>
    <mergeCell ref="B22:C22"/>
    <mergeCell ref="B23:C23"/>
    <mergeCell ref="B24:C24"/>
    <mergeCell ref="B25:C25"/>
    <mergeCell ref="B26:C26"/>
    <mergeCell ref="B14:C14"/>
    <mergeCell ref="B38:C38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3:E23"/>
    <mergeCell ref="D24:E24"/>
    <mergeCell ref="D25:E25"/>
    <mergeCell ref="D26:E26"/>
    <mergeCell ref="D19:E19"/>
    <mergeCell ref="D20:E20"/>
    <mergeCell ref="D21:E21"/>
    <mergeCell ref="D22:E22"/>
    <mergeCell ref="D37:E37"/>
    <mergeCell ref="D38:E38"/>
    <mergeCell ref="D31:E31"/>
    <mergeCell ref="D32:E32"/>
    <mergeCell ref="D33:E33"/>
    <mergeCell ref="D34:E34"/>
    <mergeCell ref="D35:E35"/>
    <mergeCell ref="D36:E36"/>
    <mergeCell ref="D27:E27"/>
    <mergeCell ref="D28:E28"/>
    <mergeCell ref="D29:E29"/>
    <mergeCell ref="D30:E30"/>
    <mergeCell ref="J8:K8"/>
    <mergeCell ref="L9:M9"/>
    <mergeCell ref="J9:K9"/>
    <mergeCell ref="F25:G25"/>
    <mergeCell ref="F26:G26"/>
    <mergeCell ref="F27:G27"/>
    <mergeCell ref="F28:G28"/>
    <mergeCell ref="F21:G21"/>
    <mergeCell ref="F22:G22"/>
    <mergeCell ref="F23:G23"/>
    <mergeCell ref="F24:G24"/>
    <mergeCell ref="F33:G33"/>
    <mergeCell ref="F34:G34"/>
    <mergeCell ref="F35:G35"/>
    <mergeCell ref="F36:G36"/>
    <mergeCell ref="F29:G29"/>
    <mergeCell ref="F30:G30"/>
    <mergeCell ref="F31:G31"/>
    <mergeCell ref="T7:U7"/>
    <mergeCell ref="F17:G17"/>
    <mergeCell ref="F18:G18"/>
    <mergeCell ref="F19:G19"/>
    <mergeCell ref="F20:G20"/>
    <mergeCell ref="F13:G13"/>
    <mergeCell ref="F14:G14"/>
    <mergeCell ref="F15:G15"/>
    <mergeCell ref="F16:G16"/>
    <mergeCell ref="T9:U9"/>
    <mergeCell ref="J10:K10"/>
    <mergeCell ref="J11:K11"/>
    <mergeCell ref="J12:K12"/>
    <mergeCell ref="J13:K13"/>
    <mergeCell ref="J14:K14"/>
    <mergeCell ref="J15:K15"/>
    <mergeCell ref="J16:K16"/>
    <mergeCell ref="L12:M12"/>
    <mergeCell ref="P9:Q9"/>
    <mergeCell ref="N10:O10"/>
    <mergeCell ref="F32:G32"/>
    <mergeCell ref="F37:G37"/>
    <mergeCell ref="F38:G38"/>
    <mergeCell ref="F9:G9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23:I23"/>
    <mergeCell ref="H24:I24"/>
    <mergeCell ref="H25:I25"/>
    <mergeCell ref="H26:I26"/>
    <mergeCell ref="H19:I19"/>
    <mergeCell ref="H20:I20"/>
    <mergeCell ref="H21:I21"/>
    <mergeCell ref="H22:I22"/>
    <mergeCell ref="H37:I37"/>
    <mergeCell ref="H38:I38"/>
    <mergeCell ref="H31:I31"/>
    <mergeCell ref="H32:I32"/>
    <mergeCell ref="H33:I33"/>
    <mergeCell ref="H34:I34"/>
    <mergeCell ref="J17:K17"/>
    <mergeCell ref="J18:K18"/>
    <mergeCell ref="J19:K19"/>
    <mergeCell ref="H35:I35"/>
    <mergeCell ref="H36:I36"/>
    <mergeCell ref="H27:I27"/>
    <mergeCell ref="H28:I28"/>
    <mergeCell ref="H29:I29"/>
    <mergeCell ref="H30:I30"/>
    <mergeCell ref="J24:K24"/>
    <mergeCell ref="J25:K25"/>
    <mergeCell ref="J26:K26"/>
    <mergeCell ref="J27:K27"/>
    <mergeCell ref="J20:K20"/>
    <mergeCell ref="J21:K21"/>
    <mergeCell ref="J22:K22"/>
    <mergeCell ref="J23:K23"/>
    <mergeCell ref="J32:K32"/>
    <mergeCell ref="J33:K33"/>
    <mergeCell ref="J34:K34"/>
    <mergeCell ref="J35:K35"/>
    <mergeCell ref="J28:K28"/>
    <mergeCell ref="J29:K29"/>
    <mergeCell ref="J30:K30"/>
    <mergeCell ref="J31:K31"/>
    <mergeCell ref="J36:K36"/>
    <mergeCell ref="J37:K37"/>
    <mergeCell ref="J38:K38"/>
    <mergeCell ref="L10:M10"/>
    <mergeCell ref="L13:M13"/>
    <mergeCell ref="L14:M14"/>
    <mergeCell ref="L15:M15"/>
    <mergeCell ref="L16:M16"/>
    <mergeCell ref="L17:M17"/>
    <mergeCell ref="L18:M18"/>
    <mergeCell ref="L23:M23"/>
    <mergeCell ref="L24:M24"/>
    <mergeCell ref="L25:M25"/>
    <mergeCell ref="L26:M26"/>
    <mergeCell ref="L19:M19"/>
    <mergeCell ref="L20:M20"/>
    <mergeCell ref="L21:M21"/>
    <mergeCell ref="L22:M22"/>
    <mergeCell ref="L37:M37"/>
    <mergeCell ref="L38:M38"/>
    <mergeCell ref="L31:M31"/>
    <mergeCell ref="L32:M32"/>
    <mergeCell ref="L33:M33"/>
    <mergeCell ref="L34:M34"/>
    <mergeCell ref="N11:O11"/>
    <mergeCell ref="N12:O12"/>
    <mergeCell ref="N13:O13"/>
    <mergeCell ref="L35:M35"/>
    <mergeCell ref="L36:M36"/>
    <mergeCell ref="L27:M27"/>
    <mergeCell ref="L28:M28"/>
    <mergeCell ref="L29:M29"/>
    <mergeCell ref="L30:M30"/>
    <mergeCell ref="N18:O18"/>
    <mergeCell ref="N19:O19"/>
    <mergeCell ref="N20:O20"/>
    <mergeCell ref="N21:O21"/>
    <mergeCell ref="N14:O14"/>
    <mergeCell ref="N15:O15"/>
    <mergeCell ref="N16:O16"/>
    <mergeCell ref="N17:O17"/>
    <mergeCell ref="N26:O26"/>
    <mergeCell ref="N27:O27"/>
    <mergeCell ref="N28:O28"/>
    <mergeCell ref="N29:O29"/>
    <mergeCell ref="N22:O22"/>
    <mergeCell ref="N23:O23"/>
    <mergeCell ref="N24:O24"/>
    <mergeCell ref="N25:O25"/>
    <mergeCell ref="N34:O34"/>
    <mergeCell ref="N35:O35"/>
    <mergeCell ref="N36:O36"/>
    <mergeCell ref="N37:O37"/>
    <mergeCell ref="N30:O30"/>
    <mergeCell ref="N31:O31"/>
    <mergeCell ref="N32:O32"/>
    <mergeCell ref="N33:O33"/>
    <mergeCell ref="N38:O38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23:Q23"/>
    <mergeCell ref="P24:Q24"/>
    <mergeCell ref="P25:Q25"/>
    <mergeCell ref="P26:Q26"/>
    <mergeCell ref="P19:Q19"/>
    <mergeCell ref="P20:Q20"/>
    <mergeCell ref="P21:Q21"/>
    <mergeCell ref="P22:Q22"/>
    <mergeCell ref="P37:Q37"/>
    <mergeCell ref="P38:Q38"/>
    <mergeCell ref="P31:Q31"/>
    <mergeCell ref="P32:Q32"/>
    <mergeCell ref="P33:Q33"/>
    <mergeCell ref="P34:Q34"/>
    <mergeCell ref="T10:U10"/>
    <mergeCell ref="T11:U11"/>
    <mergeCell ref="T12:U12"/>
    <mergeCell ref="T13:U13"/>
    <mergeCell ref="P35:Q35"/>
    <mergeCell ref="P36:Q36"/>
    <mergeCell ref="P27:Q27"/>
    <mergeCell ref="P28:Q28"/>
    <mergeCell ref="P29:Q29"/>
    <mergeCell ref="P30:Q30"/>
    <mergeCell ref="T18:U18"/>
    <mergeCell ref="T19:U19"/>
    <mergeCell ref="T20:U20"/>
    <mergeCell ref="T21:U21"/>
    <mergeCell ref="T14:U14"/>
    <mergeCell ref="T15:U15"/>
    <mergeCell ref="T16:U16"/>
    <mergeCell ref="T17:U17"/>
    <mergeCell ref="T22:U22"/>
    <mergeCell ref="T23:U23"/>
    <mergeCell ref="T24:U24"/>
    <mergeCell ref="T38:U38"/>
    <mergeCell ref="T31:U31"/>
    <mergeCell ref="T32:U32"/>
    <mergeCell ref="T33:U33"/>
    <mergeCell ref="T34:U34"/>
    <mergeCell ref="T25:U25"/>
    <mergeCell ref="T26:U26"/>
    <mergeCell ref="T35:U35"/>
    <mergeCell ref="T36:U36"/>
    <mergeCell ref="T37:U37"/>
    <mergeCell ref="T27:U27"/>
    <mergeCell ref="T28:U28"/>
    <mergeCell ref="T29:U29"/>
    <mergeCell ref="T30:U30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37</v>
      </c>
      <c r="B1" s="3" t="s">
        <v>1</v>
      </c>
      <c r="C1" s="3"/>
      <c r="D1" s="3"/>
      <c r="E1" s="4">
        <v>450</v>
      </c>
      <c r="F1" s="40" t="s">
        <v>90</v>
      </c>
      <c r="G1" s="3"/>
      <c r="H1" s="3"/>
      <c r="N1" s="39" t="str">
        <f>Inhoud!$C$3</f>
        <v>1 maart 2012</v>
      </c>
      <c r="Q1" s="6" t="s">
        <v>36</v>
      </c>
    </row>
    <row r="2" spans="1:21">
      <c r="A2" s="6" t="s">
        <v>86</v>
      </c>
      <c r="T2" s="1" t="s">
        <v>7</v>
      </c>
      <c r="U2" s="11">
        <f>'LOG4'!$U$4</f>
        <v>1.2434000000000001</v>
      </c>
    </row>
    <row r="3" spans="1:21" ht="17.25">
      <c r="A3" s="3"/>
      <c r="B3" s="3"/>
      <c r="C3" s="3"/>
      <c r="D3" s="3"/>
      <c r="E3" s="8"/>
      <c r="F3" s="9"/>
      <c r="G3" s="3"/>
      <c r="H3" s="3"/>
      <c r="Q3" s="6"/>
    </row>
    <row r="4" spans="1:21">
      <c r="A4" s="12"/>
      <c r="B4" s="69" t="s">
        <v>8</v>
      </c>
      <c r="C4" s="77"/>
      <c r="D4" s="77"/>
      <c r="E4" s="70"/>
      <c r="F4" s="13" t="s">
        <v>9</v>
      </c>
      <c r="G4" s="14"/>
      <c r="H4" s="69" t="s">
        <v>10</v>
      </c>
      <c r="I4" s="72"/>
      <c r="J4" s="69" t="s">
        <v>11</v>
      </c>
      <c r="K4" s="70"/>
      <c r="L4" s="69" t="s">
        <v>12</v>
      </c>
      <c r="M4" s="77"/>
      <c r="N4" s="77"/>
      <c r="O4" s="77"/>
      <c r="P4" s="77"/>
      <c r="Q4" s="70"/>
      <c r="R4" s="15" t="s">
        <v>13</v>
      </c>
      <c r="S4" s="15"/>
      <c r="T4" s="15"/>
      <c r="U4" s="14"/>
    </row>
    <row r="5" spans="1:21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14</v>
      </c>
      <c r="K5" s="66"/>
      <c r="L5" s="73" t="s">
        <v>15</v>
      </c>
      <c r="M5" s="74"/>
      <c r="N5" s="74"/>
      <c r="O5" s="74"/>
      <c r="P5" s="74"/>
      <c r="Q5" s="66"/>
      <c r="R5" s="17"/>
      <c r="S5" s="17"/>
      <c r="T5" s="71" t="s">
        <v>16</v>
      </c>
      <c r="U5" s="66"/>
    </row>
    <row r="6" spans="1:21">
      <c r="A6" s="16"/>
      <c r="B6" s="78" t="s">
        <v>17</v>
      </c>
      <c r="C6" s="79"/>
      <c r="D6" s="67" t="str">
        <f>Inhoud!$C$3</f>
        <v>1 maart 2012</v>
      </c>
      <c r="E6" s="68"/>
      <c r="F6" s="18" t="str">
        <f>D6</f>
        <v>1 maart 2012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10</v>
      </c>
      <c r="S6" s="17"/>
      <c r="T6" s="17"/>
      <c r="U6" s="22"/>
    </row>
    <row r="7" spans="1:21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1">
      <c r="A8" s="16">
        <v>0</v>
      </c>
      <c r="B8" s="60">
        <v>18761.3</v>
      </c>
      <c r="C8" s="61"/>
      <c r="D8" s="60">
        <f t="shared" ref="D8:D35" si="0">B8*$U$2</f>
        <v>23327.80042</v>
      </c>
      <c r="E8" s="64">
        <f t="shared" ref="E8:E35" si="1">D8/40.3399</f>
        <v>578.28106713204545</v>
      </c>
      <c r="F8" s="60">
        <f t="shared" ref="F8:F35" si="2">B8/12*$U$2</f>
        <v>1943.9833683333334</v>
      </c>
      <c r="G8" s="64">
        <f t="shared" ref="G8:G35" si="3">F8/40.3399</f>
        <v>48.190088927670452</v>
      </c>
      <c r="H8" s="60">
        <f t="shared" ref="H8:H35" si="4">((B8&lt;19968.2)*913.03+(B8&gt;19968.2)*(B8&lt;20424.71)*(20424.71-B8+456.51)+(B8&gt;20424.71)*(B8&lt;22659.62)*456.51+(B8&gt;22659.62)*(B8&lt;23116.13)*(23116.13-B8))/12*$U$2</f>
        <v>94.605125166666667</v>
      </c>
      <c r="I8" s="64">
        <f t="shared" ref="I8:I35" si="5">H8/40.3399</f>
        <v>2.3451997939178497</v>
      </c>
      <c r="J8" s="60">
        <f t="shared" ref="J8:J35" si="6">((B8&lt;19968.2)*456.51+(B8&gt;19968.2)*(B8&lt;20196.46)*(20196.46-B8+228.26)+(B8&gt;20196.46)*(B8&lt;22659.62)*228.26+(B8&gt;22659.62)*(B8&lt;22887.88)*(22887.88-B8))/12*$U$2</f>
        <v>47.302044500000001</v>
      </c>
      <c r="K8" s="64">
        <f t="shared" ref="K8:K35" si="7">J8/40.3399</f>
        <v>1.1725870540085623</v>
      </c>
      <c r="L8" s="81">
        <f t="shared" ref="L8:L35" si="8">D8/1976</f>
        <v>11.805567014170041</v>
      </c>
      <c r="M8" s="82">
        <f t="shared" ref="M8:M35" si="9">L8/40.3399</f>
        <v>0.2926523619089299</v>
      </c>
      <c r="N8" s="81">
        <f t="shared" ref="N8:N35" si="10">L8/2</f>
        <v>5.9027835070850205</v>
      </c>
      <c r="O8" s="82">
        <f t="shared" ref="O8:O35" si="11">N8/40.3399</f>
        <v>0.14632618095446495</v>
      </c>
      <c r="P8" s="81">
        <f t="shared" ref="P8:P35" si="12">L8/5</f>
        <v>2.3611134028340084</v>
      </c>
      <c r="Q8" s="82">
        <f t="shared" ref="Q8:Q35" si="13">P8/40.3399</f>
        <v>5.8530472381785985E-2</v>
      </c>
      <c r="R8" s="23">
        <f t="shared" ref="R8:R35" si="14">(F8+H8)/1976*12</f>
        <v>12.380092065789476</v>
      </c>
      <c r="S8" s="23">
        <f t="shared" ref="S8:S35" si="15">R8/40.3399</f>
        <v>0.30689446592057679</v>
      </c>
      <c r="T8" s="81">
        <f t="shared" ref="T8:T35" si="16">D8/2080</f>
        <v>11.215288663461537</v>
      </c>
      <c r="U8" s="82">
        <f t="shared" ref="U8:U35" si="17">T8/40.3399</f>
        <v>0.27801974381348338</v>
      </c>
    </row>
    <row r="9" spans="1:21">
      <c r="A9" s="16">
        <f t="shared" ref="A9:A35" si="18">+A8+1</f>
        <v>1</v>
      </c>
      <c r="B9" s="60">
        <v>19380.830000000002</v>
      </c>
      <c r="C9" s="61"/>
      <c r="D9" s="60">
        <f t="shared" si="0"/>
        <v>24098.124022000004</v>
      </c>
      <c r="E9" s="64">
        <f t="shared" si="1"/>
        <v>597.37689042362535</v>
      </c>
      <c r="F9" s="60">
        <f t="shared" si="2"/>
        <v>2008.1770018333336</v>
      </c>
      <c r="G9" s="64">
        <f t="shared" si="3"/>
        <v>49.781407535302108</v>
      </c>
      <c r="H9" s="60">
        <f t="shared" si="4"/>
        <v>94.605125166666667</v>
      </c>
      <c r="I9" s="64">
        <f t="shared" si="5"/>
        <v>2.3451997939178497</v>
      </c>
      <c r="J9" s="60">
        <f t="shared" si="6"/>
        <v>47.302044500000001</v>
      </c>
      <c r="K9" s="64">
        <f t="shared" si="7"/>
        <v>1.1725870540085623</v>
      </c>
      <c r="L9" s="81">
        <f t="shared" si="8"/>
        <v>12.195406893724698</v>
      </c>
      <c r="M9" s="82">
        <f t="shared" si="9"/>
        <v>0.30231624009292779</v>
      </c>
      <c r="N9" s="81">
        <f t="shared" si="10"/>
        <v>6.097703446862349</v>
      </c>
      <c r="O9" s="82">
        <f t="shared" si="11"/>
        <v>0.1511581200464639</v>
      </c>
      <c r="P9" s="81">
        <f t="shared" si="12"/>
        <v>2.4390813787449397</v>
      </c>
      <c r="Q9" s="82">
        <f t="shared" si="13"/>
        <v>6.0463248018585561E-2</v>
      </c>
      <c r="R9" s="23">
        <f t="shared" si="14"/>
        <v>12.769931945344133</v>
      </c>
      <c r="S9" s="23">
        <f t="shared" si="15"/>
        <v>0.31655834410457473</v>
      </c>
      <c r="T9" s="81">
        <f t="shared" si="16"/>
        <v>11.585636549038464</v>
      </c>
      <c r="U9" s="82">
        <f t="shared" si="17"/>
        <v>0.28720042808828145</v>
      </c>
    </row>
    <row r="10" spans="1:21">
      <c r="A10" s="16">
        <f t="shared" si="18"/>
        <v>2</v>
      </c>
      <c r="B10" s="60">
        <v>20139.45</v>
      </c>
      <c r="C10" s="61"/>
      <c r="D10" s="60">
        <f t="shared" si="0"/>
        <v>25041.392130000004</v>
      </c>
      <c r="E10" s="64">
        <f t="shared" si="1"/>
        <v>620.75989603345579</v>
      </c>
      <c r="F10" s="60">
        <f t="shared" si="2"/>
        <v>2086.7826775000003</v>
      </c>
      <c r="G10" s="64">
        <f t="shared" si="3"/>
        <v>51.729991336121316</v>
      </c>
      <c r="H10" s="60">
        <f t="shared" si="4"/>
        <v>76.859734833333164</v>
      </c>
      <c r="I10" s="64">
        <f t="shared" si="5"/>
        <v>1.9053030580971486</v>
      </c>
      <c r="J10" s="60">
        <f t="shared" si="6"/>
        <v>29.558726499999835</v>
      </c>
      <c r="K10" s="64">
        <f t="shared" si="7"/>
        <v>0.73274168998931166</v>
      </c>
      <c r="L10" s="81">
        <f t="shared" si="8"/>
        <v>12.672769296558707</v>
      </c>
      <c r="M10" s="82">
        <f t="shared" si="9"/>
        <v>0.31414974495620235</v>
      </c>
      <c r="N10" s="81">
        <f t="shared" si="10"/>
        <v>6.3363846482793535</v>
      </c>
      <c r="O10" s="82">
        <f t="shared" si="11"/>
        <v>0.15707487247810117</v>
      </c>
      <c r="P10" s="81">
        <f t="shared" si="12"/>
        <v>2.5345538593117416</v>
      </c>
      <c r="Q10" s="82">
        <f t="shared" si="13"/>
        <v>6.2829948991240475E-2</v>
      </c>
      <c r="R10" s="23">
        <f t="shared" si="14"/>
        <v>13.139528819838059</v>
      </c>
      <c r="S10" s="23">
        <f t="shared" si="15"/>
        <v>0.32572041130092189</v>
      </c>
      <c r="T10" s="81">
        <f t="shared" si="16"/>
        <v>12.039130831730771</v>
      </c>
      <c r="U10" s="82">
        <f t="shared" si="17"/>
        <v>0.29844225770839222</v>
      </c>
    </row>
    <row r="11" spans="1:21">
      <c r="A11" s="16">
        <f t="shared" si="18"/>
        <v>3</v>
      </c>
      <c r="B11" s="60">
        <v>20898.05</v>
      </c>
      <c r="C11" s="61"/>
      <c r="D11" s="60">
        <f t="shared" si="0"/>
        <v>25984.63537</v>
      </c>
      <c r="E11" s="64">
        <f t="shared" si="1"/>
        <v>644.14228518166874</v>
      </c>
      <c r="F11" s="60">
        <f t="shared" si="2"/>
        <v>2165.3862808333333</v>
      </c>
      <c r="G11" s="64">
        <f t="shared" si="3"/>
        <v>53.678523765139062</v>
      </c>
      <c r="H11" s="60">
        <f t="shared" si="4"/>
        <v>47.302044500000001</v>
      </c>
      <c r="I11" s="64">
        <f t="shared" si="5"/>
        <v>1.1725870540085623</v>
      </c>
      <c r="J11" s="60">
        <f t="shared" si="6"/>
        <v>23.651540333333333</v>
      </c>
      <c r="K11" s="64">
        <f t="shared" si="7"/>
        <v>0.58630636995464369</v>
      </c>
      <c r="L11" s="81">
        <f t="shared" si="8"/>
        <v>13.150119114372469</v>
      </c>
      <c r="M11" s="82">
        <f t="shared" si="9"/>
        <v>0.32598293784497406</v>
      </c>
      <c r="N11" s="81">
        <f t="shared" si="10"/>
        <v>6.5750595571862345</v>
      </c>
      <c r="O11" s="82">
        <f t="shared" si="11"/>
        <v>0.16299146892248703</v>
      </c>
      <c r="P11" s="81">
        <f t="shared" si="12"/>
        <v>2.6300238228744939</v>
      </c>
      <c r="Q11" s="82">
        <f t="shared" si="13"/>
        <v>6.519658756899481E-2</v>
      </c>
      <c r="R11" s="23">
        <f t="shared" si="14"/>
        <v>13.437378493927126</v>
      </c>
      <c r="S11" s="23">
        <f t="shared" si="15"/>
        <v>0.33310391185717181</v>
      </c>
      <c r="T11" s="81">
        <f t="shared" si="16"/>
        <v>12.492613158653846</v>
      </c>
      <c r="U11" s="82">
        <f t="shared" si="17"/>
        <v>0.30968379095272536</v>
      </c>
    </row>
    <row r="12" spans="1:21">
      <c r="A12" s="16">
        <f t="shared" si="18"/>
        <v>4</v>
      </c>
      <c r="B12" s="60">
        <v>21652.61</v>
      </c>
      <c r="C12" s="61"/>
      <c r="D12" s="60">
        <f t="shared" si="0"/>
        <v>26922.855274000001</v>
      </c>
      <c r="E12" s="64">
        <f t="shared" si="1"/>
        <v>667.40014908316584</v>
      </c>
      <c r="F12" s="60">
        <f t="shared" si="2"/>
        <v>2243.5712728333333</v>
      </c>
      <c r="G12" s="64">
        <f t="shared" si="3"/>
        <v>55.616679090263816</v>
      </c>
      <c r="H12" s="60">
        <f t="shared" si="4"/>
        <v>47.302044500000001</v>
      </c>
      <c r="I12" s="64">
        <f t="shared" si="5"/>
        <v>1.1725870540085623</v>
      </c>
      <c r="J12" s="60">
        <f t="shared" si="6"/>
        <v>23.651540333333333</v>
      </c>
      <c r="K12" s="64">
        <f t="shared" si="7"/>
        <v>0.58630636995464369</v>
      </c>
      <c r="L12" s="81">
        <f t="shared" si="8"/>
        <v>13.624926758097166</v>
      </c>
      <c r="M12" s="82">
        <f t="shared" si="9"/>
        <v>0.33775311188419321</v>
      </c>
      <c r="N12" s="81">
        <f t="shared" si="10"/>
        <v>6.8124633790485829</v>
      </c>
      <c r="O12" s="82">
        <f t="shared" si="11"/>
        <v>0.16887655594209661</v>
      </c>
      <c r="P12" s="81">
        <f t="shared" si="12"/>
        <v>2.7249853516194333</v>
      </c>
      <c r="Q12" s="82">
        <f t="shared" si="13"/>
        <v>6.7550622376838648E-2</v>
      </c>
      <c r="R12" s="23">
        <f t="shared" si="14"/>
        <v>13.912186137651823</v>
      </c>
      <c r="S12" s="23">
        <f t="shared" si="15"/>
        <v>0.34487408589639096</v>
      </c>
      <c r="T12" s="81">
        <f t="shared" si="16"/>
        <v>12.943680420192308</v>
      </c>
      <c r="U12" s="82">
        <f t="shared" si="17"/>
        <v>0.32086545628998359</v>
      </c>
    </row>
    <row r="13" spans="1:21">
      <c r="A13" s="16">
        <f t="shared" si="18"/>
        <v>5</v>
      </c>
      <c r="B13" s="60">
        <v>21661.919999999998</v>
      </c>
      <c r="C13" s="61"/>
      <c r="D13" s="60">
        <f t="shared" si="0"/>
        <v>26934.431327999999</v>
      </c>
      <c r="E13" s="64">
        <f t="shared" si="1"/>
        <v>667.6871119660683</v>
      </c>
      <c r="F13" s="60">
        <f t="shared" si="2"/>
        <v>2244.5359439999997</v>
      </c>
      <c r="G13" s="64">
        <f t="shared" si="3"/>
        <v>55.640592663839023</v>
      </c>
      <c r="H13" s="60">
        <f t="shared" si="4"/>
        <v>47.302044500000001</v>
      </c>
      <c r="I13" s="64">
        <f t="shared" si="5"/>
        <v>1.1725870540085623</v>
      </c>
      <c r="J13" s="60">
        <f t="shared" si="6"/>
        <v>23.651540333333333</v>
      </c>
      <c r="K13" s="64">
        <f t="shared" si="7"/>
        <v>0.58630636995464369</v>
      </c>
      <c r="L13" s="81">
        <f t="shared" si="8"/>
        <v>13.630785085020243</v>
      </c>
      <c r="M13" s="82">
        <f t="shared" si="9"/>
        <v>0.33789833601521674</v>
      </c>
      <c r="N13" s="81">
        <f t="shared" si="10"/>
        <v>6.8153925425101214</v>
      </c>
      <c r="O13" s="82">
        <f t="shared" si="11"/>
        <v>0.16894916800760837</v>
      </c>
      <c r="P13" s="81">
        <f t="shared" si="12"/>
        <v>2.7261570170040486</v>
      </c>
      <c r="Q13" s="82">
        <f t="shared" si="13"/>
        <v>6.7579667203043356E-2</v>
      </c>
      <c r="R13" s="23">
        <f t="shared" si="14"/>
        <v>13.918044464574898</v>
      </c>
      <c r="S13" s="23">
        <f t="shared" si="15"/>
        <v>0.34501931002741448</v>
      </c>
      <c r="T13" s="81">
        <f t="shared" si="16"/>
        <v>12.949245830769231</v>
      </c>
      <c r="U13" s="82">
        <f t="shared" si="17"/>
        <v>0.32100341921445591</v>
      </c>
    </row>
    <row r="14" spans="1:21">
      <c r="A14" s="16">
        <f t="shared" si="18"/>
        <v>6</v>
      </c>
      <c r="B14" s="60">
        <v>22737.37</v>
      </c>
      <c r="C14" s="61"/>
      <c r="D14" s="60">
        <f t="shared" si="0"/>
        <v>28271.645858</v>
      </c>
      <c r="E14" s="64">
        <f t="shared" si="1"/>
        <v>700.83579428803739</v>
      </c>
      <c r="F14" s="60">
        <f t="shared" si="2"/>
        <v>2355.9704881666667</v>
      </c>
      <c r="G14" s="64">
        <f t="shared" si="3"/>
        <v>58.402982857336447</v>
      </c>
      <c r="H14" s="60">
        <f t="shared" si="4"/>
        <v>39.24584866666688</v>
      </c>
      <c r="I14" s="64">
        <f t="shared" si="5"/>
        <v>0.97287917586971906</v>
      </c>
      <c r="J14" s="60">
        <f t="shared" si="6"/>
        <v>15.595344500000211</v>
      </c>
      <c r="K14" s="64">
        <f t="shared" si="7"/>
        <v>0.38659849181580053</v>
      </c>
      <c r="L14" s="81">
        <f t="shared" si="8"/>
        <v>14.307513086032388</v>
      </c>
      <c r="M14" s="82">
        <f t="shared" si="9"/>
        <v>0.35467398496358166</v>
      </c>
      <c r="N14" s="81">
        <f t="shared" si="10"/>
        <v>7.1537565430161942</v>
      </c>
      <c r="O14" s="82">
        <f t="shared" si="11"/>
        <v>0.17733699248179083</v>
      </c>
      <c r="P14" s="81">
        <f t="shared" si="12"/>
        <v>2.8615026172064777</v>
      </c>
      <c r="Q14" s="82">
        <f t="shared" si="13"/>
        <v>7.0934796992716334E-2</v>
      </c>
      <c r="R14" s="23">
        <f t="shared" si="14"/>
        <v>14.545848199392715</v>
      </c>
      <c r="S14" s="23">
        <f t="shared" si="15"/>
        <v>0.36058215809639377</v>
      </c>
      <c r="T14" s="81">
        <f t="shared" si="16"/>
        <v>13.592137431730769</v>
      </c>
      <c r="U14" s="82">
        <f t="shared" si="17"/>
        <v>0.33694028571540258</v>
      </c>
    </row>
    <row r="15" spans="1:21">
      <c r="A15" s="16">
        <f t="shared" si="18"/>
        <v>7</v>
      </c>
      <c r="B15" s="60">
        <v>22749.06</v>
      </c>
      <c r="C15" s="61"/>
      <c r="D15" s="60">
        <f t="shared" si="0"/>
        <v>28286.181204000004</v>
      </c>
      <c r="E15" s="64">
        <f t="shared" si="1"/>
        <v>701.19611610341133</v>
      </c>
      <c r="F15" s="60">
        <f t="shared" si="2"/>
        <v>2357.181767</v>
      </c>
      <c r="G15" s="64">
        <f t="shared" si="3"/>
        <v>58.433009675284275</v>
      </c>
      <c r="H15" s="60">
        <f t="shared" si="4"/>
        <v>38.034569833333308</v>
      </c>
      <c r="I15" s="64">
        <f t="shared" si="5"/>
        <v>0.94285235792189137</v>
      </c>
      <c r="J15" s="60">
        <f t="shared" si="6"/>
        <v>14.384065666666636</v>
      </c>
      <c r="K15" s="64">
        <f t="shared" si="7"/>
        <v>0.35657167386797278</v>
      </c>
      <c r="L15" s="81">
        <f t="shared" si="8"/>
        <v>14.314869030364374</v>
      </c>
      <c r="M15" s="82">
        <f t="shared" si="9"/>
        <v>0.35485633406043082</v>
      </c>
      <c r="N15" s="81">
        <f t="shared" si="10"/>
        <v>7.157434515182187</v>
      </c>
      <c r="O15" s="82">
        <f t="shared" si="11"/>
        <v>0.17742816703021541</v>
      </c>
      <c r="P15" s="81">
        <f t="shared" si="12"/>
        <v>2.8629738060728749</v>
      </c>
      <c r="Q15" s="82">
        <f t="shared" si="13"/>
        <v>7.0971266812086167E-2</v>
      </c>
      <c r="R15" s="23">
        <f t="shared" si="14"/>
        <v>14.545848199392712</v>
      </c>
      <c r="S15" s="23">
        <f t="shared" si="15"/>
        <v>0.36058215809639366</v>
      </c>
      <c r="T15" s="81">
        <f t="shared" si="16"/>
        <v>13.599125578846156</v>
      </c>
      <c r="U15" s="82">
        <f t="shared" si="17"/>
        <v>0.3371135173574093</v>
      </c>
    </row>
    <row r="16" spans="1:21">
      <c r="A16" s="16">
        <f t="shared" si="18"/>
        <v>8</v>
      </c>
      <c r="B16" s="60">
        <v>23824.51</v>
      </c>
      <c r="C16" s="61"/>
      <c r="D16" s="60">
        <f t="shared" si="0"/>
        <v>29623.395733999998</v>
      </c>
      <c r="E16" s="64">
        <f t="shared" si="1"/>
        <v>734.3447984253803</v>
      </c>
      <c r="F16" s="60">
        <f t="shared" si="2"/>
        <v>2468.6163111666665</v>
      </c>
      <c r="G16" s="64">
        <f t="shared" si="3"/>
        <v>61.195399868781692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14.991597031376518</v>
      </c>
      <c r="M16" s="82">
        <f t="shared" si="9"/>
        <v>0.37163198300879569</v>
      </c>
      <c r="N16" s="81">
        <f t="shared" si="10"/>
        <v>7.4957985156882589</v>
      </c>
      <c r="O16" s="82">
        <f t="shared" si="11"/>
        <v>0.18581599150439784</v>
      </c>
      <c r="P16" s="81">
        <f t="shared" si="12"/>
        <v>2.9983194062753036</v>
      </c>
      <c r="Q16" s="82">
        <f t="shared" si="13"/>
        <v>7.4326396601759145E-2</v>
      </c>
      <c r="R16" s="23">
        <f t="shared" si="14"/>
        <v>14.991597031376518</v>
      </c>
      <c r="S16" s="23">
        <f t="shared" si="15"/>
        <v>0.37163198300879569</v>
      </c>
      <c r="T16" s="81">
        <f t="shared" si="16"/>
        <v>14.242017179807691</v>
      </c>
      <c r="U16" s="82">
        <f t="shared" si="17"/>
        <v>0.35305038385835591</v>
      </c>
    </row>
    <row r="17" spans="1:21">
      <c r="A17" s="16">
        <f t="shared" si="18"/>
        <v>9</v>
      </c>
      <c r="B17" s="60">
        <v>23847.68</v>
      </c>
      <c r="C17" s="61"/>
      <c r="D17" s="60">
        <f t="shared" si="0"/>
        <v>29652.205312000002</v>
      </c>
      <c r="E17" s="64">
        <f t="shared" si="1"/>
        <v>735.05896920914529</v>
      </c>
      <c r="F17" s="60">
        <f t="shared" si="2"/>
        <v>2471.0171093333333</v>
      </c>
      <c r="G17" s="64">
        <f t="shared" si="3"/>
        <v>61.254914100762107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15.006176777327935</v>
      </c>
      <c r="M17" s="82">
        <f t="shared" si="9"/>
        <v>0.37199340547021525</v>
      </c>
      <c r="N17" s="81">
        <f t="shared" si="10"/>
        <v>7.5030883886639677</v>
      </c>
      <c r="O17" s="82">
        <f t="shared" si="11"/>
        <v>0.18599670273510763</v>
      </c>
      <c r="P17" s="81">
        <f t="shared" si="12"/>
        <v>3.0012353554655871</v>
      </c>
      <c r="Q17" s="82">
        <f t="shared" si="13"/>
        <v>7.4398681094043045E-2</v>
      </c>
      <c r="R17" s="23">
        <f t="shared" si="14"/>
        <v>15.006176777327935</v>
      </c>
      <c r="S17" s="23">
        <f t="shared" si="15"/>
        <v>0.37199340547021525</v>
      </c>
      <c r="T17" s="81">
        <f t="shared" si="16"/>
        <v>14.25586793846154</v>
      </c>
      <c r="U17" s="82">
        <f t="shared" si="17"/>
        <v>0.35339373519670447</v>
      </c>
    </row>
    <row r="18" spans="1:21">
      <c r="A18" s="16">
        <f t="shared" si="18"/>
        <v>10</v>
      </c>
      <c r="B18" s="60">
        <v>24923.16</v>
      </c>
      <c r="C18" s="61"/>
      <c r="D18" s="60">
        <f t="shared" si="0"/>
        <v>30989.457144</v>
      </c>
      <c r="E18" s="64">
        <f t="shared" si="1"/>
        <v>768.20857622354049</v>
      </c>
      <c r="F18" s="60">
        <f t="shared" si="2"/>
        <v>2582.4547619999998</v>
      </c>
      <c r="G18" s="64">
        <f t="shared" si="3"/>
        <v>64.017381351961703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15.682923655870445</v>
      </c>
      <c r="M18" s="82">
        <f t="shared" si="9"/>
        <v>0.38876952238033424</v>
      </c>
      <c r="N18" s="81">
        <f t="shared" si="10"/>
        <v>7.8414618279352224</v>
      </c>
      <c r="O18" s="82">
        <f t="shared" si="11"/>
        <v>0.19438476119016712</v>
      </c>
      <c r="P18" s="81">
        <f t="shared" si="12"/>
        <v>3.1365847311740889</v>
      </c>
      <c r="Q18" s="82">
        <f t="shared" si="13"/>
        <v>7.7753904476066837E-2</v>
      </c>
      <c r="R18" s="23">
        <f t="shared" si="14"/>
        <v>15.682923655870443</v>
      </c>
      <c r="S18" s="23">
        <f t="shared" si="15"/>
        <v>0.38876952238033419</v>
      </c>
      <c r="T18" s="81">
        <f t="shared" si="16"/>
        <v>14.898777473076922</v>
      </c>
      <c r="U18" s="82">
        <f t="shared" si="17"/>
        <v>0.36933104626131752</v>
      </c>
    </row>
    <row r="19" spans="1:21">
      <c r="A19" s="16">
        <f t="shared" si="18"/>
        <v>11</v>
      </c>
      <c r="B19" s="60">
        <v>24931.24</v>
      </c>
      <c r="C19" s="61"/>
      <c r="D19" s="60">
        <f t="shared" si="0"/>
        <v>30999.503816000004</v>
      </c>
      <c r="E19" s="64">
        <f t="shared" si="1"/>
        <v>768.45762671697264</v>
      </c>
      <c r="F19" s="60">
        <f t="shared" si="2"/>
        <v>2583.2919846666668</v>
      </c>
      <c r="G19" s="64">
        <f t="shared" si="3"/>
        <v>64.038135559747715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15.688008004048585</v>
      </c>
      <c r="M19" s="82">
        <f t="shared" si="9"/>
        <v>0.3888955600794396</v>
      </c>
      <c r="N19" s="81">
        <f t="shared" si="10"/>
        <v>7.8440040020242927</v>
      </c>
      <c r="O19" s="82">
        <f t="shared" si="11"/>
        <v>0.1944477800397198</v>
      </c>
      <c r="P19" s="81">
        <f t="shared" si="12"/>
        <v>3.1376016008097172</v>
      </c>
      <c r="Q19" s="82">
        <f t="shared" si="13"/>
        <v>7.7779112015887927E-2</v>
      </c>
      <c r="R19" s="23">
        <f t="shared" si="14"/>
        <v>15.688008004048585</v>
      </c>
      <c r="S19" s="23">
        <f t="shared" si="15"/>
        <v>0.3888955600794396</v>
      </c>
      <c r="T19" s="81">
        <f t="shared" si="16"/>
        <v>14.903607603846156</v>
      </c>
      <c r="U19" s="82">
        <f t="shared" si="17"/>
        <v>0.36945078207546761</v>
      </c>
    </row>
    <row r="20" spans="1:21">
      <c r="A20" s="16">
        <f t="shared" si="18"/>
        <v>12</v>
      </c>
      <c r="B20" s="60">
        <v>26006.69</v>
      </c>
      <c r="C20" s="61"/>
      <c r="D20" s="60">
        <f t="shared" si="0"/>
        <v>32336.718346000001</v>
      </c>
      <c r="E20" s="64">
        <f t="shared" si="1"/>
        <v>801.60630903894162</v>
      </c>
      <c r="F20" s="60">
        <f t="shared" si="2"/>
        <v>2694.7265288333333</v>
      </c>
      <c r="G20" s="64">
        <f t="shared" si="3"/>
        <v>66.800525753245125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16.364736005060731</v>
      </c>
      <c r="M20" s="82">
        <f t="shared" si="9"/>
        <v>0.40567120902780451</v>
      </c>
      <c r="N20" s="81">
        <f t="shared" si="10"/>
        <v>8.1823680025303656</v>
      </c>
      <c r="O20" s="82">
        <f t="shared" si="11"/>
        <v>0.20283560451390226</v>
      </c>
      <c r="P20" s="81">
        <f t="shared" si="12"/>
        <v>3.2729472010121463</v>
      </c>
      <c r="Q20" s="82">
        <f t="shared" si="13"/>
        <v>8.1134241805560905E-2</v>
      </c>
      <c r="R20" s="23">
        <f t="shared" si="14"/>
        <v>16.364736005060728</v>
      </c>
      <c r="S20" s="23">
        <f t="shared" si="15"/>
        <v>0.4056712090278044</v>
      </c>
      <c r="T20" s="81">
        <f t="shared" si="16"/>
        <v>15.546499204807693</v>
      </c>
      <c r="U20" s="82">
        <f t="shared" si="17"/>
        <v>0.38538764857641428</v>
      </c>
    </row>
    <row r="21" spans="1:21">
      <c r="A21" s="16">
        <f t="shared" si="18"/>
        <v>13</v>
      </c>
      <c r="B21" s="60">
        <v>26014.77</v>
      </c>
      <c r="C21" s="61"/>
      <c r="D21" s="60">
        <f t="shared" si="0"/>
        <v>32346.765018000002</v>
      </c>
      <c r="E21" s="64">
        <f t="shared" si="1"/>
        <v>801.85535953237365</v>
      </c>
      <c r="F21" s="60">
        <f t="shared" si="2"/>
        <v>2695.5637515000003</v>
      </c>
      <c r="G21" s="64">
        <f t="shared" si="3"/>
        <v>66.821279961031152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16.369820353238868</v>
      </c>
      <c r="M21" s="82">
        <f t="shared" si="9"/>
        <v>0.40579724672690981</v>
      </c>
      <c r="N21" s="81">
        <f t="shared" si="10"/>
        <v>8.1849101766194341</v>
      </c>
      <c r="O21" s="82">
        <f t="shared" si="11"/>
        <v>0.20289862336345491</v>
      </c>
      <c r="P21" s="81">
        <f t="shared" si="12"/>
        <v>3.2739640706477737</v>
      </c>
      <c r="Q21" s="82">
        <f t="shared" si="13"/>
        <v>8.1159449345381954E-2</v>
      </c>
      <c r="R21" s="23">
        <f t="shared" si="14"/>
        <v>16.369820353238868</v>
      </c>
      <c r="S21" s="23">
        <f t="shared" si="15"/>
        <v>0.40579724672690981</v>
      </c>
      <c r="T21" s="81">
        <f t="shared" si="16"/>
        <v>15.551329335576924</v>
      </c>
      <c r="U21" s="82">
        <f t="shared" si="17"/>
        <v>0.38550738439056426</v>
      </c>
    </row>
    <row r="22" spans="1:21">
      <c r="A22" s="16">
        <f t="shared" si="18"/>
        <v>14</v>
      </c>
      <c r="B22" s="60">
        <v>27090.25</v>
      </c>
      <c r="C22" s="61"/>
      <c r="D22" s="60">
        <f t="shared" si="0"/>
        <v>33684.01685</v>
      </c>
      <c r="E22" s="64">
        <f t="shared" si="1"/>
        <v>835.00496654676886</v>
      </c>
      <c r="F22" s="60">
        <f t="shared" si="2"/>
        <v>2807.0014041666668</v>
      </c>
      <c r="G22" s="64">
        <f t="shared" si="3"/>
        <v>69.583747212230733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17.046567231781378</v>
      </c>
      <c r="M22" s="82">
        <f t="shared" si="9"/>
        <v>0.4225733636370288</v>
      </c>
      <c r="N22" s="81">
        <f t="shared" si="10"/>
        <v>8.5232836158906888</v>
      </c>
      <c r="O22" s="82">
        <f t="shared" si="11"/>
        <v>0.2112866818185144</v>
      </c>
      <c r="P22" s="81">
        <f t="shared" si="12"/>
        <v>3.4093134463562755</v>
      </c>
      <c r="Q22" s="82">
        <f t="shared" si="13"/>
        <v>8.451467272740576E-2</v>
      </c>
      <c r="R22" s="23">
        <f t="shared" si="14"/>
        <v>17.046567231781378</v>
      </c>
      <c r="S22" s="23">
        <f t="shared" si="15"/>
        <v>0.4225733636370288</v>
      </c>
      <c r="T22" s="81">
        <f t="shared" si="16"/>
        <v>16.194238870192308</v>
      </c>
      <c r="U22" s="82">
        <f t="shared" si="17"/>
        <v>0.4014446954551773</v>
      </c>
    </row>
    <row r="23" spans="1:21">
      <c r="A23" s="16">
        <f t="shared" si="18"/>
        <v>15</v>
      </c>
      <c r="B23" s="60">
        <v>27098.3</v>
      </c>
      <c r="C23" s="61"/>
      <c r="D23" s="60">
        <f t="shared" si="0"/>
        <v>33694.02622</v>
      </c>
      <c r="E23" s="64">
        <f t="shared" si="1"/>
        <v>835.25309234777478</v>
      </c>
      <c r="F23" s="60">
        <f t="shared" si="2"/>
        <v>2807.8355183333333</v>
      </c>
      <c r="G23" s="64">
        <f t="shared" si="3"/>
        <v>69.60442436231456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17.051632702429149</v>
      </c>
      <c r="M23" s="82">
        <f t="shared" si="9"/>
        <v>0.42269893337437991</v>
      </c>
      <c r="N23" s="81">
        <f t="shared" si="10"/>
        <v>8.5258163512145746</v>
      </c>
      <c r="O23" s="82">
        <f t="shared" si="11"/>
        <v>0.21134946668718996</v>
      </c>
      <c r="P23" s="81">
        <f t="shared" si="12"/>
        <v>3.4103265404858298</v>
      </c>
      <c r="Q23" s="82">
        <f t="shared" si="13"/>
        <v>8.453978667487598E-2</v>
      </c>
      <c r="R23" s="23">
        <f t="shared" si="14"/>
        <v>17.051632702429149</v>
      </c>
      <c r="S23" s="23">
        <f t="shared" si="15"/>
        <v>0.42269893337437991</v>
      </c>
      <c r="T23" s="81">
        <f t="shared" si="16"/>
        <v>16.199051067307693</v>
      </c>
      <c r="U23" s="82">
        <f t="shared" si="17"/>
        <v>0.40156398670566096</v>
      </c>
    </row>
    <row r="24" spans="1:21">
      <c r="A24" s="16">
        <f t="shared" si="18"/>
        <v>16</v>
      </c>
      <c r="B24" s="60">
        <v>28173.78</v>
      </c>
      <c r="C24" s="61"/>
      <c r="D24" s="60">
        <f t="shared" si="0"/>
        <v>35031.278052000001</v>
      </c>
      <c r="E24" s="64">
        <f t="shared" si="1"/>
        <v>868.40269936216998</v>
      </c>
      <c r="F24" s="60">
        <f t="shared" si="2"/>
        <v>2919.2731710000003</v>
      </c>
      <c r="G24" s="64">
        <f t="shared" si="3"/>
        <v>72.36689161351417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17.728379580971662</v>
      </c>
      <c r="M24" s="82">
        <f t="shared" si="9"/>
        <v>0.43947505028449901</v>
      </c>
      <c r="N24" s="81">
        <f t="shared" si="10"/>
        <v>8.8641897904858311</v>
      </c>
      <c r="O24" s="82">
        <f t="shared" si="11"/>
        <v>0.21973752514224951</v>
      </c>
      <c r="P24" s="81">
        <f t="shared" si="12"/>
        <v>3.5456759161943325</v>
      </c>
      <c r="Q24" s="82">
        <f t="shared" si="13"/>
        <v>8.7895010056899814E-2</v>
      </c>
      <c r="R24" s="23">
        <f t="shared" si="14"/>
        <v>17.728379580971662</v>
      </c>
      <c r="S24" s="23">
        <f t="shared" si="15"/>
        <v>0.43947505028449901</v>
      </c>
      <c r="T24" s="81">
        <f t="shared" si="16"/>
        <v>16.841960601923077</v>
      </c>
      <c r="U24" s="82">
        <f t="shared" si="17"/>
        <v>0.417501297770274</v>
      </c>
    </row>
    <row r="25" spans="1:21">
      <c r="A25" s="16">
        <f t="shared" si="18"/>
        <v>17</v>
      </c>
      <c r="B25" s="60">
        <v>28184.81</v>
      </c>
      <c r="C25" s="61"/>
      <c r="D25" s="60">
        <f t="shared" si="0"/>
        <v>35044.992754000006</v>
      </c>
      <c r="E25" s="64">
        <f t="shared" si="1"/>
        <v>868.7426779441696</v>
      </c>
      <c r="F25" s="60">
        <f t="shared" si="2"/>
        <v>2920.4160628333334</v>
      </c>
      <c r="G25" s="64">
        <f t="shared" si="3"/>
        <v>72.395223162014119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17.735320219635632</v>
      </c>
      <c r="M25" s="82">
        <f t="shared" si="9"/>
        <v>0.43964710422275793</v>
      </c>
      <c r="N25" s="81">
        <f t="shared" si="10"/>
        <v>8.867660109817816</v>
      </c>
      <c r="O25" s="82">
        <f t="shared" si="11"/>
        <v>0.21982355211137897</v>
      </c>
      <c r="P25" s="81">
        <f t="shared" si="12"/>
        <v>3.5470640439271266</v>
      </c>
      <c r="Q25" s="82">
        <f t="shared" si="13"/>
        <v>8.792942084455159E-2</v>
      </c>
      <c r="R25" s="23">
        <f t="shared" si="14"/>
        <v>17.735320219635629</v>
      </c>
      <c r="S25" s="23">
        <f t="shared" si="15"/>
        <v>0.43964710422275782</v>
      </c>
      <c r="T25" s="81">
        <f t="shared" si="16"/>
        <v>16.848554208653848</v>
      </c>
      <c r="U25" s="82">
        <f t="shared" si="17"/>
        <v>0.41766474901161998</v>
      </c>
    </row>
    <row r="26" spans="1:21">
      <c r="A26" s="16">
        <f t="shared" si="18"/>
        <v>18</v>
      </c>
      <c r="B26" s="60">
        <v>29260.29</v>
      </c>
      <c r="C26" s="61"/>
      <c r="D26" s="60">
        <f t="shared" si="0"/>
        <v>36382.244586000001</v>
      </c>
      <c r="E26" s="64">
        <f t="shared" si="1"/>
        <v>901.89228495856457</v>
      </c>
      <c r="F26" s="60">
        <f t="shared" si="2"/>
        <v>3031.8537155000004</v>
      </c>
      <c r="G26" s="64">
        <f t="shared" si="3"/>
        <v>75.157690413213729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18.412067098178138</v>
      </c>
      <c r="M26" s="82">
        <f t="shared" si="9"/>
        <v>0.45642322113287681</v>
      </c>
      <c r="N26" s="81">
        <f t="shared" si="10"/>
        <v>9.206033549089069</v>
      </c>
      <c r="O26" s="82">
        <f t="shared" si="11"/>
        <v>0.22821161056643841</v>
      </c>
      <c r="P26" s="81">
        <f t="shared" si="12"/>
        <v>3.6824134196356275</v>
      </c>
      <c r="Q26" s="82">
        <f t="shared" si="13"/>
        <v>9.1284644226575368E-2</v>
      </c>
      <c r="R26" s="23">
        <f t="shared" si="14"/>
        <v>18.412067098178138</v>
      </c>
      <c r="S26" s="23">
        <f t="shared" si="15"/>
        <v>0.45642322113287681</v>
      </c>
      <c r="T26" s="81">
        <f t="shared" si="16"/>
        <v>17.491463743269232</v>
      </c>
      <c r="U26" s="82">
        <f t="shared" si="17"/>
        <v>0.43360206007623303</v>
      </c>
    </row>
    <row r="27" spans="1:21">
      <c r="A27" s="16">
        <f t="shared" si="18"/>
        <v>19</v>
      </c>
      <c r="B27" s="60">
        <v>29271.99</v>
      </c>
      <c r="C27" s="61"/>
      <c r="D27" s="60">
        <f t="shared" si="0"/>
        <v>36396.792366000001</v>
      </c>
      <c r="E27" s="64">
        <f t="shared" si="1"/>
        <v>902.25291500474725</v>
      </c>
      <c r="F27" s="60">
        <f t="shared" si="2"/>
        <v>3033.0660305000001</v>
      </c>
      <c r="G27" s="64">
        <f t="shared" si="3"/>
        <v>75.187742917062266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18.419429335020244</v>
      </c>
      <c r="M27" s="82">
        <f t="shared" si="9"/>
        <v>0.45660572621697731</v>
      </c>
      <c r="N27" s="81">
        <f t="shared" si="10"/>
        <v>9.2097146675101218</v>
      </c>
      <c r="O27" s="82">
        <f t="shared" si="11"/>
        <v>0.22830286310848866</v>
      </c>
      <c r="P27" s="81">
        <f t="shared" si="12"/>
        <v>3.6838858670040486</v>
      </c>
      <c r="Q27" s="82">
        <f t="shared" si="13"/>
        <v>9.1321145243395463E-2</v>
      </c>
      <c r="R27" s="23">
        <f t="shared" si="14"/>
        <v>18.419429335020244</v>
      </c>
      <c r="S27" s="23">
        <f t="shared" si="15"/>
        <v>0.45660572621697731</v>
      </c>
      <c r="T27" s="81">
        <f t="shared" si="16"/>
        <v>17.498457868269231</v>
      </c>
      <c r="U27" s="82">
        <f t="shared" si="17"/>
        <v>0.43377543990612843</v>
      </c>
    </row>
    <row r="28" spans="1:21">
      <c r="A28" s="16">
        <f t="shared" si="18"/>
        <v>20</v>
      </c>
      <c r="B28" s="60">
        <v>30347.439999999999</v>
      </c>
      <c r="C28" s="61"/>
      <c r="D28" s="60">
        <f t="shared" si="0"/>
        <v>37734.006895999999</v>
      </c>
      <c r="E28" s="64">
        <f t="shared" si="1"/>
        <v>935.40159732671623</v>
      </c>
      <c r="F28" s="60">
        <f t="shared" si="2"/>
        <v>3144.500574666667</v>
      </c>
      <c r="G28" s="64">
        <f t="shared" si="3"/>
        <v>77.95013311055969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19.096157336032388</v>
      </c>
      <c r="M28" s="82">
        <f t="shared" si="9"/>
        <v>0.47338137516534218</v>
      </c>
      <c r="N28" s="81">
        <f t="shared" si="10"/>
        <v>9.5480786680161938</v>
      </c>
      <c r="O28" s="82">
        <f t="shared" si="11"/>
        <v>0.23669068758267109</v>
      </c>
      <c r="P28" s="81">
        <f t="shared" si="12"/>
        <v>3.8192314672064773</v>
      </c>
      <c r="Q28" s="82">
        <f t="shared" si="13"/>
        <v>9.4676275033068427E-2</v>
      </c>
      <c r="R28" s="23">
        <f t="shared" si="14"/>
        <v>19.096157336032391</v>
      </c>
      <c r="S28" s="23">
        <f t="shared" si="15"/>
        <v>0.47338137516534229</v>
      </c>
      <c r="T28" s="81">
        <f t="shared" si="16"/>
        <v>18.141349469230768</v>
      </c>
      <c r="U28" s="82">
        <f t="shared" si="17"/>
        <v>0.4497123064070751</v>
      </c>
    </row>
    <row r="29" spans="1:21">
      <c r="A29" s="16">
        <f t="shared" si="18"/>
        <v>21</v>
      </c>
      <c r="B29" s="60">
        <v>30359.13</v>
      </c>
      <c r="C29" s="61"/>
      <c r="D29" s="60">
        <f t="shared" si="0"/>
        <v>37748.542242000003</v>
      </c>
      <c r="E29" s="64">
        <f t="shared" si="1"/>
        <v>935.76191914209016</v>
      </c>
      <c r="F29" s="60">
        <f t="shared" si="2"/>
        <v>3145.7118535000004</v>
      </c>
      <c r="G29" s="64">
        <f t="shared" si="3"/>
        <v>77.980159928507518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19.103513280364375</v>
      </c>
      <c r="M29" s="82">
        <f t="shared" si="9"/>
        <v>0.4735637242621914</v>
      </c>
      <c r="N29" s="81">
        <f t="shared" si="10"/>
        <v>9.5517566401821874</v>
      </c>
      <c r="O29" s="82">
        <f t="shared" si="11"/>
        <v>0.2367818621310957</v>
      </c>
      <c r="P29" s="81">
        <f t="shared" si="12"/>
        <v>3.820702656072875</v>
      </c>
      <c r="Q29" s="82">
        <f t="shared" si="13"/>
        <v>9.4712744852438274E-2</v>
      </c>
      <c r="R29" s="23">
        <f t="shared" si="14"/>
        <v>19.103513280364375</v>
      </c>
      <c r="S29" s="23">
        <f t="shared" si="15"/>
        <v>0.4735637242621914</v>
      </c>
      <c r="T29" s="81">
        <f t="shared" si="16"/>
        <v>18.148337616346154</v>
      </c>
      <c r="U29" s="82">
        <f t="shared" si="17"/>
        <v>0.44988553804908177</v>
      </c>
    </row>
    <row r="30" spans="1:21">
      <c r="A30" s="16">
        <f t="shared" si="18"/>
        <v>22</v>
      </c>
      <c r="B30" s="60">
        <v>31434.61</v>
      </c>
      <c r="C30" s="61"/>
      <c r="D30" s="60">
        <f t="shared" si="0"/>
        <v>39085.794074000005</v>
      </c>
      <c r="E30" s="64">
        <f t="shared" si="1"/>
        <v>968.91152615648537</v>
      </c>
      <c r="F30" s="60">
        <f t="shared" si="2"/>
        <v>3257.1495061666669</v>
      </c>
      <c r="G30" s="64">
        <f t="shared" si="3"/>
        <v>80.742627179707114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19.780260158906884</v>
      </c>
      <c r="M30" s="82">
        <f t="shared" si="9"/>
        <v>0.49033984117231039</v>
      </c>
      <c r="N30" s="81">
        <f t="shared" si="10"/>
        <v>9.8901300794534421</v>
      </c>
      <c r="O30" s="82">
        <f t="shared" si="11"/>
        <v>0.24516992058615519</v>
      </c>
      <c r="P30" s="81">
        <f t="shared" si="12"/>
        <v>3.9560520317813768</v>
      </c>
      <c r="Q30" s="82">
        <f t="shared" si="13"/>
        <v>9.806796823446208E-2</v>
      </c>
      <c r="R30" s="23">
        <f t="shared" si="14"/>
        <v>19.780260158906884</v>
      </c>
      <c r="S30" s="23">
        <f t="shared" si="15"/>
        <v>0.49033984117231039</v>
      </c>
      <c r="T30" s="81">
        <f t="shared" si="16"/>
        <v>18.791247150961542</v>
      </c>
      <c r="U30" s="82">
        <f t="shared" si="17"/>
        <v>0.46582284911369493</v>
      </c>
    </row>
    <row r="31" spans="1:21">
      <c r="A31" s="16">
        <f t="shared" si="18"/>
        <v>23</v>
      </c>
      <c r="B31" s="60">
        <v>32521.759999999998</v>
      </c>
      <c r="C31" s="61"/>
      <c r="D31" s="60">
        <f t="shared" si="0"/>
        <v>40437.556384000003</v>
      </c>
      <c r="E31" s="64">
        <f t="shared" si="1"/>
        <v>1002.420838524637</v>
      </c>
      <c r="F31" s="60">
        <f t="shared" si="2"/>
        <v>3369.7963653333331</v>
      </c>
      <c r="G31" s="64">
        <f t="shared" si="3"/>
        <v>83.535069877053076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20.464350396761134</v>
      </c>
      <c r="M31" s="82">
        <f t="shared" si="9"/>
        <v>0.50729799520477581</v>
      </c>
      <c r="N31" s="81">
        <f t="shared" si="10"/>
        <v>10.232175198380567</v>
      </c>
      <c r="O31" s="82">
        <f t="shared" si="11"/>
        <v>0.2536489976023879</v>
      </c>
      <c r="P31" s="81">
        <f t="shared" si="12"/>
        <v>4.0928700793522266</v>
      </c>
      <c r="Q31" s="82">
        <f t="shared" si="13"/>
        <v>0.10145959904095515</v>
      </c>
      <c r="R31" s="23">
        <f t="shared" si="14"/>
        <v>20.464350396761134</v>
      </c>
      <c r="S31" s="23">
        <f t="shared" si="15"/>
        <v>0.50729799520477581</v>
      </c>
      <c r="T31" s="81">
        <f t="shared" si="16"/>
        <v>19.441132876923078</v>
      </c>
      <c r="U31" s="82">
        <f t="shared" si="17"/>
        <v>0.481933095444537</v>
      </c>
    </row>
    <row r="32" spans="1:21">
      <c r="A32" s="16">
        <f t="shared" si="18"/>
        <v>24</v>
      </c>
      <c r="B32" s="60">
        <v>33597.24</v>
      </c>
      <c r="C32" s="61"/>
      <c r="D32" s="60">
        <f t="shared" si="0"/>
        <v>41774.808215999998</v>
      </c>
      <c r="E32" s="64">
        <f t="shared" si="1"/>
        <v>1035.5704455390321</v>
      </c>
      <c r="F32" s="60">
        <f t="shared" si="2"/>
        <v>3481.2340180000001</v>
      </c>
      <c r="G32" s="64">
        <f t="shared" si="3"/>
        <v>86.297537128252671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21.141097275303643</v>
      </c>
      <c r="M32" s="82">
        <f t="shared" si="9"/>
        <v>0.52407411211489474</v>
      </c>
      <c r="N32" s="81">
        <f t="shared" si="10"/>
        <v>10.570548637651822</v>
      </c>
      <c r="O32" s="82">
        <f t="shared" si="11"/>
        <v>0.26203705605744737</v>
      </c>
      <c r="P32" s="81">
        <f t="shared" si="12"/>
        <v>4.2282194550607288</v>
      </c>
      <c r="Q32" s="82">
        <f t="shared" si="13"/>
        <v>0.10481482242297896</v>
      </c>
      <c r="R32" s="23">
        <f t="shared" si="14"/>
        <v>21.141097275303643</v>
      </c>
      <c r="S32" s="23">
        <f t="shared" si="15"/>
        <v>0.52407411211489474</v>
      </c>
      <c r="T32" s="81">
        <f t="shared" si="16"/>
        <v>20.084042411538462</v>
      </c>
      <c r="U32" s="82">
        <f t="shared" si="17"/>
        <v>0.49787040650915004</v>
      </c>
    </row>
    <row r="33" spans="1:21">
      <c r="A33" s="16">
        <f t="shared" si="18"/>
        <v>25</v>
      </c>
      <c r="B33" s="60">
        <v>33608.9</v>
      </c>
      <c r="C33" s="61"/>
      <c r="D33" s="60">
        <f t="shared" si="0"/>
        <v>41789.306260000005</v>
      </c>
      <c r="E33" s="64">
        <f t="shared" si="1"/>
        <v>1035.92984266198</v>
      </c>
      <c r="F33" s="60">
        <f t="shared" si="2"/>
        <v>3482.4421883333334</v>
      </c>
      <c r="G33" s="64">
        <f t="shared" si="3"/>
        <v>86.327486888498328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21.148434342105265</v>
      </c>
      <c r="M33" s="82">
        <f t="shared" si="9"/>
        <v>0.52425599324998984</v>
      </c>
      <c r="N33" s="81">
        <f t="shared" si="10"/>
        <v>10.574217171052632</v>
      </c>
      <c r="O33" s="82">
        <f t="shared" si="11"/>
        <v>0.26212799662499492</v>
      </c>
      <c r="P33" s="81">
        <f t="shared" si="12"/>
        <v>4.2296868684210533</v>
      </c>
      <c r="Q33" s="82">
        <f t="shared" si="13"/>
        <v>0.10485119864999798</v>
      </c>
      <c r="R33" s="23">
        <f t="shared" si="14"/>
        <v>21.148434342105261</v>
      </c>
      <c r="S33" s="23">
        <f t="shared" si="15"/>
        <v>0.52425599324998973</v>
      </c>
      <c r="T33" s="81">
        <f t="shared" si="16"/>
        <v>20.091012625000001</v>
      </c>
      <c r="U33" s="82">
        <f t="shared" si="17"/>
        <v>0.49804319358749033</v>
      </c>
    </row>
    <row r="34" spans="1:21">
      <c r="A34" s="16">
        <f t="shared" si="18"/>
        <v>26</v>
      </c>
      <c r="B34" s="60">
        <v>33608.9</v>
      </c>
      <c r="C34" s="61"/>
      <c r="D34" s="60">
        <f t="shared" si="0"/>
        <v>41789.306260000005</v>
      </c>
      <c r="E34" s="64">
        <f t="shared" si="1"/>
        <v>1035.92984266198</v>
      </c>
      <c r="F34" s="60">
        <f t="shared" si="2"/>
        <v>3482.4421883333334</v>
      </c>
      <c r="G34" s="64">
        <f t="shared" si="3"/>
        <v>86.327486888498328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21.148434342105265</v>
      </c>
      <c r="M34" s="82">
        <f t="shared" si="9"/>
        <v>0.52425599324998984</v>
      </c>
      <c r="N34" s="81">
        <f t="shared" si="10"/>
        <v>10.574217171052632</v>
      </c>
      <c r="O34" s="82">
        <f t="shared" si="11"/>
        <v>0.26212799662499492</v>
      </c>
      <c r="P34" s="81">
        <f t="shared" si="12"/>
        <v>4.2296868684210533</v>
      </c>
      <c r="Q34" s="82">
        <f t="shared" si="13"/>
        <v>0.10485119864999798</v>
      </c>
      <c r="R34" s="23">
        <f t="shared" si="14"/>
        <v>21.148434342105261</v>
      </c>
      <c r="S34" s="23">
        <f t="shared" si="15"/>
        <v>0.52425599324998973</v>
      </c>
      <c r="T34" s="81">
        <f t="shared" si="16"/>
        <v>20.091012625000001</v>
      </c>
      <c r="U34" s="82">
        <f t="shared" si="17"/>
        <v>0.49804319358749033</v>
      </c>
    </row>
    <row r="35" spans="1:21">
      <c r="A35" s="16">
        <f t="shared" si="18"/>
        <v>27</v>
      </c>
      <c r="B35" s="60">
        <v>33620.6</v>
      </c>
      <c r="C35" s="61"/>
      <c r="D35" s="60">
        <f t="shared" si="0"/>
        <v>41803.854039999998</v>
      </c>
      <c r="E35" s="64">
        <f t="shared" si="1"/>
        <v>1036.2904727081623</v>
      </c>
      <c r="F35" s="60">
        <f t="shared" si="2"/>
        <v>3483.6545033333337</v>
      </c>
      <c r="G35" s="64">
        <f t="shared" si="3"/>
        <v>86.357539392346879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21.155796578947367</v>
      </c>
      <c r="M35" s="82">
        <f t="shared" si="9"/>
        <v>0.52443849833409029</v>
      </c>
      <c r="N35" s="81">
        <f t="shared" si="10"/>
        <v>10.577898289473683</v>
      </c>
      <c r="O35" s="82">
        <f t="shared" si="11"/>
        <v>0.26221924916704514</v>
      </c>
      <c r="P35" s="81">
        <f t="shared" si="12"/>
        <v>4.2311593157894736</v>
      </c>
      <c r="Q35" s="82">
        <f t="shared" si="13"/>
        <v>0.10488769966681805</v>
      </c>
      <c r="R35" s="23">
        <f t="shared" si="14"/>
        <v>21.155796578947371</v>
      </c>
      <c r="S35" s="23">
        <f t="shared" si="15"/>
        <v>0.52443849833409029</v>
      </c>
      <c r="T35" s="81">
        <f t="shared" si="16"/>
        <v>20.09800675</v>
      </c>
      <c r="U35" s="82">
        <f t="shared" si="17"/>
        <v>0.49821657341738573</v>
      </c>
    </row>
    <row r="36" spans="1:21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16384" width="8.85546875" style="1"/>
  </cols>
  <sheetData>
    <row r="1" spans="1:21" ht="16.5">
      <c r="A1" s="3" t="s">
        <v>40</v>
      </c>
      <c r="B1" s="3" t="s">
        <v>1</v>
      </c>
      <c r="C1" s="3"/>
      <c r="D1" s="3"/>
      <c r="E1" s="4">
        <v>270</v>
      </c>
      <c r="F1" s="40" t="s">
        <v>91</v>
      </c>
      <c r="G1" s="3"/>
      <c r="H1" s="3"/>
      <c r="N1" s="39" t="str">
        <f>Inhoud!$C$3</f>
        <v>1 maart 2012</v>
      </c>
      <c r="Q1" s="6" t="s">
        <v>39</v>
      </c>
    </row>
    <row r="2" spans="1:21">
      <c r="A2" s="6" t="s">
        <v>5</v>
      </c>
      <c r="T2" s="1" t="s">
        <v>7</v>
      </c>
      <c r="U2" s="11">
        <f>'LOG4'!$U$4</f>
        <v>1.2434000000000001</v>
      </c>
    </row>
    <row r="3" spans="1:21" ht="17.25">
      <c r="A3" s="3"/>
      <c r="B3" s="3"/>
      <c r="C3" s="3"/>
      <c r="D3" s="3"/>
      <c r="E3" s="8"/>
      <c r="F3" s="9"/>
      <c r="G3" s="3"/>
      <c r="H3" s="3"/>
      <c r="Q3" s="6"/>
    </row>
    <row r="4" spans="1:21">
      <c r="A4" s="12"/>
      <c r="B4" s="69" t="s">
        <v>8</v>
      </c>
      <c r="C4" s="77"/>
      <c r="D4" s="77"/>
      <c r="E4" s="70"/>
      <c r="F4" s="13" t="s">
        <v>9</v>
      </c>
      <c r="G4" s="14"/>
      <c r="H4" s="69" t="s">
        <v>10</v>
      </c>
      <c r="I4" s="72"/>
      <c r="J4" s="69" t="s">
        <v>11</v>
      </c>
      <c r="K4" s="70"/>
      <c r="L4" s="69" t="s">
        <v>12</v>
      </c>
      <c r="M4" s="77"/>
      <c r="N4" s="77"/>
      <c r="O4" s="77"/>
      <c r="P4" s="77"/>
      <c r="Q4" s="70"/>
      <c r="R4" s="15" t="s">
        <v>13</v>
      </c>
      <c r="S4" s="15"/>
      <c r="T4" s="15"/>
      <c r="U4" s="14"/>
    </row>
    <row r="5" spans="1:21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14</v>
      </c>
      <c r="K5" s="66"/>
      <c r="L5" s="73" t="s">
        <v>15</v>
      </c>
      <c r="M5" s="74"/>
      <c r="N5" s="74"/>
      <c r="O5" s="74"/>
      <c r="P5" s="74"/>
      <c r="Q5" s="66"/>
      <c r="R5" s="17"/>
      <c r="S5" s="17"/>
      <c r="T5" s="71" t="s">
        <v>16</v>
      </c>
      <c r="U5" s="66"/>
    </row>
    <row r="6" spans="1:21">
      <c r="A6" s="16"/>
      <c r="B6" s="78" t="s">
        <v>17</v>
      </c>
      <c r="C6" s="79"/>
      <c r="D6" s="67" t="str">
        <f>Inhoud!$C$3</f>
        <v>1 maart 2012</v>
      </c>
      <c r="E6" s="68"/>
      <c r="F6" s="18" t="str">
        <f>D6</f>
        <v>1 maart 2012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10</v>
      </c>
      <c r="S6" s="17"/>
      <c r="T6" s="17"/>
      <c r="U6" s="22"/>
    </row>
    <row r="7" spans="1:21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1">
      <c r="A8" s="16">
        <v>0</v>
      </c>
      <c r="B8" s="60">
        <v>15985.49</v>
      </c>
      <c r="C8" s="61"/>
      <c r="D8" s="60">
        <f t="shared" ref="D8:D35" si="0">B8*$U$2</f>
        <v>19876.358265999999</v>
      </c>
      <c r="E8" s="64">
        <f t="shared" ref="E8:E35" si="1">D8/40.3399</f>
        <v>492.72205102144522</v>
      </c>
      <c r="F8" s="60">
        <f t="shared" ref="F8:F35" si="2">B8/12*$U$2</f>
        <v>1656.3631888333334</v>
      </c>
      <c r="G8" s="64">
        <f t="shared" ref="G8:G35" si="3">F8/40.3399</f>
        <v>41.060170918453771</v>
      </c>
      <c r="H8" s="60">
        <f t="shared" ref="H8:H35" si="4">((B8&lt;19968.2)*913.03+(B8&gt;19968.2)*(B8&lt;20424.71)*(20424.71-B8+456.51)+(B8&gt;20424.71)*(B8&lt;22659.62)*456.51+(B8&gt;22659.62)*(B8&lt;23116.13)*(23116.13-B8))/12*$U$2</f>
        <v>94.605125166666667</v>
      </c>
      <c r="I8" s="64">
        <f t="shared" ref="I8:I35" si="5">H8/40.3399</f>
        <v>2.3451997939178497</v>
      </c>
      <c r="J8" s="60">
        <f t="shared" ref="J8:J35" si="6">((B8&lt;19968.2)*456.51+(B8&gt;19968.2)*(B8&lt;20196.46)*(20196.46-B8+228.26)+(B8&gt;20196.46)*(B8&lt;22659.62)*228.26+(B8&gt;22659.62)*(B8&lt;22887.88)*(22887.88-B8))/12*$U$2</f>
        <v>47.302044500000001</v>
      </c>
      <c r="K8" s="64">
        <f t="shared" ref="K8:K35" si="7">J8/40.3399</f>
        <v>1.1725870540085623</v>
      </c>
      <c r="L8" s="81">
        <f t="shared" ref="L8:L35" si="8">D8/1976</f>
        <v>10.058885762145749</v>
      </c>
      <c r="M8" s="82">
        <f t="shared" ref="M8:M35" si="9">L8/40.3399</f>
        <v>0.24935326468696623</v>
      </c>
      <c r="N8" s="81">
        <f t="shared" ref="N8:N35" si="10">L8/2</f>
        <v>5.0294428810728746</v>
      </c>
      <c r="O8" s="82">
        <f t="shared" ref="O8:O35" si="11">N8/40.3399</f>
        <v>0.12467663234348311</v>
      </c>
      <c r="P8" s="81">
        <f t="shared" ref="P8:P35" si="12">L8/5</f>
        <v>2.0117771524291497</v>
      </c>
      <c r="Q8" s="82">
        <f t="shared" ref="Q8:Q35" si="13">P8/40.3399</f>
        <v>4.9870652937393241E-2</v>
      </c>
      <c r="R8" s="23">
        <f t="shared" ref="R8:R35" si="14">(F8+H8)/1976*12</f>
        <v>10.633410813765183</v>
      </c>
      <c r="S8" s="23">
        <f t="shared" ref="S8:S35" si="15">R8/40.3399</f>
        <v>0.26359536869861311</v>
      </c>
      <c r="T8" s="81">
        <f t="shared" ref="T8:T35" si="16">D8/2080</f>
        <v>9.5559414740384607</v>
      </c>
      <c r="U8" s="82">
        <f t="shared" ref="U8:U35" si="17">T8/40.3399</f>
        <v>0.23688560145261789</v>
      </c>
    </row>
    <row r="9" spans="1:21">
      <c r="A9" s="16">
        <f t="shared" ref="A9:A35" si="18">+A8+1</f>
        <v>1</v>
      </c>
      <c r="B9" s="60">
        <v>16523.25</v>
      </c>
      <c r="C9" s="61"/>
      <c r="D9" s="60">
        <f t="shared" si="0"/>
        <v>20545.009050000001</v>
      </c>
      <c r="E9" s="64">
        <f t="shared" si="1"/>
        <v>509.29747099026025</v>
      </c>
      <c r="F9" s="60">
        <f t="shared" si="2"/>
        <v>1712.0840875000001</v>
      </c>
      <c r="G9" s="64">
        <f t="shared" si="3"/>
        <v>42.441455915855023</v>
      </c>
      <c r="H9" s="60">
        <f t="shared" si="4"/>
        <v>94.605125166666667</v>
      </c>
      <c r="I9" s="64">
        <f t="shared" si="5"/>
        <v>2.3451997939178497</v>
      </c>
      <c r="J9" s="60">
        <f t="shared" si="6"/>
        <v>47.302044500000001</v>
      </c>
      <c r="K9" s="64">
        <f t="shared" si="7"/>
        <v>1.1725870540085623</v>
      </c>
      <c r="L9" s="81">
        <f t="shared" si="8"/>
        <v>10.397271786437248</v>
      </c>
      <c r="M9" s="82">
        <f t="shared" si="9"/>
        <v>0.25774163511652848</v>
      </c>
      <c r="N9" s="81">
        <f t="shared" si="10"/>
        <v>5.1986358932186238</v>
      </c>
      <c r="O9" s="82">
        <f t="shared" si="11"/>
        <v>0.12887081755826424</v>
      </c>
      <c r="P9" s="81">
        <f t="shared" si="12"/>
        <v>2.0794543572874495</v>
      </c>
      <c r="Q9" s="82">
        <f t="shared" si="13"/>
        <v>5.1548327023305696E-2</v>
      </c>
      <c r="R9" s="23">
        <f t="shared" si="14"/>
        <v>10.971796838056683</v>
      </c>
      <c r="S9" s="23">
        <f t="shared" si="15"/>
        <v>0.27198373912817542</v>
      </c>
      <c r="T9" s="81">
        <f t="shared" si="16"/>
        <v>9.8774081971153844</v>
      </c>
      <c r="U9" s="82">
        <f t="shared" si="17"/>
        <v>0.24485455336070205</v>
      </c>
    </row>
    <row r="10" spans="1:21">
      <c r="A10" s="16">
        <f t="shared" si="18"/>
        <v>2</v>
      </c>
      <c r="B10" s="60">
        <v>17168.75</v>
      </c>
      <c r="C10" s="61"/>
      <c r="D10" s="60">
        <f t="shared" si="0"/>
        <v>21347.623750000002</v>
      </c>
      <c r="E10" s="64">
        <f t="shared" si="1"/>
        <v>529.19376969204188</v>
      </c>
      <c r="F10" s="60">
        <f t="shared" si="2"/>
        <v>1778.9686458333335</v>
      </c>
      <c r="G10" s="64">
        <f t="shared" si="3"/>
        <v>44.099480807670162</v>
      </c>
      <c r="H10" s="60">
        <f t="shared" si="4"/>
        <v>94.605125166666667</v>
      </c>
      <c r="I10" s="64">
        <f t="shared" si="5"/>
        <v>2.3451997939178497</v>
      </c>
      <c r="J10" s="60">
        <f t="shared" si="6"/>
        <v>47.302044500000001</v>
      </c>
      <c r="K10" s="64">
        <f t="shared" si="7"/>
        <v>1.1725870540085623</v>
      </c>
      <c r="L10" s="81">
        <f t="shared" si="8"/>
        <v>10.803453314777329</v>
      </c>
      <c r="M10" s="82">
        <f t="shared" si="9"/>
        <v>0.26781061219232888</v>
      </c>
      <c r="N10" s="81">
        <f t="shared" si="10"/>
        <v>5.4017266573886644</v>
      </c>
      <c r="O10" s="82">
        <f t="shared" si="11"/>
        <v>0.13390530609616444</v>
      </c>
      <c r="P10" s="81">
        <f t="shared" si="12"/>
        <v>2.1606906629554659</v>
      </c>
      <c r="Q10" s="82">
        <f t="shared" si="13"/>
        <v>5.3562122438465781E-2</v>
      </c>
      <c r="R10" s="23">
        <f t="shared" si="14"/>
        <v>11.377978366396762</v>
      </c>
      <c r="S10" s="23">
        <f t="shared" si="15"/>
        <v>0.28205271620397576</v>
      </c>
      <c r="T10" s="81">
        <f t="shared" si="16"/>
        <v>10.263280649038462</v>
      </c>
      <c r="U10" s="82">
        <f t="shared" si="17"/>
        <v>0.25442008158271245</v>
      </c>
    </row>
    <row r="11" spans="1:21">
      <c r="A11" s="16">
        <f t="shared" si="18"/>
        <v>3</v>
      </c>
      <c r="B11" s="60">
        <v>17817.650000000001</v>
      </c>
      <c r="C11" s="61"/>
      <c r="D11" s="60">
        <f t="shared" si="0"/>
        <v>22154.466010000004</v>
      </c>
      <c r="E11" s="64">
        <f t="shared" si="1"/>
        <v>549.19486686878258</v>
      </c>
      <c r="F11" s="60">
        <f t="shared" si="2"/>
        <v>1846.2055008333336</v>
      </c>
      <c r="G11" s="64">
        <f t="shared" si="3"/>
        <v>45.766238905731882</v>
      </c>
      <c r="H11" s="60">
        <f t="shared" si="4"/>
        <v>94.605125166666667</v>
      </c>
      <c r="I11" s="64">
        <f t="shared" si="5"/>
        <v>2.3451997939178497</v>
      </c>
      <c r="J11" s="60">
        <f t="shared" si="6"/>
        <v>47.302044500000001</v>
      </c>
      <c r="K11" s="64">
        <f t="shared" si="7"/>
        <v>1.1725870540085623</v>
      </c>
      <c r="L11" s="81">
        <f t="shared" si="8"/>
        <v>11.211774296558707</v>
      </c>
      <c r="M11" s="82">
        <f t="shared" si="9"/>
        <v>0.27793262493359444</v>
      </c>
      <c r="N11" s="81">
        <f t="shared" si="10"/>
        <v>5.6058871482793533</v>
      </c>
      <c r="O11" s="82">
        <f t="shared" si="11"/>
        <v>0.13896631246679722</v>
      </c>
      <c r="P11" s="81">
        <f t="shared" si="12"/>
        <v>2.2423548593117415</v>
      </c>
      <c r="Q11" s="82">
        <f t="shared" si="13"/>
        <v>5.5586524986718892E-2</v>
      </c>
      <c r="R11" s="23">
        <f t="shared" si="14"/>
        <v>11.78629934817814</v>
      </c>
      <c r="S11" s="23">
        <f t="shared" si="15"/>
        <v>0.29217472894524132</v>
      </c>
      <c r="T11" s="81">
        <f t="shared" si="16"/>
        <v>10.651185581730772</v>
      </c>
      <c r="U11" s="82">
        <f t="shared" si="17"/>
        <v>0.26403599368691472</v>
      </c>
    </row>
    <row r="12" spans="1:21">
      <c r="A12" s="16">
        <f t="shared" si="18"/>
        <v>4</v>
      </c>
      <c r="B12" s="60">
        <v>18461.009999999998</v>
      </c>
      <c r="C12" s="61"/>
      <c r="D12" s="60">
        <f t="shared" si="0"/>
        <v>22954.419834</v>
      </c>
      <c r="E12" s="64">
        <f t="shared" si="1"/>
        <v>569.02520417750168</v>
      </c>
      <c r="F12" s="60">
        <f t="shared" si="2"/>
        <v>1912.8683194999999</v>
      </c>
      <c r="G12" s="64">
        <f t="shared" si="3"/>
        <v>47.418767014791804</v>
      </c>
      <c r="H12" s="60">
        <f t="shared" si="4"/>
        <v>94.605125166666667</v>
      </c>
      <c r="I12" s="64">
        <f t="shared" si="5"/>
        <v>2.3451997939178497</v>
      </c>
      <c r="J12" s="60">
        <f t="shared" si="6"/>
        <v>47.302044500000001</v>
      </c>
      <c r="K12" s="64">
        <f t="shared" si="7"/>
        <v>1.1725870540085623</v>
      </c>
      <c r="L12" s="81">
        <f t="shared" si="8"/>
        <v>11.616609227732793</v>
      </c>
      <c r="M12" s="82">
        <f t="shared" si="9"/>
        <v>0.28796822073760203</v>
      </c>
      <c r="N12" s="81">
        <f t="shared" si="10"/>
        <v>5.8083046138663965</v>
      </c>
      <c r="O12" s="82">
        <f t="shared" si="11"/>
        <v>0.14398411036880102</v>
      </c>
      <c r="P12" s="81">
        <f t="shared" si="12"/>
        <v>2.3233218455465585</v>
      </c>
      <c r="Q12" s="82">
        <f t="shared" si="13"/>
        <v>5.7593644147520405E-2</v>
      </c>
      <c r="R12" s="23">
        <f t="shared" si="14"/>
        <v>12.191134279352227</v>
      </c>
      <c r="S12" s="23">
        <f t="shared" si="15"/>
        <v>0.30221032474924892</v>
      </c>
      <c r="T12" s="81">
        <f t="shared" si="16"/>
        <v>11.035778766346153</v>
      </c>
      <c r="U12" s="82">
        <f t="shared" si="17"/>
        <v>0.27356980970072192</v>
      </c>
    </row>
    <row r="13" spans="1:21">
      <c r="A13" s="16">
        <f t="shared" si="18"/>
        <v>5</v>
      </c>
      <c r="B13" s="60">
        <v>18470.98</v>
      </c>
      <c r="C13" s="61"/>
      <c r="D13" s="60">
        <f t="shared" si="0"/>
        <v>22966.816532000001</v>
      </c>
      <c r="E13" s="64">
        <f t="shared" si="1"/>
        <v>569.33251029377868</v>
      </c>
      <c r="F13" s="60">
        <f t="shared" si="2"/>
        <v>1913.9013776666666</v>
      </c>
      <c r="G13" s="64">
        <f t="shared" si="3"/>
        <v>47.444375857814883</v>
      </c>
      <c r="H13" s="60">
        <f t="shared" si="4"/>
        <v>94.605125166666667</v>
      </c>
      <c r="I13" s="64">
        <f t="shared" si="5"/>
        <v>2.3451997939178497</v>
      </c>
      <c r="J13" s="60">
        <f t="shared" si="6"/>
        <v>47.302044500000001</v>
      </c>
      <c r="K13" s="64">
        <f t="shared" si="7"/>
        <v>1.1725870540085623</v>
      </c>
      <c r="L13" s="81">
        <f t="shared" si="8"/>
        <v>11.622882860323887</v>
      </c>
      <c r="M13" s="82">
        <f t="shared" si="9"/>
        <v>0.28812374002721591</v>
      </c>
      <c r="N13" s="81">
        <f t="shared" si="10"/>
        <v>5.8114414301619437</v>
      </c>
      <c r="O13" s="82">
        <f t="shared" si="11"/>
        <v>0.14406187001360796</v>
      </c>
      <c r="P13" s="81">
        <f t="shared" si="12"/>
        <v>2.3245765720647773</v>
      </c>
      <c r="Q13" s="82">
        <f t="shared" si="13"/>
        <v>5.7624748005443177E-2</v>
      </c>
      <c r="R13" s="23">
        <f t="shared" si="14"/>
        <v>12.197407911943319</v>
      </c>
      <c r="S13" s="23">
        <f t="shared" si="15"/>
        <v>0.30236584403886274</v>
      </c>
      <c r="T13" s="81">
        <f t="shared" si="16"/>
        <v>11.041738717307693</v>
      </c>
      <c r="U13" s="82">
        <f t="shared" si="17"/>
        <v>0.2737175530258551</v>
      </c>
    </row>
    <row r="14" spans="1:21">
      <c r="A14" s="16">
        <f t="shared" si="18"/>
        <v>6</v>
      </c>
      <c r="B14" s="60">
        <v>19387.97</v>
      </c>
      <c r="C14" s="61"/>
      <c r="D14" s="60">
        <f t="shared" si="0"/>
        <v>24107.001898000002</v>
      </c>
      <c r="E14" s="64">
        <f t="shared" si="1"/>
        <v>597.59696722103922</v>
      </c>
      <c r="F14" s="60">
        <f t="shared" si="2"/>
        <v>2008.9168248333335</v>
      </c>
      <c r="G14" s="64">
        <f t="shared" si="3"/>
        <v>49.799747268419942</v>
      </c>
      <c r="H14" s="60">
        <f t="shared" si="4"/>
        <v>94.605125166666667</v>
      </c>
      <c r="I14" s="64">
        <f t="shared" si="5"/>
        <v>2.3451997939178497</v>
      </c>
      <c r="J14" s="60">
        <f t="shared" si="6"/>
        <v>47.302044500000001</v>
      </c>
      <c r="K14" s="64">
        <f t="shared" si="7"/>
        <v>1.1725870540085623</v>
      </c>
      <c r="L14" s="81">
        <f t="shared" si="8"/>
        <v>12.199899745951418</v>
      </c>
      <c r="M14" s="82">
        <f t="shared" si="9"/>
        <v>0.30242761499040449</v>
      </c>
      <c r="N14" s="81">
        <f t="shared" si="10"/>
        <v>6.0999498729757091</v>
      </c>
      <c r="O14" s="82">
        <f t="shared" si="11"/>
        <v>0.15121380749520225</v>
      </c>
      <c r="P14" s="81">
        <f t="shared" si="12"/>
        <v>2.4399799491902838</v>
      </c>
      <c r="Q14" s="82">
        <f t="shared" si="13"/>
        <v>6.0485522998080903E-2</v>
      </c>
      <c r="R14" s="23">
        <f t="shared" si="14"/>
        <v>12.774424797570852</v>
      </c>
      <c r="S14" s="23">
        <f t="shared" si="15"/>
        <v>0.31666971900205138</v>
      </c>
      <c r="T14" s="81">
        <f t="shared" si="16"/>
        <v>11.589904758653848</v>
      </c>
      <c r="U14" s="82">
        <f t="shared" si="17"/>
        <v>0.28730623424088431</v>
      </c>
    </row>
    <row r="15" spans="1:21">
      <c r="A15" s="16">
        <f t="shared" si="18"/>
        <v>7</v>
      </c>
      <c r="B15" s="60">
        <v>19397.93</v>
      </c>
      <c r="C15" s="61"/>
      <c r="D15" s="60">
        <f t="shared" si="0"/>
        <v>24119.386162000003</v>
      </c>
      <c r="E15" s="64">
        <f t="shared" si="1"/>
        <v>597.90396510650748</v>
      </c>
      <c r="F15" s="60">
        <f t="shared" si="2"/>
        <v>2009.9488468333334</v>
      </c>
      <c r="G15" s="64">
        <f t="shared" si="3"/>
        <v>49.82533042554229</v>
      </c>
      <c r="H15" s="60">
        <f t="shared" si="4"/>
        <v>94.605125166666667</v>
      </c>
      <c r="I15" s="64">
        <f t="shared" si="5"/>
        <v>2.3451997939178497</v>
      </c>
      <c r="J15" s="60">
        <f t="shared" si="6"/>
        <v>47.302044500000001</v>
      </c>
      <c r="K15" s="64">
        <f t="shared" si="7"/>
        <v>1.1725870540085623</v>
      </c>
      <c r="L15" s="81">
        <f t="shared" si="8"/>
        <v>12.206167086032391</v>
      </c>
      <c r="M15" s="82">
        <f t="shared" si="9"/>
        <v>0.30258297829276698</v>
      </c>
      <c r="N15" s="81">
        <f t="shared" si="10"/>
        <v>6.1030835430161954</v>
      </c>
      <c r="O15" s="82">
        <f t="shared" si="11"/>
        <v>0.15129148914638349</v>
      </c>
      <c r="P15" s="81">
        <f t="shared" si="12"/>
        <v>2.4412334172064782</v>
      </c>
      <c r="Q15" s="82">
        <f t="shared" si="13"/>
        <v>6.0516595658553399E-2</v>
      </c>
      <c r="R15" s="23">
        <f t="shared" si="14"/>
        <v>12.780692137651823</v>
      </c>
      <c r="S15" s="23">
        <f t="shared" si="15"/>
        <v>0.31682508230441381</v>
      </c>
      <c r="T15" s="81">
        <f t="shared" si="16"/>
        <v>11.59585873173077</v>
      </c>
      <c r="U15" s="82">
        <f t="shared" si="17"/>
        <v>0.28745382937812858</v>
      </c>
    </row>
    <row r="16" spans="1:21">
      <c r="A16" s="16">
        <f t="shared" si="18"/>
        <v>8</v>
      </c>
      <c r="B16" s="60">
        <v>20314.89</v>
      </c>
      <c r="C16" s="61"/>
      <c r="D16" s="60">
        <f t="shared" si="0"/>
        <v>25259.534226</v>
      </c>
      <c r="E16" s="64">
        <f t="shared" si="1"/>
        <v>626.16749734134191</v>
      </c>
      <c r="F16" s="60">
        <f t="shared" si="2"/>
        <v>2104.9611855000003</v>
      </c>
      <c r="G16" s="64">
        <f t="shared" si="3"/>
        <v>52.180624778445171</v>
      </c>
      <c r="H16" s="60">
        <f t="shared" si="4"/>
        <v>58.681226833333305</v>
      </c>
      <c r="I16" s="64">
        <f t="shared" si="5"/>
        <v>1.454669615773299</v>
      </c>
      <c r="J16" s="60">
        <f t="shared" si="6"/>
        <v>23.651540333333333</v>
      </c>
      <c r="K16" s="64">
        <f t="shared" si="7"/>
        <v>0.58630636995464369</v>
      </c>
      <c r="L16" s="81">
        <f t="shared" si="8"/>
        <v>12.783165094129554</v>
      </c>
      <c r="M16" s="82">
        <f t="shared" si="9"/>
        <v>0.31688638529420138</v>
      </c>
      <c r="N16" s="81">
        <f t="shared" si="10"/>
        <v>6.3915825470647771</v>
      </c>
      <c r="O16" s="82">
        <f t="shared" si="11"/>
        <v>0.15844319264710069</v>
      </c>
      <c r="P16" s="81">
        <f t="shared" si="12"/>
        <v>2.5566330188259108</v>
      </c>
      <c r="Q16" s="82">
        <f t="shared" si="13"/>
        <v>6.3377277058840276E-2</v>
      </c>
      <c r="R16" s="23">
        <f t="shared" si="14"/>
        <v>13.139528819838059</v>
      </c>
      <c r="S16" s="23">
        <f t="shared" si="15"/>
        <v>0.32572041130092189</v>
      </c>
      <c r="T16" s="81">
        <f t="shared" si="16"/>
        <v>12.144006839423076</v>
      </c>
      <c r="U16" s="82">
        <f t="shared" si="17"/>
        <v>0.3010420660294913</v>
      </c>
    </row>
    <row r="17" spans="1:21">
      <c r="A17" s="16">
        <f t="shared" si="18"/>
        <v>9</v>
      </c>
      <c r="B17" s="60">
        <v>20324.86</v>
      </c>
      <c r="C17" s="61"/>
      <c r="D17" s="60">
        <f t="shared" si="0"/>
        <v>25271.930924</v>
      </c>
      <c r="E17" s="64">
        <f t="shared" si="1"/>
        <v>626.47480345761892</v>
      </c>
      <c r="F17" s="60">
        <f t="shared" si="2"/>
        <v>2105.994243666667</v>
      </c>
      <c r="G17" s="64">
        <f t="shared" si="3"/>
        <v>52.20623362146825</v>
      </c>
      <c r="H17" s="60">
        <f t="shared" si="4"/>
        <v>57.648168666666514</v>
      </c>
      <c r="I17" s="64">
        <f t="shared" si="5"/>
        <v>1.4290607727502178</v>
      </c>
      <c r="J17" s="60">
        <f t="shared" si="6"/>
        <v>23.651540333333333</v>
      </c>
      <c r="K17" s="64">
        <f t="shared" si="7"/>
        <v>0.58630636995464369</v>
      </c>
      <c r="L17" s="81">
        <f t="shared" si="8"/>
        <v>12.789438726720649</v>
      </c>
      <c r="M17" s="82">
        <f t="shared" si="9"/>
        <v>0.31704190458381526</v>
      </c>
      <c r="N17" s="81">
        <f t="shared" si="10"/>
        <v>6.3947193633603243</v>
      </c>
      <c r="O17" s="82">
        <f t="shared" si="11"/>
        <v>0.15852095229190763</v>
      </c>
      <c r="P17" s="81">
        <f t="shared" si="12"/>
        <v>2.5578877453441295</v>
      </c>
      <c r="Q17" s="82">
        <f t="shared" si="13"/>
        <v>6.3408380916763041E-2</v>
      </c>
      <c r="R17" s="23">
        <f t="shared" si="14"/>
        <v>13.139528819838059</v>
      </c>
      <c r="S17" s="23">
        <f t="shared" si="15"/>
        <v>0.32572041130092189</v>
      </c>
      <c r="T17" s="81">
        <f t="shared" si="16"/>
        <v>12.149966790384616</v>
      </c>
      <c r="U17" s="82">
        <f t="shared" si="17"/>
        <v>0.30118980935462447</v>
      </c>
    </row>
    <row r="18" spans="1:21">
      <c r="A18" s="16">
        <f t="shared" si="18"/>
        <v>10</v>
      </c>
      <c r="B18" s="60">
        <v>21241.85</v>
      </c>
      <c r="C18" s="61"/>
      <c r="D18" s="60">
        <f t="shared" si="0"/>
        <v>26412.116289999998</v>
      </c>
      <c r="E18" s="64">
        <f t="shared" si="1"/>
        <v>654.73926038487946</v>
      </c>
      <c r="F18" s="60">
        <f t="shared" si="2"/>
        <v>2201.009690833333</v>
      </c>
      <c r="G18" s="64">
        <f t="shared" si="3"/>
        <v>54.561605032073281</v>
      </c>
      <c r="H18" s="60">
        <f t="shared" si="4"/>
        <v>47.302044500000001</v>
      </c>
      <c r="I18" s="64">
        <f t="shared" si="5"/>
        <v>1.1725870540085623</v>
      </c>
      <c r="J18" s="60">
        <f t="shared" si="6"/>
        <v>23.651540333333333</v>
      </c>
      <c r="K18" s="64">
        <f t="shared" si="7"/>
        <v>0.58630636995464369</v>
      </c>
      <c r="L18" s="81">
        <f t="shared" si="8"/>
        <v>13.366455612348178</v>
      </c>
      <c r="M18" s="82">
        <f t="shared" si="9"/>
        <v>0.33134577954700378</v>
      </c>
      <c r="N18" s="81">
        <f t="shared" si="10"/>
        <v>6.6832278061740888</v>
      </c>
      <c r="O18" s="82">
        <f t="shared" si="11"/>
        <v>0.16567288977350189</v>
      </c>
      <c r="P18" s="81">
        <f t="shared" si="12"/>
        <v>2.6732911224696356</v>
      </c>
      <c r="Q18" s="82">
        <f t="shared" si="13"/>
        <v>6.6269155909400759E-2</v>
      </c>
      <c r="R18" s="23">
        <f t="shared" si="14"/>
        <v>13.653714991902834</v>
      </c>
      <c r="S18" s="23">
        <f t="shared" si="15"/>
        <v>0.33846675355920153</v>
      </c>
      <c r="T18" s="81">
        <f t="shared" si="16"/>
        <v>12.698132831730769</v>
      </c>
      <c r="U18" s="82">
        <f t="shared" si="17"/>
        <v>0.31477849056965357</v>
      </c>
    </row>
    <row r="19" spans="1:21">
      <c r="A19" s="16">
        <f t="shared" si="18"/>
        <v>11</v>
      </c>
      <c r="B19" s="60">
        <v>21251.81</v>
      </c>
      <c r="C19" s="61"/>
      <c r="D19" s="60">
        <f t="shared" si="0"/>
        <v>26424.500554000002</v>
      </c>
      <c r="E19" s="64">
        <f t="shared" si="1"/>
        <v>655.04625827034772</v>
      </c>
      <c r="F19" s="60">
        <f t="shared" si="2"/>
        <v>2202.0417128333338</v>
      </c>
      <c r="G19" s="64">
        <f t="shared" si="3"/>
        <v>54.587188189195658</v>
      </c>
      <c r="H19" s="60">
        <f t="shared" si="4"/>
        <v>47.302044500000001</v>
      </c>
      <c r="I19" s="64">
        <f t="shared" si="5"/>
        <v>1.1725870540085623</v>
      </c>
      <c r="J19" s="60">
        <f t="shared" si="6"/>
        <v>23.651540333333333</v>
      </c>
      <c r="K19" s="64">
        <f t="shared" si="7"/>
        <v>0.58630636995464369</v>
      </c>
      <c r="L19" s="81">
        <f t="shared" si="8"/>
        <v>13.37272295242915</v>
      </c>
      <c r="M19" s="82">
        <f t="shared" si="9"/>
        <v>0.33150114284936627</v>
      </c>
      <c r="N19" s="81">
        <f t="shared" si="10"/>
        <v>6.6863614762145751</v>
      </c>
      <c r="O19" s="82">
        <f t="shared" si="11"/>
        <v>0.16575057142468314</v>
      </c>
      <c r="P19" s="81">
        <f t="shared" si="12"/>
        <v>2.67454459048583</v>
      </c>
      <c r="Q19" s="82">
        <f t="shared" si="13"/>
        <v>6.6300228569873249E-2</v>
      </c>
      <c r="R19" s="23">
        <f t="shared" si="14"/>
        <v>13.659982331983809</v>
      </c>
      <c r="S19" s="23">
        <f t="shared" si="15"/>
        <v>0.33862211686156407</v>
      </c>
      <c r="T19" s="81">
        <f t="shared" si="16"/>
        <v>12.704086804807693</v>
      </c>
      <c r="U19" s="82">
        <f t="shared" si="17"/>
        <v>0.31492608570689795</v>
      </c>
    </row>
    <row r="20" spans="1:21">
      <c r="A20" s="16">
        <f t="shared" si="18"/>
        <v>12</v>
      </c>
      <c r="B20" s="60">
        <v>22168.799999999999</v>
      </c>
      <c r="C20" s="61"/>
      <c r="D20" s="60">
        <f t="shared" si="0"/>
        <v>27564.68592</v>
      </c>
      <c r="E20" s="64">
        <f t="shared" si="1"/>
        <v>683.31071519760837</v>
      </c>
      <c r="F20" s="60">
        <f t="shared" si="2"/>
        <v>2297.0571599999998</v>
      </c>
      <c r="G20" s="64">
        <f t="shared" si="3"/>
        <v>56.942559599800688</v>
      </c>
      <c r="H20" s="60">
        <f t="shared" si="4"/>
        <v>47.302044500000001</v>
      </c>
      <c r="I20" s="64">
        <f t="shared" si="5"/>
        <v>1.1725870540085623</v>
      </c>
      <c r="J20" s="60">
        <f t="shared" si="6"/>
        <v>23.651540333333333</v>
      </c>
      <c r="K20" s="64">
        <f t="shared" si="7"/>
        <v>0.58630636995464369</v>
      </c>
      <c r="L20" s="81">
        <f t="shared" si="8"/>
        <v>13.949739838056679</v>
      </c>
      <c r="M20" s="82">
        <f t="shared" si="9"/>
        <v>0.34580501781255479</v>
      </c>
      <c r="N20" s="81">
        <f t="shared" si="10"/>
        <v>6.9748699190283396</v>
      </c>
      <c r="O20" s="82">
        <f t="shared" si="11"/>
        <v>0.1729025089062774</v>
      </c>
      <c r="P20" s="81">
        <f t="shared" si="12"/>
        <v>2.7899479676113357</v>
      </c>
      <c r="Q20" s="82">
        <f t="shared" si="13"/>
        <v>6.9161003562510953E-2</v>
      </c>
      <c r="R20" s="23">
        <f t="shared" si="14"/>
        <v>14.236999217611338</v>
      </c>
      <c r="S20" s="23">
        <f t="shared" si="15"/>
        <v>0.35292599182475259</v>
      </c>
      <c r="T20" s="81">
        <f t="shared" si="16"/>
        <v>13.252252846153846</v>
      </c>
      <c r="U20" s="82">
        <f t="shared" si="17"/>
        <v>0.32851476692192705</v>
      </c>
    </row>
    <row r="21" spans="1:21">
      <c r="A21" s="16">
        <f t="shared" si="18"/>
        <v>13</v>
      </c>
      <c r="B21" s="60">
        <v>22178.77</v>
      </c>
      <c r="C21" s="61"/>
      <c r="D21" s="60">
        <f t="shared" si="0"/>
        <v>27577.082618</v>
      </c>
      <c r="E21" s="64">
        <f t="shared" si="1"/>
        <v>683.61802131388527</v>
      </c>
      <c r="F21" s="60">
        <f t="shared" si="2"/>
        <v>2298.0902181666665</v>
      </c>
      <c r="G21" s="64">
        <f t="shared" si="3"/>
        <v>56.968168442823767</v>
      </c>
      <c r="H21" s="60">
        <f t="shared" si="4"/>
        <v>47.302044500000001</v>
      </c>
      <c r="I21" s="64">
        <f t="shared" si="5"/>
        <v>1.1725870540085623</v>
      </c>
      <c r="J21" s="60">
        <f t="shared" si="6"/>
        <v>23.651540333333333</v>
      </c>
      <c r="K21" s="64">
        <f t="shared" si="7"/>
        <v>0.58630636995464369</v>
      </c>
      <c r="L21" s="81">
        <f t="shared" si="8"/>
        <v>13.956013470647774</v>
      </c>
      <c r="M21" s="82">
        <f t="shared" si="9"/>
        <v>0.34596053710216867</v>
      </c>
      <c r="N21" s="81">
        <f t="shared" si="10"/>
        <v>6.9780067353238868</v>
      </c>
      <c r="O21" s="82">
        <f t="shared" si="11"/>
        <v>0.17298026855108434</v>
      </c>
      <c r="P21" s="81">
        <f t="shared" si="12"/>
        <v>2.7912026941295549</v>
      </c>
      <c r="Q21" s="82">
        <f t="shared" si="13"/>
        <v>6.9192107420433732E-2</v>
      </c>
      <c r="R21" s="23">
        <f t="shared" si="14"/>
        <v>14.243272850202429</v>
      </c>
      <c r="S21" s="23">
        <f t="shared" si="15"/>
        <v>0.35308151111436636</v>
      </c>
      <c r="T21" s="81">
        <f t="shared" si="16"/>
        <v>13.258212797115386</v>
      </c>
      <c r="U21" s="82">
        <f t="shared" si="17"/>
        <v>0.32866251024706022</v>
      </c>
    </row>
    <row r="22" spans="1:21">
      <c r="A22" s="16">
        <f t="shared" si="18"/>
        <v>14</v>
      </c>
      <c r="B22" s="60">
        <v>23095.72</v>
      </c>
      <c r="C22" s="61"/>
      <c r="D22" s="60">
        <f t="shared" si="0"/>
        <v>28717.218248000001</v>
      </c>
      <c r="E22" s="64">
        <f t="shared" si="1"/>
        <v>711.88124531791107</v>
      </c>
      <c r="F22" s="60">
        <f t="shared" si="2"/>
        <v>2393.1015206666671</v>
      </c>
      <c r="G22" s="64">
        <f t="shared" si="3"/>
        <v>59.323437109825932</v>
      </c>
      <c r="H22" s="60">
        <f t="shared" si="4"/>
        <v>2.1148161666666518</v>
      </c>
      <c r="I22" s="64">
        <f t="shared" si="5"/>
        <v>5.2424923380242683E-2</v>
      </c>
      <c r="J22" s="60">
        <f t="shared" si="6"/>
        <v>0</v>
      </c>
      <c r="K22" s="64">
        <f t="shared" si="7"/>
        <v>0</v>
      </c>
      <c r="L22" s="81">
        <f t="shared" si="8"/>
        <v>14.533005186234819</v>
      </c>
      <c r="M22" s="82">
        <f t="shared" si="9"/>
        <v>0.36026378811635179</v>
      </c>
      <c r="N22" s="81">
        <f t="shared" si="10"/>
        <v>7.2665025931174094</v>
      </c>
      <c r="O22" s="82">
        <f t="shared" si="11"/>
        <v>0.1801318940581759</v>
      </c>
      <c r="P22" s="81">
        <f t="shared" si="12"/>
        <v>2.9066010372469639</v>
      </c>
      <c r="Q22" s="82">
        <f t="shared" si="13"/>
        <v>7.2052757623270361E-2</v>
      </c>
      <c r="R22" s="23">
        <f t="shared" si="14"/>
        <v>14.545848199392715</v>
      </c>
      <c r="S22" s="23">
        <f t="shared" si="15"/>
        <v>0.36058215809639377</v>
      </c>
      <c r="T22" s="81">
        <f t="shared" si="16"/>
        <v>13.806354926923078</v>
      </c>
      <c r="U22" s="82">
        <f t="shared" si="17"/>
        <v>0.34225059871053415</v>
      </c>
    </row>
    <row r="23" spans="1:21">
      <c r="A23" s="16">
        <f t="shared" si="18"/>
        <v>15</v>
      </c>
      <c r="B23" s="60">
        <v>23105.69</v>
      </c>
      <c r="C23" s="61"/>
      <c r="D23" s="60">
        <f t="shared" si="0"/>
        <v>28729.614946000002</v>
      </c>
      <c r="E23" s="64">
        <f t="shared" si="1"/>
        <v>712.18855143418807</v>
      </c>
      <c r="F23" s="60">
        <f t="shared" si="2"/>
        <v>2394.1345788333333</v>
      </c>
      <c r="G23" s="64">
        <f t="shared" si="3"/>
        <v>59.349045952848996</v>
      </c>
      <c r="H23" s="60">
        <f t="shared" si="4"/>
        <v>1.0817580000002414</v>
      </c>
      <c r="I23" s="64">
        <f t="shared" si="5"/>
        <v>2.6816080357170972E-2</v>
      </c>
      <c r="J23" s="60">
        <f t="shared" si="6"/>
        <v>0</v>
      </c>
      <c r="K23" s="64">
        <f t="shared" si="7"/>
        <v>0</v>
      </c>
      <c r="L23" s="81">
        <f t="shared" si="8"/>
        <v>14.539278818825911</v>
      </c>
      <c r="M23" s="82">
        <f t="shared" si="9"/>
        <v>0.36041930740596562</v>
      </c>
      <c r="N23" s="81">
        <f t="shared" si="10"/>
        <v>7.2696394094129557</v>
      </c>
      <c r="O23" s="82">
        <f t="shared" si="11"/>
        <v>0.18020965370298281</v>
      </c>
      <c r="P23" s="81">
        <f t="shared" si="12"/>
        <v>2.9078557637651823</v>
      </c>
      <c r="Q23" s="82">
        <f t="shared" si="13"/>
        <v>7.2083861481193112E-2</v>
      </c>
      <c r="R23" s="23">
        <f t="shared" si="14"/>
        <v>14.545848199392715</v>
      </c>
      <c r="S23" s="23">
        <f t="shared" si="15"/>
        <v>0.36058215809639377</v>
      </c>
      <c r="T23" s="81">
        <f t="shared" si="16"/>
        <v>13.812314877884615</v>
      </c>
      <c r="U23" s="82">
        <f t="shared" si="17"/>
        <v>0.34239834203566732</v>
      </c>
    </row>
    <row r="24" spans="1:21">
      <c r="A24" s="16">
        <f t="shared" si="18"/>
        <v>16</v>
      </c>
      <c r="B24" s="60">
        <v>24022.68</v>
      </c>
      <c r="C24" s="61"/>
      <c r="D24" s="60">
        <f t="shared" si="0"/>
        <v>29869.800312000003</v>
      </c>
      <c r="E24" s="64">
        <f t="shared" si="1"/>
        <v>740.45300836144861</v>
      </c>
      <c r="F24" s="60">
        <f t="shared" si="2"/>
        <v>2489.1500260000003</v>
      </c>
      <c r="G24" s="64">
        <f t="shared" si="3"/>
        <v>61.704417363454056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15.116295704453442</v>
      </c>
      <c r="M24" s="82">
        <f t="shared" si="9"/>
        <v>0.3747231823691542</v>
      </c>
      <c r="N24" s="81">
        <f t="shared" si="10"/>
        <v>7.5581478522267211</v>
      </c>
      <c r="O24" s="82">
        <f t="shared" si="11"/>
        <v>0.1873615911845771</v>
      </c>
      <c r="P24" s="81">
        <f t="shared" si="12"/>
        <v>3.0232591408906884</v>
      </c>
      <c r="Q24" s="82">
        <f t="shared" si="13"/>
        <v>7.4944636473830831E-2</v>
      </c>
      <c r="R24" s="23">
        <f t="shared" si="14"/>
        <v>15.116295704453444</v>
      </c>
      <c r="S24" s="23">
        <f t="shared" si="15"/>
        <v>0.3747231823691542</v>
      </c>
      <c r="T24" s="81">
        <f t="shared" si="16"/>
        <v>14.360480919230771</v>
      </c>
      <c r="U24" s="82">
        <f t="shared" si="17"/>
        <v>0.35598702325069648</v>
      </c>
    </row>
    <row r="25" spans="1:21">
      <c r="A25" s="16">
        <f t="shared" si="18"/>
        <v>17</v>
      </c>
      <c r="B25" s="60">
        <v>24032.65</v>
      </c>
      <c r="C25" s="61"/>
      <c r="D25" s="60">
        <f t="shared" si="0"/>
        <v>29882.197010000004</v>
      </c>
      <c r="E25" s="64">
        <f t="shared" si="1"/>
        <v>740.76031447772561</v>
      </c>
      <c r="F25" s="60">
        <f t="shared" si="2"/>
        <v>2490.183084166667</v>
      </c>
      <c r="G25" s="64">
        <f t="shared" si="3"/>
        <v>61.730026206477135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15.122569337044537</v>
      </c>
      <c r="M25" s="82">
        <f t="shared" si="9"/>
        <v>0.37487870165876802</v>
      </c>
      <c r="N25" s="81">
        <f t="shared" si="10"/>
        <v>7.5612846685222683</v>
      </c>
      <c r="O25" s="82">
        <f t="shared" si="11"/>
        <v>0.18743935082938401</v>
      </c>
      <c r="P25" s="81">
        <f t="shared" si="12"/>
        <v>3.0245138674089072</v>
      </c>
      <c r="Q25" s="82">
        <f t="shared" si="13"/>
        <v>7.4975740331753596E-2</v>
      </c>
      <c r="R25" s="23">
        <f t="shared" si="14"/>
        <v>15.122569337044535</v>
      </c>
      <c r="S25" s="23">
        <f t="shared" si="15"/>
        <v>0.37487870165876797</v>
      </c>
      <c r="T25" s="81">
        <f t="shared" si="16"/>
        <v>14.36644087019231</v>
      </c>
      <c r="U25" s="82">
        <f t="shared" si="17"/>
        <v>0.35613476657582965</v>
      </c>
    </row>
    <row r="26" spans="1:21">
      <c r="A26" s="16">
        <f t="shared" si="18"/>
        <v>18</v>
      </c>
      <c r="B26" s="60">
        <v>24949.599999999999</v>
      </c>
      <c r="C26" s="61"/>
      <c r="D26" s="60">
        <f t="shared" si="0"/>
        <v>31022.332640000001</v>
      </c>
      <c r="E26" s="64">
        <f t="shared" si="1"/>
        <v>769.0235384817513</v>
      </c>
      <c r="F26" s="60">
        <f t="shared" si="2"/>
        <v>2585.1943866666666</v>
      </c>
      <c r="G26" s="64">
        <f t="shared" si="3"/>
        <v>64.08529487347927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15.69956105263158</v>
      </c>
      <c r="M26" s="82">
        <f t="shared" si="9"/>
        <v>0.38918195267295108</v>
      </c>
      <c r="N26" s="81">
        <f t="shared" si="10"/>
        <v>7.84978052631579</v>
      </c>
      <c r="O26" s="82">
        <f t="shared" si="11"/>
        <v>0.19459097633647554</v>
      </c>
      <c r="P26" s="81">
        <f t="shared" si="12"/>
        <v>3.1399122105263162</v>
      </c>
      <c r="Q26" s="82">
        <f t="shared" si="13"/>
        <v>7.7836390534590225E-2</v>
      </c>
      <c r="R26" s="23">
        <f t="shared" si="14"/>
        <v>15.69956105263158</v>
      </c>
      <c r="S26" s="23">
        <f t="shared" si="15"/>
        <v>0.38918195267295108</v>
      </c>
      <c r="T26" s="81">
        <f t="shared" si="16"/>
        <v>14.914583</v>
      </c>
      <c r="U26" s="82">
        <f t="shared" si="17"/>
        <v>0.36972285503930352</v>
      </c>
    </row>
    <row r="27" spans="1:21">
      <c r="A27" s="16">
        <f t="shared" si="18"/>
        <v>19</v>
      </c>
      <c r="B27" s="60">
        <v>24959.57</v>
      </c>
      <c r="C27" s="61"/>
      <c r="D27" s="60">
        <f t="shared" si="0"/>
        <v>31034.729338000001</v>
      </c>
      <c r="E27" s="64">
        <f t="shared" si="1"/>
        <v>769.33084459802831</v>
      </c>
      <c r="F27" s="60">
        <f t="shared" si="2"/>
        <v>2586.2274448333333</v>
      </c>
      <c r="G27" s="64">
        <f t="shared" si="3"/>
        <v>64.110903716502349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15.705834685222673</v>
      </c>
      <c r="M27" s="82">
        <f t="shared" si="9"/>
        <v>0.38933747196256491</v>
      </c>
      <c r="N27" s="81">
        <f t="shared" si="10"/>
        <v>7.8529173426113363</v>
      </c>
      <c r="O27" s="82">
        <f t="shared" si="11"/>
        <v>0.19466873598128245</v>
      </c>
      <c r="P27" s="81">
        <f t="shared" si="12"/>
        <v>3.1411669370445345</v>
      </c>
      <c r="Q27" s="82">
        <f t="shared" si="13"/>
        <v>7.786749439251299E-2</v>
      </c>
      <c r="R27" s="23">
        <f t="shared" si="14"/>
        <v>15.705834685222671</v>
      </c>
      <c r="S27" s="23">
        <f t="shared" si="15"/>
        <v>0.38933747196256485</v>
      </c>
      <c r="T27" s="81">
        <f t="shared" si="16"/>
        <v>14.920542950961538</v>
      </c>
      <c r="U27" s="82">
        <f t="shared" si="17"/>
        <v>0.36987059836443664</v>
      </c>
    </row>
    <row r="28" spans="1:21">
      <c r="A28" s="16">
        <f t="shared" si="18"/>
        <v>20</v>
      </c>
      <c r="B28" s="60">
        <v>25876.560000000001</v>
      </c>
      <c r="C28" s="61"/>
      <c r="D28" s="60">
        <f t="shared" si="0"/>
        <v>32174.914704000003</v>
      </c>
      <c r="E28" s="64">
        <f t="shared" si="1"/>
        <v>797.59530152528896</v>
      </c>
      <c r="F28" s="60">
        <f t="shared" si="2"/>
        <v>2681.2428920000002</v>
      </c>
      <c r="G28" s="64">
        <f t="shared" si="3"/>
        <v>66.466275127107409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16.282851570850205</v>
      </c>
      <c r="M28" s="82">
        <f t="shared" si="9"/>
        <v>0.40364134692575354</v>
      </c>
      <c r="N28" s="81">
        <f t="shared" si="10"/>
        <v>8.1414257854251026</v>
      </c>
      <c r="O28" s="82">
        <f t="shared" si="11"/>
        <v>0.20182067346287677</v>
      </c>
      <c r="P28" s="81">
        <f t="shared" si="12"/>
        <v>3.2565703141700411</v>
      </c>
      <c r="Q28" s="82">
        <f t="shared" si="13"/>
        <v>8.0728269385150708E-2</v>
      </c>
      <c r="R28" s="23">
        <f t="shared" si="14"/>
        <v>16.282851570850205</v>
      </c>
      <c r="S28" s="23">
        <f t="shared" si="15"/>
        <v>0.40364134692575354</v>
      </c>
      <c r="T28" s="81">
        <f t="shared" si="16"/>
        <v>15.468708992307693</v>
      </c>
      <c r="U28" s="82">
        <f t="shared" si="17"/>
        <v>0.38345927957946579</v>
      </c>
    </row>
    <row r="29" spans="1:21">
      <c r="A29" s="16">
        <f t="shared" si="18"/>
        <v>21</v>
      </c>
      <c r="B29" s="60">
        <v>25886.53</v>
      </c>
      <c r="C29" s="61"/>
      <c r="D29" s="60">
        <f t="shared" si="0"/>
        <v>32187.311401999999</v>
      </c>
      <c r="E29" s="64">
        <f t="shared" si="1"/>
        <v>797.90260764156574</v>
      </c>
      <c r="F29" s="60">
        <f t="shared" si="2"/>
        <v>2682.2759501666665</v>
      </c>
      <c r="G29" s="64">
        <f t="shared" si="3"/>
        <v>66.491883970130473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16.289125203441294</v>
      </c>
      <c r="M29" s="82">
        <f t="shared" si="9"/>
        <v>0.40379686621536726</v>
      </c>
      <c r="N29" s="81">
        <f t="shared" si="10"/>
        <v>8.1445626017206472</v>
      </c>
      <c r="O29" s="82">
        <f t="shared" si="11"/>
        <v>0.20189843310768363</v>
      </c>
      <c r="P29" s="81">
        <f t="shared" si="12"/>
        <v>3.257825040688259</v>
      </c>
      <c r="Q29" s="82">
        <f t="shared" si="13"/>
        <v>8.075937324307346E-2</v>
      </c>
      <c r="R29" s="23">
        <f t="shared" si="14"/>
        <v>16.289125203441294</v>
      </c>
      <c r="S29" s="23">
        <f t="shared" si="15"/>
        <v>0.40379686621536726</v>
      </c>
      <c r="T29" s="81">
        <f t="shared" si="16"/>
        <v>15.474668943269231</v>
      </c>
      <c r="U29" s="82">
        <f t="shared" si="17"/>
        <v>0.38360702290459897</v>
      </c>
    </row>
    <row r="30" spans="1:21">
      <c r="A30" s="16">
        <f t="shared" si="18"/>
        <v>22</v>
      </c>
      <c r="B30" s="60">
        <v>26803.48</v>
      </c>
      <c r="C30" s="61"/>
      <c r="D30" s="60">
        <f t="shared" si="0"/>
        <v>33327.447032000004</v>
      </c>
      <c r="E30" s="64">
        <f t="shared" si="1"/>
        <v>826.16583164559165</v>
      </c>
      <c r="F30" s="60">
        <f t="shared" si="2"/>
        <v>2777.287252666667</v>
      </c>
      <c r="G30" s="64">
        <f t="shared" si="3"/>
        <v>68.847152637132638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16.866116919028343</v>
      </c>
      <c r="M30" s="82">
        <f t="shared" si="9"/>
        <v>0.41810011722955048</v>
      </c>
      <c r="N30" s="81">
        <f t="shared" si="10"/>
        <v>8.4330584595141715</v>
      </c>
      <c r="O30" s="82">
        <f t="shared" si="11"/>
        <v>0.20905005861477524</v>
      </c>
      <c r="P30" s="81">
        <f t="shared" si="12"/>
        <v>3.3732233838056684</v>
      </c>
      <c r="Q30" s="82">
        <f t="shared" si="13"/>
        <v>8.3620023445910088E-2</v>
      </c>
      <c r="R30" s="23">
        <f t="shared" si="14"/>
        <v>16.866116919028343</v>
      </c>
      <c r="S30" s="23">
        <f t="shared" si="15"/>
        <v>0.41810011722955048</v>
      </c>
      <c r="T30" s="81">
        <f t="shared" si="16"/>
        <v>16.022811073076923</v>
      </c>
      <c r="U30" s="82">
        <f t="shared" si="17"/>
        <v>0.3971951113680729</v>
      </c>
    </row>
    <row r="31" spans="1:21">
      <c r="A31" s="16">
        <f t="shared" si="18"/>
        <v>23</v>
      </c>
      <c r="B31" s="60">
        <v>27730.44</v>
      </c>
      <c r="C31" s="61"/>
      <c r="D31" s="60">
        <f t="shared" si="0"/>
        <v>34480.029095999998</v>
      </c>
      <c r="E31" s="64">
        <f t="shared" si="1"/>
        <v>854.73759468912908</v>
      </c>
      <c r="F31" s="60">
        <f t="shared" si="2"/>
        <v>2873.3357580000002</v>
      </c>
      <c r="G31" s="64">
        <f t="shared" si="3"/>
        <v>71.228132890760762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17.449407437246961</v>
      </c>
      <c r="M31" s="82">
        <f t="shared" si="9"/>
        <v>0.43255951148235272</v>
      </c>
      <c r="N31" s="81">
        <f t="shared" si="10"/>
        <v>8.7247037186234806</v>
      </c>
      <c r="O31" s="82">
        <f t="shared" si="11"/>
        <v>0.21627975574117636</v>
      </c>
      <c r="P31" s="81">
        <f t="shared" si="12"/>
        <v>3.4898814874493924</v>
      </c>
      <c r="Q31" s="82">
        <f t="shared" si="13"/>
        <v>8.6511902296470558E-2</v>
      </c>
      <c r="R31" s="23">
        <f t="shared" si="14"/>
        <v>17.449407437246965</v>
      </c>
      <c r="S31" s="23">
        <f t="shared" si="15"/>
        <v>0.43255951148235283</v>
      </c>
      <c r="T31" s="81">
        <f t="shared" si="16"/>
        <v>16.576937065384616</v>
      </c>
      <c r="U31" s="82">
        <f t="shared" si="17"/>
        <v>0.41093153590823517</v>
      </c>
    </row>
    <row r="32" spans="1:21">
      <c r="A32" s="16">
        <f t="shared" si="18"/>
        <v>24</v>
      </c>
      <c r="B32" s="60">
        <v>28647.43</v>
      </c>
      <c r="C32" s="61"/>
      <c r="D32" s="60">
        <f t="shared" si="0"/>
        <v>35620.214462000004</v>
      </c>
      <c r="E32" s="64">
        <f t="shared" si="1"/>
        <v>883.00205161638985</v>
      </c>
      <c r="F32" s="60">
        <f t="shared" si="2"/>
        <v>2968.3512051666667</v>
      </c>
      <c r="G32" s="64">
        <f t="shared" si="3"/>
        <v>73.583504301365807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18.026424322874497</v>
      </c>
      <c r="M32" s="82">
        <f t="shared" si="9"/>
        <v>0.44686338644554147</v>
      </c>
      <c r="N32" s="81">
        <f t="shared" si="10"/>
        <v>9.0132121614372487</v>
      </c>
      <c r="O32" s="82">
        <f t="shared" si="11"/>
        <v>0.22343169322277073</v>
      </c>
      <c r="P32" s="81">
        <f t="shared" si="12"/>
        <v>3.6052848645748994</v>
      </c>
      <c r="Q32" s="82">
        <f t="shared" si="13"/>
        <v>8.937267728910829E-2</v>
      </c>
      <c r="R32" s="23">
        <f t="shared" si="14"/>
        <v>18.026424322874494</v>
      </c>
      <c r="S32" s="23">
        <f t="shared" si="15"/>
        <v>0.44686338644554136</v>
      </c>
      <c r="T32" s="81">
        <f t="shared" si="16"/>
        <v>17.125103106730769</v>
      </c>
      <c r="U32" s="82">
        <f t="shared" si="17"/>
        <v>0.42452021712326432</v>
      </c>
    </row>
    <row r="33" spans="1:21">
      <c r="A33" s="16">
        <f t="shared" si="18"/>
        <v>25</v>
      </c>
      <c r="B33" s="60">
        <v>28657.360000000001</v>
      </c>
      <c r="C33" s="61"/>
      <c r="D33" s="60">
        <f t="shared" si="0"/>
        <v>35632.561424</v>
      </c>
      <c r="E33" s="64">
        <f t="shared" si="1"/>
        <v>883.30812480943189</v>
      </c>
      <c r="F33" s="60">
        <f t="shared" si="2"/>
        <v>2969.3801186666665</v>
      </c>
      <c r="G33" s="64">
        <f t="shared" si="3"/>
        <v>73.609010400785976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18.032672785425103</v>
      </c>
      <c r="M33" s="82">
        <f t="shared" si="9"/>
        <v>0.44701828178614977</v>
      </c>
      <c r="N33" s="81">
        <f t="shared" si="10"/>
        <v>9.0163363927125513</v>
      </c>
      <c r="O33" s="82">
        <f t="shared" si="11"/>
        <v>0.22350914089307489</v>
      </c>
      <c r="P33" s="81">
        <f t="shared" si="12"/>
        <v>3.6065345570850207</v>
      </c>
      <c r="Q33" s="82">
        <f t="shared" si="13"/>
        <v>8.9403656357229952E-2</v>
      </c>
      <c r="R33" s="23">
        <f t="shared" si="14"/>
        <v>18.032672785425099</v>
      </c>
      <c r="S33" s="23">
        <f t="shared" si="15"/>
        <v>0.44701828178614966</v>
      </c>
      <c r="T33" s="81">
        <f t="shared" si="16"/>
        <v>17.131039146153846</v>
      </c>
      <c r="U33" s="82">
        <f t="shared" si="17"/>
        <v>0.42466736769684221</v>
      </c>
    </row>
    <row r="34" spans="1:21">
      <c r="A34" s="16">
        <f t="shared" si="18"/>
        <v>26</v>
      </c>
      <c r="B34" s="60">
        <v>28657.360000000001</v>
      </c>
      <c r="C34" s="61"/>
      <c r="D34" s="60">
        <f t="shared" si="0"/>
        <v>35632.561424</v>
      </c>
      <c r="E34" s="64">
        <f t="shared" si="1"/>
        <v>883.30812480943189</v>
      </c>
      <c r="F34" s="60">
        <f t="shared" si="2"/>
        <v>2969.3801186666665</v>
      </c>
      <c r="G34" s="64">
        <f t="shared" si="3"/>
        <v>73.609010400785976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18.032672785425103</v>
      </c>
      <c r="M34" s="82">
        <f t="shared" si="9"/>
        <v>0.44701828178614977</v>
      </c>
      <c r="N34" s="81">
        <f t="shared" si="10"/>
        <v>9.0163363927125513</v>
      </c>
      <c r="O34" s="82">
        <f t="shared" si="11"/>
        <v>0.22350914089307489</v>
      </c>
      <c r="P34" s="81">
        <f t="shared" si="12"/>
        <v>3.6065345570850207</v>
      </c>
      <c r="Q34" s="82">
        <f t="shared" si="13"/>
        <v>8.9403656357229952E-2</v>
      </c>
      <c r="R34" s="23">
        <f t="shared" si="14"/>
        <v>18.032672785425099</v>
      </c>
      <c r="S34" s="23">
        <f t="shared" si="15"/>
        <v>0.44701828178614966</v>
      </c>
      <c r="T34" s="81">
        <f t="shared" si="16"/>
        <v>17.131039146153846</v>
      </c>
      <c r="U34" s="82">
        <f t="shared" si="17"/>
        <v>0.42466736769684221</v>
      </c>
    </row>
    <row r="35" spans="1:21">
      <c r="A35" s="16">
        <f t="shared" si="18"/>
        <v>27</v>
      </c>
      <c r="B35" s="60">
        <v>28667.360000000001</v>
      </c>
      <c r="C35" s="61"/>
      <c r="D35" s="60">
        <f t="shared" si="0"/>
        <v>35644.995424000001</v>
      </c>
      <c r="E35" s="64">
        <f t="shared" si="1"/>
        <v>883.61635561813489</v>
      </c>
      <c r="F35" s="60">
        <f t="shared" si="2"/>
        <v>2970.4162853333337</v>
      </c>
      <c r="G35" s="64">
        <f t="shared" si="3"/>
        <v>73.634696301511255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18.038965295546561</v>
      </c>
      <c r="M35" s="82">
        <f t="shared" si="9"/>
        <v>0.44717426903751772</v>
      </c>
      <c r="N35" s="81">
        <f t="shared" si="10"/>
        <v>9.0194826477732803</v>
      </c>
      <c r="O35" s="82">
        <f t="shared" si="11"/>
        <v>0.22358713451875886</v>
      </c>
      <c r="P35" s="81">
        <f t="shared" si="12"/>
        <v>3.6077930591093121</v>
      </c>
      <c r="Q35" s="82">
        <f t="shared" si="13"/>
        <v>8.9434853807503545E-2</v>
      </c>
      <c r="R35" s="23">
        <f t="shared" si="14"/>
        <v>18.038965295546561</v>
      </c>
      <c r="S35" s="23">
        <f t="shared" si="15"/>
        <v>0.44717426903751772</v>
      </c>
      <c r="T35" s="81">
        <f t="shared" si="16"/>
        <v>17.137017030769233</v>
      </c>
      <c r="U35" s="82">
        <f t="shared" si="17"/>
        <v>0.42481555558564182</v>
      </c>
    </row>
    <row r="36" spans="1:21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7</vt:i4>
      </vt:variant>
    </vt:vector>
  </HeadingPairs>
  <TitlesOfParts>
    <vt:vector size="27" baseType="lpstr">
      <vt:lpstr>Inhoud</vt:lpstr>
      <vt:lpstr>LOG4</vt:lpstr>
      <vt:lpstr>LOG3</vt:lpstr>
      <vt:lpstr>LOG2</vt:lpstr>
      <vt:lpstr>ADM1</vt:lpstr>
      <vt:lpstr>ADM2</vt:lpstr>
      <vt:lpstr>ADM3</vt:lpstr>
      <vt:lpstr>MV2(Verz pers)</vt:lpstr>
      <vt:lpstr>B3</vt:lpstr>
      <vt:lpstr>B2B</vt:lpstr>
      <vt:lpstr>B2A</vt:lpstr>
      <vt:lpstr>B1C</vt:lpstr>
      <vt:lpstr>B1b(HO)</vt:lpstr>
      <vt:lpstr>MV1</vt:lpstr>
      <vt:lpstr>MV1bis</vt:lpstr>
      <vt:lpstr>L1</vt:lpstr>
      <vt:lpstr>K3</vt:lpstr>
      <vt:lpstr>G1</vt:lpstr>
      <vt:lpstr>GS</vt:lpstr>
      <vt:lpstr>GEW</vt:lpstr>
      <vt:lpstr>B1C!Afdrukbereik</vt:lpstr>
      <vt:lpstr>B2A!Afdrukbereik</vt:lpstr>
      <vt:lpstr>'B3'!Afdrukbereik</vt:lpstr>
      <vt:lpstr>'G1'!Afdrukbereik</vt:lpstr>
      <vt:lpstr>GS!Afdrukbereik</vt:lpstr>
      <vt:lpstr>'K3'!Afdrukbereik</vt:lpstr>
      <vt:lpstr>'MV2(Verz pers)'!Afdrukbereik</vt:lpstr>
    </vt:vector>
  </TitlesOfParts>
  <Company>Vlafo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Vandyck</dc:creator>
  <cp:lastModifiedBy>Steven De Looze</cp:lastModifiedBy>
  <cp:lastPrinted>2012-03-05T12:47:41Z</cp:lastPrinted>
  <dcterms:created xsi:type="dcterms:W3CDTF">2002-02-15T13:24:39Z</dcterms:created>
  <dcterms:modified xsi:type="dcterms:W3CDTF">2012-03-13T08:02:53Z</dcterms:modified>
</cp:coreProperties>
</file>