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980" windowHeight="8070" activeTab="5"/>
  </bookViews>
  <sheets>
    <sheet name="Vlaanderen Globaal" sheetId="1" r:id="rId1"/>
    <sheet name="Antwerpen" sheetId="8" r:id="rId2"/>
    <sheet name="Limburg" sheetId="6" r:id="rId3"/>
    <sheet name="Oost-Vlaanderen" sheetId="9" r:id="rId4"/>
    <sheet name="Vlaams-Brabant en Brussel" sheetId="7" r:id="rId5"/>
    <sheet name="West-Vlaanderen" sheetId="4" r:id="rId6"/>
  </sheets>
  <calcPr calcId="145621"/>
</workbook>
</file>

<file path=xl/calcChain.xml><?xml version="1.0" encoding="utf-8"?>
<calcChain xmlns="http://schemas.openxmlformats.org/spreadsheetml/2006/main">
  <c r="D6" i="6" l="1"/>
  <c r="F19" i="1" l="1"/>
  <c r="C19" i="1"/>
  <c r="F18" i="1"/>
  <c r="E18" i="1"/>
  <c r="D18" i="1"/>
  <c r="C18" i="1"/>
  <c r="G29" i="1"/>
  <c r="G27" i="1"/>
  <c r="F27" i="1"/>
  <c r="E27" i="1"/>
  <c r="D27" i="1"/>
  <c r="C27" i="1"/>
  <c r="G25" i="1"/>
  <c r="F25" i="1"/>
  <c r="E25" i="1"/>
  <c r="D25" i="1"/>
  <c r="C25" i="1"/>
  <c r="G23" i="1"/>
  <c r="F23" i="1"/>
  <c r="E23" i="1"/>
  <c r="D23" i="1"/>
  <c r="C23" i="1"/>
  <c r="K23" i="1" s="1"/>
  <c r="G21" i="1"/>
  <c r="F21" i="1"/>
  <c r="E21" i="1"/>
  <c r="D21" i="1"/>
  <c r="C21" i="1"/>
  <c r="E13" i="1"/>
  <c r="E12" i="1"/>
  <c r="E11" i="1"/>
  <c r="E16" i="1" s="1"/>
  <c r="E2" i="1"/>
  <c r="E7" i="9"/>
  <c r="H17" i="9"/>
  <c r="D12" i="9"/>
  <c r="E11" i="9"/>
  <c r="E12" i="9" s="1"/>
  <c r="E19" i="1" s="1"/>
  <c r="D9" i="9"/>
  <c r="E8" i="9"/>
  <c r="E6" i="9"/>
  <c r="E9" i="9" s="1"/>
  <c r="E26" i="9" s="1"/>
  <c r="E29" i="1" s="1"/>
  <c r="E5" i="9"/>
  <c r="E4" i="9"/>
  <c r="E15" i="1"/>
  <c r="G14" i="1"/>
  <c r="G13" i="1"/>
  <c r="G12" i="1"/>
  <c r="G10" i="1"/>
  <c r="H10" i="1" s="1"/>
  <c r="K10" i="1" s="1"/>
  <c r="G9" i="1"/>
  <c r="G8" i="1"/>
  <c r="G6" i="1"/>
  <c r="F13" i="1"/>
  <c r="F12" i="1"/>
  <c r="F10" i="1"/>
  <c r="F8" i="1"/>
  <c r="F7" i="1"/>
  <c r="H7" i="1" s="1"/>
  <c r="F5" i="1"/>
  <c r="D10" i="1"/>
  <c r="D8" i="1"/>
  <c r="D15" i="1" s="1"/>
  <c r="C13" i="1"/>
  <c r="H13" i="1" s="1"/>
  <c r="K13" i="1" s="1"/>
  <c r="C11" i="1"/>
  <c r="H8" i="1"/>
  <c r="H9" i="1"/>
  <c r="K9" i="1" s="1"/>
  <c r="H12" i="1"/>
  <c r="H14" i="1"/>
  <c r="H5" i="1"/>
  <c r="G2" i="1"/>
  <c r="F2" i="1"/>
  <c r="D2" i="1"/>
  <c r="C2" i="1"/>
  <c r="H13" i="8"/>
  <c r="D9" i="8"/>
  <c r="E8" i="8"/>
  <c r="E9" i="8" s="1"/>
  <c r="D6" i="8"/>
  <c r="E5" i="8"/>
  <c r="E6" i="8" s="1"/>
  <c r="E19" i="8" s="1"/>
  <c r="C29" i="1" s="1"/>
  <c r="E4" i="8"/>
  <c r="E6" i="7"/>
  <c r="E11" i="7"/>
  <c r="E5" i="7"/>
  <c r="E4" i="7"/>
  <c r="H20" i="7"/>
  <c r="D16" i="7"/>
  <c r="E15" i="7"/>
  <c r="E16" i="7" s="1"/>
  <c r="H18" i="7" s="1"/>
  <c r="D13" i="7"/>
  <c r="E12" i="7"/>
  <c r="E10" i="7"/>
  <c r="E13" i="7" s="1"/>
  <c r="E26" i="7" s="1"/>
  <c r="F29" i="1" s="1"/>
  <c r="E9" i="7"/>
  <c r="E8" i="7"/>
  <c r="E7" i="7"/>
  <c r="E4" i="6"/>
  <c r="H13" i="6"/>
  <c r="D9" i="6"/>
  <c r="E8" i="6"/>
  <c r="E9" i="6" s="1"/>
  <c r="D19" i="1" s="1"/>
  <c r="E5" i="6"/>
  <c r="H21" i="4"/>
  <c r="D17" i="4"/>
  <c r="G18" i="1" s="1"/>
  <c r="E16" i="4"/>
  <c r="E15" i="4"/>
  <c r="E8" i="4"/>
  <c r="E11" i="4"/>
  <c r="D13" i="4"/>
  <c r="E6" i="4"/>
  <c r="E4" i="4"/>
  <c r="E5" i="4"/>
  <c r="E7" i="4"/>
  <c r="E9" i="4"/>
  <c r="E10" i="4"/>
  <c r="E12" i="4"/>
  <c r="K7" i="1" l="1"/>
  <c r="I7" i="1"/>
  <c r="K5" i="1"/>
  <c r="K15" i="1" s="1"/>
  <c r="K8" i="1"/>
  <c r="I8" i="1"/>
  <c r="K2" i="1"/>
  <c r="H11" i="1"/>
  <c r="G15" i="1"/>
  <c r="K25" i="1"/>
  <c r="K14" i="1"/>
  <c r="I14" i="1"/>
  <c r="H6" i="1"/>
  <c r="K6" i="1" s="1"/>
  <c r="K27" i="1"/>
  <c r="E17" i="4"/>
  <c r="C16" i="1"/>
  <c r="F15" i="1"/>
  <c r="K21" i="1"/>
  <c r="H18" i="1"/>
  <c r="K18" i="1" s="1"/>
  <c r="K12" i="1"/>
  <c r="I12" i="1"/>
  <c r="K11" i="1"/>
  <c r="I10" i="1"/>
  <c r="D16" i="1"/>
  <c r="F16" i="1"/>
  <c r="G16" i="1"/>
  <c r="H20" i="9"/>
  <c r="H21" i="9" s="1"/>
  <c r="H14" i="9"/>
  <c r="H15" i="9" s="1"/>
  <c r="H18" i="9"/>
  <c r="C15" i="1"/>
  <c r="H15" i="1" s="1"/>
  <c r="E6" i="6"/>
  <c r="E19" i="6" s="1"/>
  <c r="D29" i="1" s="1"/>
  <c r="K29" i="1" s="1"/>
  <c r="H15" i="8"/>
  <c r="H16" i="8" s="1"/>
  <c r="H11" i="8"/>
  <c r="H12" i="8" s="1"/>
  <c r="H14" i="8"/>
  <c r="H22" i="7"/>
  <c r="H23" i="7" s="1"/>
  <c r="H19" i="7"/>
  <c r="H21" i="7"/>
  <c r="H15" i="6"/>
  <c r="H11" i="6"/>
  <c r="H12" i="6" s="1"/>
  <c r="H14" i="6"/>
  <c r="H19" i="4"/>
  <c r="E13" i="4"/>
  <c r="E27" i="4" l="1"/>
  <c r="H16" i="6"/>
  <c r="I5" i="1"/>
  <c r="H23" i="4"/>
  <c r="G19" i="1"/>
  <c r="H20" i="4"/>
  <c r="H22" i="4"/>
  <c r="H24" i="4"/>
</calcChain>
</file>

<file path=xl/sharedStrings.xml><?xml version="1.0" encoding="utf-8"?>
<sst xmlns="http://schemas.openxmlformats.org/spreadsheetml/2006/main" count="176" uniqueCount="74">
  <si>
    <t>PAB</t>
  </si>
  <si>
    <t>VIPA</t>
  </si>
  <si>
    <t>Antwerpen</t>
  </si>
  <si>
    <t>Limburg</t>
  </si>
  <si>
    <t>Oost-Vlaanderen</t>
  </si>
  <si>
    <t>Vlaams-Brabant en Brussel</t>
  </si>
  <si>
    <t>West-Vlaanderen</t>
  </si>
  <si>
    <t>aantal</t>
  </si>
  <si>
    <t>internaat</t>
  </si>
  <si>
    <t>semi-internaat niet-schoolgaand</t>
  </si>
  <si>
    <t>dagcentrum</t>
  </si>
  <si>
    <t>tehuis niet-werkenden bezigheid</t>
  </si>
  <si>
    <t>tehuis niet-werkenden nursing</t>
  </si>
  <si>
    <t>tehuis kortverblijf</t>
  </si>
  <si>
    <t>gemiddeld</t>
  </si>
  <si>
    <t>Ons Erf</t>
  </si>
  <si>
    <t>Ons Erf (1GES++ / 1MED++)</t>
  </si>
  <si>
    <t>De Waaiberg</t>
  </si>
  <si>
    <t>Spermalie (5VISUEEL MEERVOUDIG)</t>
  </si>
  <si>
    <t>Het Anker (2GES++)</t>
  </si>
  <si>
    <t>Kerckstede</t>
  </si>
  <si>
    <t>Den Ommeloop</t>
  </si>
  <si>
    <t>TOTAAL VIPA</t>
  </si>
  <si>
    <t>THUISBEGELEIDING GES</t>
  </si>
  <si>
    <t>BAS</t>
  </si>
  <si>
    <t>Start</t>
  </si>
  <si>
    <t>GES+mentaal</t>
  </si>
  <si>
    <r>
      <t xml:space="preserve">GES (vanuit Bemok  </t>
    </r>
    <r>
      <rPr>
        <b/>
        <sz val="11"/>
        <color theme="1"/>
        <rFont val="Calibri"/>
        <family val="2"/>
        <scheme val="minor"/>
      </rPr>
      <t>Het Anker en Sint-Idesbald)</t>
    </r>
  </si>
  <si>
    <t>TOTAAL THUISBEGELEIDING GES</t>
  </si>
  <si>
    <t>RECHTSTREEKS TOEGANKELIJKE HULPVERLENING</t>
  </si>
  <si>
    <t>UITBREIDING BUDGET NOODSITUATIE</t>
  </si>
  <si>
    <t>INDIVIDUELE CONVENANTS (PTB)</t>
  </si>
  <si>
    <t>PROVINCIAAL BUDGET</t>
  </si>
  <si>
    <t>REST</t>
  </si>
  <si>
    <t>PROVINCIAAL BUDGET WEST-VLAANDEREN</t>
  </si>
  <si>
    <t>PROVINCIAAL BUDGET LIMBURG</t>
  </si>
  <si>
    <t>'t Brugske</t>
  </si>
  <si>
    <t>geen</t>
  </si>
  <si>
    <t>Ter Engelen</t>
  </si>
  <si>
    <t xml:space="preserve">onvoldoende noden / zorgvragen </t>
  </si>
  <si>
    <t>geen onderdeel van meerjarenplan ROG Limburg</t>
  </si>
  <si>
    <t>PROVINCIAAL BUDGET OOST-VLAANDEREN</t>
  </si>
  <si>
    <t>PROVINCIAAL BUDGET VLAAMS-BRABANT EN BRUSSEL</t>
  </si>
  <si>
    <t>Koninklijk Instituut Woluwe</t>
  </si>
  <si>
    <t>Sint-Franciscus (complex meervoudig en/of MED++)</t>
  </si>
  <si>
    <t>Alvinnenberg</t>
  </si>
  <si>
    <t>Rozemarijn</t>
  </si>
  <si>
    <t>Rozemarijn (1GES++)</t>
  </si>
  <si>
    <t>De Eglantier (complex meervoudig)</t>
  </si>
  <si>
    <r>
      <t xml:space="preserve">vet = definitieve locatie </t>
    </r>
    <r>
      <rPr>
        <sz val="11"/>
        <color theme="1"/>
        <rFont val="Calibri"/>
        <family val="2"/>
        <scheme val="minor"/>
      </rPr>
      <t>(haakjes = specifieke doelgroepen)</t>
    </r>
  </si>
  <si>
    <t>voorstel eind januari 2012</t>
  </si>
  <si>
    <t>PROVINCIAAL BUDGET ANTWERPEN</t>
  </si>
  <si>
    <t>Zevenbergen (minstens 1/3 C, maximaal 2/3 B)</t>
  </si>
  <si>
    <t>Albe (minstens 1/3 C, maximaal 2/3 B)</t>
  </si>
  <si>
    <t>waarbij C = MED++ of GES++</t>
  </si>
  <si>
    <t>Vestah is gestart in 2011</t>
  </si>
  <si>
    <t>met subregionale verdeling</t>
  </si>
  <si>
    <t>in basiszorgregio's</t>
  </si>
  <si>
    <t>Levensvreugde</t>
  </si>
  <si>
    <t>Schoonderhage</t>
  </si>
  <si>
    <t>Heuvelheem</t>
  </si>
  <si>
    <t>kostprijs</t>
  </si>
  <si>
    <t>totaal</t>
  </si>
  <si>
    <t>totaalprijs</t>
  </si>
  <si>
    <t>Vlaanderen</t>
  </si>
  <si>
    <t>VIPA-BUFFER</t>
  </si>
  <si>
    <t>469.060€ minderjarigen</t>
  </si>
  <si>
    <t>777.672€ meerderjarigen</t>
  </si>
  <si>
    <t>1950 begeleidingen: UB 2012 en 2013: via afnames van</t>
  </si>
  <si>
    <t>budgetten: min- en meerderjarigen RTH en convenants</t>
  </si>
  <si>
    <t>687.569€ meerderjarigen</t>
  </si>
  <si>
    <t>414.713€ minderjarigen</t>
  </si>
  <si>
    <t>(verdeling o.v., berekening cel zorgregie)</t>
  </si>
  <si>
    <t>te verlagen o.b.v. TB 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</si>
</sst>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[Red]\-#,##0\ &quot;€&quot;"/>
    <numFmt numFmtId="165" formatCode="_-* #,##0\ &quot;€&quot;_-;\-* #,##0\ &quot;€&quot;_-;_-* &quot;-&quot;\ &quot;€&quot;_-;_-@_-"/>
    <numFmt numFmtId="166" formatCode="#,##0_ ;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9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Font="1"/>
    <xf numFmtId="166" fontId="1" fillId="0" borderId="0" xfId="0" applyNumberFormat="1" applyFont="1"/>
    <xf numFmtId="165" fontId="1" fillId="0" borderId="0" xfId="0" applyNumberFormat="1" applyFont="1"/>
    <xf numFmtId="0" fontId="1" fillId="0" borderId="0" xfId="0" quotePrefix="1" applyFont="1"/>
    <xf numFmtId="1" fontId="0" fillId="0" borderId="0" xfId="0" applyNumberFormat="1" applyFill="1"/>
    <xf numFmtId="0" fontId="0" fillId="0" borderId="0" xfId="0" applyNumberFormat="1" applyFont="1"/>
    <xf numFmtId="0" fontId="0" fillId="0" borderId="0" xfId="0" applyNumberFormat="1"/>
    <xf numFmtId="0" fontId="1" fillId="0" borderId="0" xfId="0" applyFont="1" applyAlignment="1">
      <alignment vertical="top" wrapText="1"/>
    </xf>
    <xf numFmtId="1" fontId="0" fillId="0" borderId="0" xfId="0" applyNumberFormat="1" applyAlignment="1">
      <alignment horizontal="right" vertical="center"/>
    </xf>
    <xf numFmtId="164" fontId="0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defaultRowHeight="15" x14ac:dyDescent="0.25"/>
  <cols>
    <col min="1" max="1" width="32.5703125" customWidth="1"/>
    <col min="2" max="2" width="11.140625" customWidth="1"/>
    <col min="3" max="7" width="11.85546875" customWidth="1"/>
    <col min="8" max="8" width="5" bestFit="1" customWidth="1"/>
    <col min="9" max="9" width="3" bestFit="1" customWidth="1"/>
    <col min="11" max="11" width="13.140625" bestFit="1" customWidth="1"/>
  </cols>
  <sheetData>
    <row r="1" spans="1:11" ht="44.25" customHeight="1" x14ac:dyDescent="0.25"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6" t="s">
        <v>7</v>
      </c>
      <c r="I1" s="16"/>
      <c r="J1" t="s">
        <v>61</v>
      </c>
      <c r="K1" s="4" t="s">
        <v>64</v>
      </c>
    </row>
    <row r="2" spans="1:11" x14ac:dyDescent="0.25">
      <c r="A2" s="4" t="s">
        <v>32</v>
      </c>
      <c r="C2" s="2">
        <f>Antwerpen!E1</f>
        <v>7127550</v>
      </c>
      <c r="D2" s="2">
        <f>Limburg!E1</f>
        <v>2794150</v>
      </c>
      <c r="E2" s="2">
        <f>'Oost-Vlaanderen'!E1</f>
        <v>4690600</v>
      </c>
      <c r="F2" s="2">
        <f>'Vlaams-Brabant en Brussel'!E1</f>
        <v>5148850</v>
      </c>
      <c r="G2" s="2">
        <f>'West-Vlaanderen'!E1</f>
        <v>3738850</v>
      </c>
      <c r="H2" s="2"/>
      <c r="I2" s="2"/>
      <c r="K2" s="2">
        <f>SUM(C2:J2)</f>
        <v>23500000</v>
      </c>
    </row>
    <row r="4" spans="1:11" x14ac:dyDescent="0.25">
      <c r="A4" s="4" t="s">
        <v>65</v>
      </c>
    </row>
    <row r="5" spans="1:11" x14ac:dyDescent="0.25">
      <c r="A5" t="s">
        <v>8</v>
      </c>
      <c r="B5" s="1" t="s">
        <v>14</v>
      </c>
      <c r="C5" s="3"/>
      <c r="D5" s="3"/>
      <c r="E5" s="3"/>
      <c r="F5" s="3">
        <f>'Vlaams-Brabant en Brussel'!D4</f>
        <v>5</v>
      </c>
      <c r="G5" s="3"/>
      <c r="H5" s="3">
        <f>SUM(C5:G5)</f>
        <v>5</v>
      </c>
      <c r="I5" s="17">
        <f>H5+H6</f>
        <v>7</v>
      </c>
      <c r="J5" s="2">
        <v>51933</v>
      </c>
      <c r="K5" s="2">
        <f>H5*J5</f>
        <v>259665</v>
      </c>
    </row>
    <row r="6" spans="1:11" x14ac:dyDescent="0.25">
      <c r="B6" s="1">
        <v>1</v>
      </c>
      <c r="C6" s="3"/>
      <c r="D6" s="3"/>
      <c r="E6" s="3"/>
      <c r="F6" s="3"/>
      <c r="G6" s="3">
        <f>'West-Vlaanderen'!D4</f>
        <v>2</v>
      </c>
      <c r="H6" s="3">
        <f t="shared" ref="H6:H15" si="0">SUM(C6:G6)</f>
        <v>2</v>
      </c>
      <c r="I6" s="17"/>
      <c r="J6" s="2">
        <v>57323</v>
      </c>
      <c r="K6" s="2">
        <f t="shared" ref="K6:K14" si="1">H6*J6</f>
        <v>114646</v>
      </c>
    </row>
    <row r="7" spans="1:11" x14ac:dyDescent="0.25">
      <c r="A7" t="s">
        <v>9</v>
      </c>
      <c r="B7" s="1">
        <v>1</v>
      </c>
      <c r="C7" s="3"/>
      <c r="D7" s="3"/>
      <c r="E7" s="3"/>
      <c r="F7" s="3">
        <f>'Vlaams-Brabant en Brussel'!D5+'Vlaams-Brabant en Brussel'!D6</f>
        <v>8</v>
      </c>
      <c r="G7" s="3"/>
      <c r="H7" s="3">
        <f t="shared" si="0"/>
        <v>8</v>
      </c>
      <c r="I7" s="13">
        <f>H7</f>
        <v>8</v>
      </c>
      <c r="J7" s="2">
        <v>39862</v>
      </c>
      <c r="K7" s="2">
        <f t="shared" si="1"/>
        <v>318896</v>
      </c>
    </row>
    <row r="8" spans="1:11" x14ac:dyDescent="0.25">
      <c r="A8" t="s">
        <v>10</v>
      </c>
      <c r="B8" s="1" t="s">
        <v>14</v>
      </c>
      <c r="C8" s="3"/>
      <c r="D8" s="3">
        <f>Limburg!D4</f>
        <v>10</v>
      </c>
      <c r="E8" s="3"/>
      <c r="F8" s="3">
        <f>'Vlaams-Brabant en Brussel'!D7</f>
        <v>5</v>
      </c>
      <c r="G8" s="3">
        <f>'West-Vlaanderen'!D5</f>
        <v>5</v>
      </c>
      <c r="H8" s="3">
        <f t="shared" si="0"/>
        <v>20</v>
      </c>
      <c r="I8" s="17">
        <f>H8+H9</f>
        <v>22</v>
      </c>
      <c r="J8" s="2">
        <v>25207</v>
      </c>
      <c r="K8" s="2">
        <f t="shared" si="1"/>
        <v>504140</v>
      </c>
    </row>
    <row r="9" spans="1:11" x14ac:dyDescent="0.25">
      <c r="B9" s="1">
        <v>1</v>
      </c>
      <c r="C9" s="3"/>
      <c r="D9" s="3"/>
      <c r="E9" s="3"/>
      <c r="F9" s="3"/>
      <c r="G9" s="3">
        <f>'West-Vlaanderen'!D6</f>
        <v>2</v>
      </c>
      <c r="H9" s="3">
        <f t="shared" si="0"/>
        <v>2</v>
      </c>
      <c r="I9" s="17"/>
      <c r="J9" s="2">
        <v>30668</v>
      </c>
      <c r="K9" s="2">
        <f t="shared" si="1"/>
        <v>61336</v>
      </c>
    </row>
    <row r="10" spans="1:11" x14ac:dyDescent="0.25">
      <c r="A10" t="s">
        <v>11</v>
      </c>
      <c r="B10" s="1" t="s">
        <v>14</v>
      </c>
      <c r="C10" s="3"/>
      <c r="D10" s="3">
        <f>Limburg!D5</f>
        <v>10</v>
      </c>
      <c r="E10" s="3"/>
      <c r="F10" s="3">
        <f>'Vlaams-Brabant en Brussel'!D8+'Vlaams-Brabant en Brussel'!D9</f>
        <v>21</v>
      </c>
      <c r="G10" s="3">
        <f>'West-Vlaanderen'!D7+'West-Vlaanderen'!D8</f>
        <v>6</v>
      </c>
      <c r="H10" s="3">
        <f t="shared" si="0"/>
        <v>37</v>
      </c>
      <c r="I10" s="17">
        <f>H10+H11</f>
        <v>48</v>
      </c>
      <c r="J10" s="2">
        <v>48415</v>
      </c>
      <c r="K10" s="2">
        <f t="shared" si="1"/>
        <v>1791355</v>
      </c>
    </row>
    <row r="11" spans="1:11" x14ac:dyDescent="0.25">
      <c r="B11" s="1">
        <v>1</v>
      </c>
      <c r="C11" s="3">
        <f>Antwerpen!D4</f>
        <v>6</v>
      </c>
      <c r="D11" s="3"/>
      <c r="E11" s="3">
        <f>'Oost-Vlaanderen'!D4+'Oost-Vlaanderen'!D5</f>
        <v>5</v>
      </c>
      <c r="F11" s="3"/>
      <c r="G11" s="3"/>
      <c r="H11" s="3">
        <f t="shared" si="0"/>
        <v>11</v>
      </c>
      <c r="I11" s="17"/>
      <c r="J11" s="2">
        <v>54399</v>
      </c>
      <c r="K11" s="2">
        <f t="shared" si="1"/>
        <v>598389</v>
      </c>
    </row>
    <row r="12" spans="1:11" x14ac:dyDescent="0.25">
      <c r="A12" t="s">
        <v>12</v>
      </c>
      <c r="B12" s="1" t="s">
        <v>14</v>
      </c>
      <c r="C12" s="3"/>
      <c r="D12" s="3"/>
      <c r="E12" s="3">
        <f>'Oost-Vlaanderen'!D6+'Oost-Vlaanderen'!D7</f>
        <v>21</v>
      </c>
      <c r="F12" s="3">
        <f>'Vlaams-Brabant en Brussel'!D10+'Vlaams-Brabant en Brussel'!D11</f>
        <v>13</v>
      </c>
      <c r="G12" s="3">
        <f>'West-Vlaanderen'!D9</f>
        <v>2</v>
      </c>
      <c r="H12" s="3">
        <f t="shared" si="0"/>
        <v>36</v>
      </c>
      <c r="I12" s="17">
        <f>H12+H13</f>
        <v>63</v>
      </c>
      <c r="J12" s="2">
        <v>58841</v>
      </c>
      <c r="K12" s="2">
        <f t="shared" si="1"/>
        <v>2118276</v>
      </c>
    </row>
    <row r="13" spans="1:11" x14ac:dyDescent="0.25">
      <c r="B13" s="1">
        <v>1</v>
      </c>
      <c r="C13" s="3">
        <f>Antwerpen!D5</f>
        <v>18</v>
      </c>
      <c r="D13" s="3"/>
      <c r="E13" s="3">
        <f>'Oost-Vlaanderen'!D8</f>
        <v>1</v>
      </c>
      <c r="F13" s="3">
        <f>'Vlaams-Brabant en Brussel'!D12</f>
        <v>1</v>
      </c>
      <c r="G13" s="3">
        <f>'West-Vlaanderen'!D10+'West-Vlaanderen'!D11</f>
        <v>7</v>
      </c>
      <c r="H13" s="3">
        <f t="shared" si="0"/>
        <v>27</v>
      </c>
      <c r="I13" s="17"/>
      <c r="J13" s="2">
        <v>66113</v>
      </c>
      <c r="K13" s="2">
        <f t="shared" si="1"/>
        <v>1785051</v>
      </c>
    </row>
    <row r="14" spans="1:11" x14ac:dyDescent="0.25">
      <c r="A14" t="s">
        <v>13</v>
      </c>
      <c r="B14" s="1" t="s">
        <v>14</v>
      </c>
      <c r="C14" s="3"/>
      <c r="D14" s="3"/>
      <c r="E14" s="3"/>
      <c r="F14" s="3"/>
      <c r="G14" s="3">
        <f>'West-Vlaanderen'!D12</f>
        <v>2</v>
      </c>
      <c r="H14" s="3">
        <f t="shared" si="0"/>
        <v>2</v>
      </c>
      <c r="I14" s="13">
        <f>H14</f>
        <v>2</v>
      </c>
      <c r="J14" s="2">
        <v>48568</v>
      </c>
      <c r="K14" s="2">
        <f t="shared" si="1"/>
        <v>97136</v>
      </c>
    </row>
    <row r="15" spans="1:11" x14ac:dyDescent="0.25">
      <c r="B15" s="1" t="s">
        <v>62</v>
      </c>
      <c r="C15" s="3">
        <f>SUM(C5:C14)</f>
        <v>24</v>
      </c>
      <c r="D15" s="3">
        <f>SUM(D5:D14)</f>
        <v>20</v>
      </c>
      <c r="E15" s="3">
        <f>SUM(E5:E14)</f>
        <v>27</v>
      </c>
      <c r="F15" s="3">
        <f>SUM(F5:F14)</f>
        <v>53</v>
      </c>
      <c r="G15" s="3">
        <f>SUM(G5:G14)</f>
        <v>26</v>
      </c>
      <c r="H15" s="3">
        <f t="shared" si="0"/>
        <v>150</v>
      </c>
      <c r="I15" s="3"/>
      <c r="K15" s="7">
        <f>SUM(K5:K14)</f>
        <v>7648890</v>
      </c>
    </row>
    <row r="16" spans="1:11" x14ac:dyDescent="0.25">
      <c r="B16" s="1" t="s">
        <v>63</v>
      </c>
      <c r="C16" s="2">
        <f>C11*J11+C13*J13</f>
        <v>1516428</v>
      </c>
      <c r="D16" s="2">
        <f>D8*J8+D10*J10</f>
        <v>736220</v>
      </c>
      <c r="E16" s="2">
        <f>E11*J11+E12*J12+E13*J13</f>
        <v>1573769</v>
      </c>
      <c r="F16" s="2">
        <f>F5*J5+F7*J7+F8*J8+F10*J10+F12*J12+F13*J13</f>
        <v>2552357</v>
      </c>
      <c r="G16" s="2">
        <f>G6*J6+G8*J8+G9*J9+G10*J10+G12*J12+G13*J13+G14*J14</f>
        <v>1270116</v>
      </c>
      <c r="K16" s="2"/>
    </row>
    <row r="17" spans="1:11" x14ac:dyDescent="0.25">
      <c r="B17" s="1"/>
      <c r="C17" s="2"/>
      <c r="D17" s="2"/>
      <c r="E17" s="2"/>
      <c r="F17" s="2"/>
      <c r="G17" s="2"/>
      <c r="K17" s="2"/>
    </row>
    <row r="18" spans="1:11" x14ac:dyDescent="0.25">
      <c r="A18" s="4" t="s">
        <v>23</v>
      </c>
      <c r="B18" s="1" t="s">
        <v>7</v>
      </c>
      <c r="C18" s="11">
        <f>Antwerpen!D8</f>
        <v>0</v>
      </c>
      <c r="D18" s="11">
        <f>Limburg!D8</f>
        <v>0</v>
      </c>
      <c r="E18" s="11">
        <f>'Oost-Vlaanderen'!D11</f>
        <v>1350</v>
      </c>
      <c r="F18" s="11">
        <f>'Vlaams-Brabant en Brussel'!D15</f>
        <v>0</v>
      </c>
      <c r="G18" s="11">
        <f>'West-Vlaanderen'!D17</f>
        <v>1150</v>
      </c>
      <c r="H18" s="3">
        <f t="shared" ref="H18" si="2">SUM(C18:G18)</f>
        <v>2500</v>
      </c>
      <c r="I18" s="3"/>
      <c r="J18" s="2">
        <v>214</v>
      </c>
      <c r="K18" s="7">
        <f t="shared" ref="K18" si="3">H18*J18</f>
        <v>535000</v>
      </c>
    </row>
    <row r="19" spans="1:11" x14ac:dyDescent="0.25">
      <c r="A19" s="4"/>
      <c r="B19" s="1" t="s">
        <v>63</v>
      </c>
      <c r="C19" s="2">
        <f>Antwerpen!E8</f>
        <v>0</v>
      </c>
      <c r="D19" s="2">
        <f>Limburg!E9</f>
        <v>0</v>
      </c>
      <c r="E19" s="2">
        <f>'Oost-Vlaanderen'!E12</f>
        <v>288900</v>
      </c>
      <c r="F19" s="2">
        <f>'Vlaams-Brabant en Brussel'!E16</f>
        <v>0</v>
      </c>
      <c r="G19" s="2">
        <f>'West-Vlaanderen'!E17</f>
        <v>246100</v>
      </c>
      <c r="K19" s="2"/>
    </row>
    <row r="20" spans="1:11" x14ac:dyDescent="0.25">
      <c r="B20" s="1"/>
      <c r="C20" s="2"/>
      <c r="K20" s="2"/>
    </row>
    <row r="21" spans="1:11" x14ac:dyDescent="0.25">
      <c r="A21" s="4" t="s">
        <v>29</v>
      </c>
      <c r="C21" s="2">
        <f>Antwerpen!E11</f>
        <v>1122224</v>
      </c>
      <c r="D21" s="2">
        <f>Limburg!E11</f>
        <v>411586</v>
      </c>
      <c r="E21" s="2">
        <f>'Oost-Vlaanderen'!E14</f>
        <v>478916</v>
      </c>
      <c r="F21" s="2">
        <f>'Vlaams-Brabant en Brussel'!E18</f>
        <v>519299</v>
      </c>
      <c r="G21" s="2">
        <f>'West-Vlaanderen'!E19</f>
        <v>370697</v>
      </c>
      <c r="K21" s="7">
        <f>SUM(C21:G21)</f>
        <v>2902722</v>
      </c>
    </row>
    <row r="22" spans="1:11" x14ac:dyDescent="0.25">
      <c r="A22" s="4"/>
    </row>
    <row r="23" spans="1:11" x14ac:dyDescent="0.25">
      <c r="A23" s="4" t="s">
        <v>0</v>
      </c>
      <c r="C23" s="2">
        <f>Antwerpen!E13</f>
        <v>2244449</v>
      </c>
      <c r="D23" s="2">
        <f>Limburg!E13</f>
        <v>823172</v>
      </c>
      <c r="E23" s="2">
        <f>'Oost-Vlaanderen'!E17</f>
        <v>1246732</v>
      </c>
      <c r="F23" s="2">
        <f>'Vlaams-Brabant en Brussel'!E20</f>
        <v>1038597</v>
      </c>
      <c r="G23" s="2">
        <f>'West-Vlaanderen'!E21</f>
        <v>987494</v>
      </c>
      <c r="K23" s="7">
        <f>SUM(C23:G23)</f>
        <v>6340444</v>
      </c>
    </row>
    <row r="25" spans="1:11" x14ac:dyDescent="0.25">
      <c r="A25" s="4" t="s">
        <v>31</v>
      </c>
      <c r="B25" s="1"/>
      <c r="C25" s="2">
        <f>Antwerpen!E15</f>
        <v>2244449</v>
      </c>
      <c r="D25" s="2">
        <f>Limburg!E15</f>
        <v>823172</v>
      </c>
      <c r="E25" s="2">
        <f>'Oost-Vlaanderen'!E20</f>
        <v>1102282</v>
      </c>
      <c r="F25" s="2">
        <f>'Vlaams-Brabant en Brussel'!E22</f>
        <v>1038597</v>
      </c>
      <c r="G25" s="2">
        <f>'West-Vlaanderen'!E23</f>
        <v>864444</v>
      </c>
      <c r="K25" s="7">
        <f>SUM(C25:G25)</f>
        <v>6072944</v>
      </c>
    </row>
    <row r="26" spans="1:11" x14ac:dyDescent="0.25">
      <c r="B26" s="1"/>
    </row>
    <row r="27" spans="1:11" x14ac:dyDescent="0.25">
      <c r="A27" s="4" t="s">
        <v>30</v>
      </c>
      <c r="B27" s="1"/>
      <c r="C27" s="2">
        <f>Antwerpen!E17</f>
        <v>0</v>
      </c>
      <c r="D27" s="2">
        <f>Limburg!E17</f>
        <v>0</v>
      </c>
      <c r="E27" s="2">
        <f>'Oost-Vlaanderen'!E24</f>
        <v>0</v>
      </c>
      <c r="F27" s="2">
        <f>'Vlaams-Brabant en Brussel'!E24</f>
        <v>0</v>
      </c>
      <c r="G27" s="2">
        <f>'West-Vlaanderen'!E25</f>
        <v>0</v>
      </c>
      <c r="K27" s="7">
        <f>SUM(C27:G27)</f>
        <v>0</v>
      </c>
    </row>
    <row r="28" spans="1:11" x14ac:dyDescent="0.25">
      <c r="B28" s="1"/>
    </row>
    <row r="29" spans="1:11" x14ac:dyDescent="0.25">
      <c r="A29" s="4" t="s">
        <v>33</v>
      </c>
      <c r="B29" s="1"/>
      <c r="C29" s="2">
        <f>Antwerpen!E19</f>
        <v>0</v>
      </c>
      <c r="D29" s="2">
        <f>Limburg!E19</f>
        <v>0</v>
      </c>
      <c r="E29" s="2">
        <f>'Oost-Vlaanderen'!E26</f>
        <v>1</v>
      </c>
      <c r="F29" s="2">
        <f>'Vlaams-Brabant en Brussel'!E26</f>
        <v>0</v>
      </c>
      <c r="G29" s="2">
        <f>'West-Vlaanderen'!E25</f>
        <v>0</v>
      </c>
      <c r="K29" s="7">
        <f>SUM(C29:G29)</f>
        <v>1</v>
      </c>
    </row>
    <row r="30" spans="1:11" x14ac:dyDescent="0.25">
      <c r="B30" s="1"/>
    </row>
    <row r="31" spans="1:11" x14ac:dyDescent="0.25">
      <c r="B31" s="1"/>
    </row>
    <row r="32" spans="1:11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</sheetData>
  <mergeCells count="5">
    <mergeCell ref="H1:I1"/>
    <mergeCell ref="I5:I6"/>
    <mergeCell ref="I8:I9"/>
    <mergeCell ref="I10:I11"/>
    <mergeCell ref="I12:I13"/>
  </mergeCell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 xml:space="preserve">&amp;LPERSPECTIEF 2020 - MEERJARENPLAN 2012-2014&amp;C&amp;A&amp;RUITBREIDINGSBELEID 2012
</oddHeader>
    <oddFooter>&amp;LVAPH - cel zorgregie&amp;C&amp;A&amp;R&amp;F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28515625" customWidth="1"/>
    <col min="6" max="6" width="2.7109375" customWidth="1"/>
    <col min="7" max="7" width="33.140625" customWidth="1"/>
    <col min="8" max="8" width="14.140625" customWidth="1"/>
  </cols>
  <sheetData>
    <row r="1" spans="1:8" x14ac:dyDescent="0.25">
      <c r="A1" s="4" t="s">
        <v>51</v>
      </c>
      <c r="D1" s="3"/>
      <c r="E1" s="7">
        <v>7127550</v>
      </c>
      <c r="F1" s="7"/>
    </row>
    <row r="2" spans="1:8" x14ac:dyDescent="0.25">
      <c r="A2" s="4"/>
      <c r="D2" s="3"/>
      <c r="E2" s="7"/>
      <c r="F2" s="7"/>
    </row>
    <row r="3" spans="1:8" x14ac:dyDescent="0.25">
      <c r="A3" s="4" t="s">
        <v>1</v>
      </c>
      <c r="B3" s="1"/>
      <c r="C3" s="11" t="s">
        <v>61</v>
      </c>
      <c r="D3" s="3" t="s">
        <v>7</v>
      </c>
      <c r="E3" s="4" t="s">
        <v>49</v>
      </c>
    </row>
    <row r="4" spans="1:8" x14ac:dyDescent="0.25">
      <c r="A4" t="s">
        <v>11</v>
      </c>
      <c r="B4" s="1">
        <v>1</v>
      </c>
      <c r="C4" s="2">
        <v>54399</v>
      </c>
      <c r="D4" s="3">
        <v>6</v>
      </c>
      <c r="E4" s="2">
        <f t="shared" ref="E4:E5" si="0">C4*D4</f>
        <v>326394</v>
      </c>
      <c r="F4" s="2"/>
      <c r="G4" s="4" t="s">
        <v>53</v>
      </c>
    </row>
    <row r="5" spans="1:8" x14ac:dyDescent="0.25">
      <c r="A5" t="s">
        <v>12</v>
      </c>
      <c r="B5" s="1">
        <v>1</v>
      </c>
      <c r="C5" s="2">
        <v>66113</v>
      </c>
      <c r="D5" s="3">
        <v>18</v>
      </c>
      <c r="E5" s="2">
        <f t="shared" si="0"/>
        <v>1190034</v>
      </c>
      <c r="F5" s="2"/>
      <c r="G5" s="4" t="s">
        <v>52</v>
      </c>
    </row>
    <row r="6" spans="1:8" x14ac:dyDescent="0.25">
      <c r="A6" s="4" t="s">
        <v>22</v>
      </c>
      <c r="D6" s="6">
        <f>SUM(D4:D5)</f>
        <v>24</v>
      </c>
      <c r="E6" s="7">
        <f>SUM(E4:E5)</f>
        <v>1516428</v>
      </c>
      <c r="F6" s="7"/>
      <c r="G6" s="11" t="s">
        <v>54</v>
      </c>
    </row>
    <row r="7" spans="1:8" x14ac:dyDescent="0.25">
      <c r="A7" s="4"/>
      <c r="D7" s="6"/>
      <c r="E7" s="7"/>
      <c r="F7" s="7"/>
      <c r="G7" s="2"/>
    </row>
    <row r="8" spans="1:8" x14ac:dyDescent="0.25">
      <c r="A8" s="4" t="s">
        <v>23</v>
      </c>
      <c r="B8" t="s">
        <v>37</v>
      </c>
      <c r="C8" s="2">
        <v>214</v>
      </c>
      <c r="D8" s="3">
        <v>0</v>
      </c>
      <c r="E8" s="2">
        <f t="shared" ref="E8" si="1">C8*D8</f>
        <v>0</v>
      </c>
      <c r="F8" s="2"/>
      <c r="G8" s="11" t="s">
        <v>55</v>
      </c>
    </row>
    <row r="9" spans="1:8" x14ac:dyDescent="0.25">
      <c r="A9" s="4" t="s">
        <v>28</v>
      </c>
      <c r="D9" s="4">
        <f>SUM(D8:D8)</f>
        <v>0</v>
      </c>
      <c r="E9" s="7">
        <f>SUM(E8:E8)</f>
        <v>0</v>
      </c>
      <c r="F9" s="7"/>
    </row>
    <row r="10" spans="1:8" x14ac:dyDescent="0.25">
      <c r="A10" s="4"/>
      <c r="D10" s="4"/>
      <c r="E10" s="7"/>
      <c r="F10" s="7"/>
    </row>
    <row r="11" spans="1:8" x14ac:dyDescent="0.25">
      <c r="A11" s="4" t="s">
        <v>29</v>
      </c>
      <c r="D11" s="4"/>
      <c r="E11" s="7">
        <v>1122224</v>
      </c>
      <c r="F11" s="7"/>
      <c r="G11" s="10" t="s">
        <v>56</v>
      </c>
      <c r="H11" s="2">
        <f>E11+1/2*E9</f>
        <v>1122224</v>
      </c>
    </row>
    <row r="12" spans="1:8" x14ac:dyDescent="0.25">
      <c r="A12" s="4"/>
      <c r="G12" t="s">
        <v>57</v>
      </c>
      <c r="H12" s="1">
        <f>H11/(E$1-E$6)</f>
        <v>0.19999992871300962</v>
      </c>
    </row>
    <row r="13" spans="1:8" x14ac:dyDescent="0.25">
      <c r="A13" s="4" t="s">
        <v>0</v>
      </c>
      <c r="B13" s="1"/>
      <c r="E13" s="7">
        <v>2244449</v>
      </c>
      <c r="F13" s="7"/>
      <c r="G13" s="7"/>
      <c r="H13" s="2">
        <f>E13</f>
        <v>2244449</v>
      </c>
    </row>
    <row r="14" spans="1:8" x14ac:dyDescent="0.25">
      <c r="H14" s="1">
        <f>H13/(E$1-E$6)</f>
        <v>0.40000003564349518</v>
      </c>
    </row>
    <row r="15" spans="1:8" x14ac:dyDescent="0.25">
      <c r="A15" s="4" t="s">
        <v>31</v>
      </c>
      <c r="E15" s="7">
        <v>2244449</v>
      </c>
      <c r="F15" s="7"/>
      <c r="G15" s="7"/>
      <c r="H15" s="2">
        <f>E15+E17+1/2*E9</f>
        <v>2244449</v>
      </c>
    </row>
    <row r="16" spans="1:8" x14ac:dyDescent="0.25">
      <c r="H16" s="1">
        <f>H15/(E$1-E$6)</f>
        <v>0.40000003564349518</v>
      </c>
    </row>
    <row r="17" spans="1:6" x14ac:dyDescent="0.25">
      <c r="A17" s="4" t="s">
        <v>30</v>
      </c>
      <c r="E17" s="7">
        <v>0</v>
      </c>
      <c r="F17" s="7"/>
    </row>
    <row r="19" spans="1:6" x14ac:dyDescent="0.25">
      <c r="A19" t="s">
        <v>33</v>
      </c>
      <c r="E19" s="2">
        <f>E1-E6-E9-E11-E13-E15-E17</f>
        <v>0</v>
      </c>
      <c r="F19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2012</oddHeader>
    <oddFooter>&amp;LVAPH - cel zorgregie&amp;C&amp;A&amp;R&amp;F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28515625" customWidth="1"/>
    <col min="6" max="6" width="2.7109375" customWidth="1"/>
    <col min="7" max="7" width="33.140625" customWidth="1"/>
    <col min="8" max="8" width="12.85546875" customWidth="1"/>
  </cols>
  <sheetData>
    <row r="1" spans="1:8" x14ac:dyDescent="0.25">
      <c r="A1" s="4" t="s">
        <v>35</v>
      </c>
      <c r="D1" s="3"/>
      <c r="E1" s="7">
        <v>2794150</v>
      </c>
      <c r="F1" s="7"/>
    </row>
    <row r="2" spans="1:8" x14ac:dyDescent="0.25">
      <c r="A2" s="4"/>
      <c r="D2" s="3"/>
      <c r="E2" s="7"/>
      <c r="F2" s="7"/>
    </row>
    <row r="3" spans="1:8" x14ac:dyDescent="0.25">
      <c r="A3" s="4" t="s">
        <v>1</v>
      </c>
      <c r="B3" s="1"/>
      <c r="C3" s="11" t="s">
        <v>61</v>
      </c>
      <c r="D3" s="3" t="s">
        <v>7</v>
      </c>
      <c r="E3" s="4" t="s">
        <v>49</v>
      </c>
    </row>
    <row r="4" spans="1:8" x14ac:dyDescent="0.25">
      <c r="A4" t="s">
        <v>10</v>
      </c>
      <c r="B4" s="1" t="s">
        <v>14</v>
      </c>
      <c r="C4" s="2">
        <v>25207</v>
      </c>
      <c r="D4" s="3">
        <v>10</v>
      </c>
      <c r="E4" s="2">
        <f t="shared" ref="E4" si="0">C4*D4</f>
        <v>252070</v>
      </c>
      <c r="F4" s="2"/>
      <c r="G4" s="4" t="s">
        <v>38</v>
      </c>
    </row>
    <row r="5" spans="1:8" x14ac:dyDescent="0.25">
      <c r="A5" t="s">
        <v>11</v>
      </c>
      <c r="B5" s="1" t="s">
        <v>14</v>
      </c>
      <c r="C5" s="2">
        <v>48415</v>
      </c>
      <c r="D5" s="3">
        <v>10</v>
      </c>
      <c r="E5" s="2">
        <f t="shared" ref="E5" si="1">C5*D5</f>
        <v>484150</v>
      </c>
      <c r="F5" s="2"/>
      <c r="G5" s="8" t="s">
        <v>36</v>
      </c>
    </row>
    <row r="6" spans="1:8" x14ac:dyDescent="0.25">
      <c r="A6" s="4" t="s">
        <v>22</v>
      </c>
      <c r="D6" s="6">
        <f>SUM(D4:D5)</f>
        <v>20</v>
      </c>
      <c r="E6" s="7">
        <f>SUM(E4:E5)</f>
        <v>736220</v>
      </c>
      <c r="F6" s="7"/>
      <c r="G6" s="2"/>
    </row>
    <row r="7" spans="1:8" x14ac:dyDescent="0.25">
      <c r="A7" s="4"/>
      <c r="D7" s="6"/>
      <c r="E7" s="7"/>
      <c r="F7" s="7"/>
      <c r="G7" s="2"/>
    </row>
    <row r="8" spans="1:8" x14ac:dyDescent="0.25">
      <c r="A8" s="4" t="s">
        <v>23</v>
      </c>
      <c r="B8" t="s">
        <v>37</v>
      </c>
      <c r="C8" s="2">
        <v>214</v>
      </c>
      <c r="D8" s="3">
        <v>0</v>
      </c>
      <c r="E8" s="2">
        <f t="shared" ref="E8" si="2">C8*D8</f>
        <v>0</v>
      </c>
      <c r="F8" s="2"/>
      <c r="G8" s="11" t="s">
        <v>39</v>
      </c>
    </row>
    <row r="9" spans="1:8" x14ac:dyDescent="0.25">
      <c r="A9" s="4" t="s">
        <v>28</v>
      </c>
      <c r="D9" s="4">
        <f>SUM(D8:D8)</f>
        <v>0</v>
      </c>
      <c r="E9" s="7">
        <f>SUM(E8:E8)</f>
        <v>0</v>
      </c>
      <c r="F9" s="7"/>
      <c r="G9" s="11" t="s">
        <v>40</v>
      </c>
    </row>
    <row r="10" spans="1:8" x14ac:dyDescent="0.25">
      <c r="A10" s="4"/>
      <c r="D10" s="4"/>
      <c r="E10" s="7"/>
      <c r="F10" s="7"/>
    </row>
    <row r="11" spans="1:8" x14ac:dyDescent="0.25">
      <c r="A11" s="4" t="s">
        <v>29</v>
      </c>
      <c r="D11" s="4"/>
      <c r="E11" s="7">
        <v>411586</v>
      </c>
      <c r="F11" s="7"/>
      <c r="G11" s="7"/>
      <c r="H11" s="2">
        <f>E11+1/2*E9</f>
        <v>411586</v>
      </c>
    </row>
    <row r="12" spans="1:8" x14ac:dyDescent="0.25">
      <c r="A12" s="4"/>
      <c r="H12" s="1">
        <f>H11/(E$1-E$6)</f>
        <v>0.2</v>
      </c>
    </row>
    <row r="13" spans="1:8" x14ac:dyDescent="0.25">
      <c r="A13" s="4" t="s">
        <v>0</v>
      </c>
      <c r="B13" s="1"/>
      <c r="E13" s="7">
        <v>823172</v>
      </c>
      <c r="F13" s="7"/>
      <c r="G13" s="7"/>
      <c r="H13" s="2">
        <f>E13</f>
        <v>823172</v>
      </c>
    </row>
    <row r="14" spans="1:8" x14ac:dyDescent="0.25">
      <c r="H14" s="1">
        <f>H13/(E$1-E$6)</f>
        <v>0.4</v>
      </c>
    </row>
    <row r="15" spans="1:8" x14ac:dyDescent="0.25">
      <c r="A15" s="4" t="s">
        <v>31</v>
      </c>
      <c r="E15" s="7">
        <v>823172</v>
      </c>
      <c r="F15" s="7"/>
      <c r="G15" s="7"/>
      <c r="H15" s="2">
        <f>E15+E17+1/2*E9</f>
        <v>823172</v>
      </c>
    </row>
    <row r="16" spans="1:8" x14ac:dyDescent="0.25">
      <c r="H16" s="1">
        <f>H15/(E$1-E$6)</f>
        <v>0.4</v>
      </c>
    </row>
    <row r="17" spans="1:6" x14ac:dyDescent="0.25">
      <c r="A17" s="4" t="s">
        <v>30</v>
      </c>
      <c r="E17" s="7">
        <v>0</v>
      </c>
      <c r="F17" s="7"/>
    </row>
    <row r="19" spans="1:6" x14ac:dyDescent="0.25">
      <c r="A19" t="s">
        <v>33</v>
      </c>
      <c r="E19" s="2">
        <f>E1-E6-E9-E11-E13-E15-E17</f>
        <v>0</v>
      </c>
      <c r="F19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2012</oddHeader>
    <oddFooter>&amp;LVAPH - cel zorgregie&amp;C&amp;A&amp;R&amp;F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28515625" customWidth="1"/>
    <col min="6" max="6" width="2.7109375" customWidth="1"/>
    <col min="7" max="7" width="35.5703125" customWidth="1"/>
    <col min="8" max="8" width="14.140625" customWidth="1"/>
  </cols>
  <sheetData>
    <row r="1" spans="1:8" x14ac:dyDescent="0.25">
      <c r="A1" s="4" t="s">
        <v>41</v>
      </c>
      <c r="D1" s="3"/>
      <c r="E1" s="7">
        <v>4690600</v>
      </c>
      <c r="F1" s="7"/>
    </row>
    <row r="2" spans="1:8" x14ac:dyDescent="0.25">
      <c r="A2" s="4"/>
      <c r="D2" s="3"/>
      <c r="E2" s="7"/>
      <c r="F2" s="7"/>
    </row>
    <row r="3" spans="1:8" x14ac:dyDescent="0.25">
      <c r="A3" s="4" t="s">
        <v>1</v>
      </c>
      <c r="B3" s="1"/>
      <c r="C3" s="11" t="s">
        <v>61</v>
      </c>
      <c r="D3" s="3" t="s">
        <v>7</v>
      </c>
      <c r="E3" s="4" t="s">
        <v>49</v>
      </c>
    </row>
    <row r="4" spans="1:8" x14ac:dyDescent="0.25">
      <c r="A4" t="s">
        <v>11</v>
      </c>
      <c r="B4" s="1">
        <v>1</v>
      </c>
      <c r="C4" s="2">
        <v>54399</v>
      </c>
      <c r="D4" s="3">
        <v>4</v>
      </c>
      <c r="E4" s="2">
        <f t="shared" ref="E4:E8" si="0">C4*D4</f>
        <v>217596</v>
      </c>
      <c r="F4" s="2"/>
      <c r="G4" s="4" t="s">
        <v>60</v>
      </c>
    </row>
    <row r="5" spans="1:8" x14ac:dyDescent="0.25">
      <c r="B5" s="1">
        <v>1</v>
      </c>
      <c r="C5" s="2">
        <v>54399</v>
      </c>
      <c r="D5" s="3">
        <v>1</v>
      </c>
      <c r="E5" s="2">
        <f t="shared" si="0"/>
        <v>54399</v>
      </c>
      <c r="F5" s="2"/>
      <c r="G5" t="s">
        <v>59</v>
      </c>
    </row>
    <row r="6" spans="1:8" x14ac:dyDescent="0.25">
      <c r="A6" t="s">
        <v>12</v>
      </c>
      <c r="B6" s="1" t="s">
        <v>14</v>
      </c>
      <c r="C6" s="2">
        <v>58841</v>
      </c>
      <c r="D6" s="3">
        <v>8</v>
      </c>
      <c r="E6" s="2">
        <f t="shared" si="0"/>
        <v>470728</v>
      </c>
      <c r="F6" s="2"/>
      <c r="G6" s="4" t="s">
        <v>58</v>
      </c>
    </row>
    <row r="7" spans="1:8" x14ac:dyDescent="0.25">
      <c r="B7" s="1" t="s">
        <v>14</v>
      </c>
      <c r="C7" s="2">
        <v>58841</v>
      </c>
      <c r="D7" s="3">
        <v>13</v>
      </c>
      <c r="E7" s="2">
        <f t="shared" ref="E7" si="1">C7*D7</f>
        <v>764933</v>
      </c>
      <c r="F7" s="2"/>
      <c r="G7" s="4" t="s">
        <v>59</v>
      </c>
    </row>
    <row r="8" spans="1:8" x14ac:dyDescent="0.25">
      <c r="B8" s="1">
        <v>1</v>
      </c>
      <c r="C8" s="2">
        <v>66113</v>
      </c>
      <c r="D8" s="3">
        <v>1</v>
      </c>
      <c r="E8" s="2">
        <f t="shared" si="0"/>
        <v>66113</v>
      </c>
      <c r="F8" s="2"/>
      <c r="G8" t="s">
        <v>59</v>
      </c>
    </row>
    <row r="9" spans="1:8" x14ac:dyDescent="0.25">
      <c r="A9" s="4" t="s">
        <v>22</v>
      </c>
      <c r="D9" s="6">
        <f>SUM(D4:D8)</f>
        <v>27</v>
      </c>
      <c r="E9" s="7">
        <f>SUM(E4:E8)</f>
        <v>1573769</v>
      </c>
      <c r="F9" s="7"/>
      <c r="G9" s="2"/>
    </row>
    <row r="10" spans="1:8" x14ac:dyDescent="0.25">
      <c r="A10" s="4"/>
      <c r="D10" s="6"/>
      <c r="E10" s="7"/>
      <c r="F10" s="7"/>
      <c r="G10" s="2"/>
    </row>
    <row r="11" spans="1:8" x14ac:dyDescent="0.25">
      <c r="A11" s="4" t="s">
        <v>23</v>
      </c>
      <c r="C11" s="2">
        <v>214</v>
      </c>
      <c r="D11" s="3">
        <v>1350</v>
      </c>
      <c r="E11" s="2">
        <f t="shared" ref="E11" si="2">C11*D11</f>
        <v>288900</v>
      </c>
      <c r="F11" s="2"/>
      <c r="G11" s="10" t="s">
        <v>68</v>
      </c>
    </row>
    <row r="12" spans="1:8" x14ac:dyDescent="0.25">
      <c r="A12" s="4" t="s">
        <v>28</v>
      </c>
      <c r="D12" s="4">
        <f>SUM(D11:D11)</f>
        <v>1350</v>
      </c>
      <c r="E12" s="7">
        <f>SUM(E11:E11)</f>
        <v>288900</v>
      </c>
      <c r="F12" s="7"/>
      <c r="G12" t="s">
        <v>69</v>
      </c>
    </row>
    <row r="13" spans="1:8" x14ac:dyDescent="0.25">
      <c r="A13" s="4"/>
      <c r="D13" s="4"/>
      <c r="E13" s="7"/>
      <c r="F13" s="7"/>
    </row>
    <row r="14" spans="1:8" x14ac:dyDescent="0.25">
      <c r="A14" s="4" t="s">
        <v>29</v>
      </c>
      <c r="D14" s="4"/>
      <c r="E14" s="7">
        <v>478916</v>
      </c>
      <c r="F14" s="7"/>
      <c r="G14" s="7"/>
      <c r="H14" s="2">
        <f>E14+1/2*E12</f>
        <v>623366</v>
      </c>
    </row>
    <row r="15" spans="1:8" x14ac:dyDescent="0.25">
      <c r="A15" s="4"/>
      <c r="G15" s="11"/>
      <c r="H15" s="1">
        <f>H14/(E$1-E$9)</f>
        <v>0.19999993583226039</v>
      </c>
    </row>
    <row r="16" spans="1:8" x14ac:dyDescent="0.25">
      <c r="A16" s="4"/>
      <c r="G16" s="11"/>
      <c r="H16" s="1"/>
    </row>
    <row r="17" spans="1:10" x14ac:dyDescent="0.25">
      <c r="A17" s="4" t="s">
        <v>0</v>
      </c>
      <c r="B17" s="1"/>
      <c r="E17" s="7">
        <v>1246732</v>
      </c>
      <c r="F17" s="7"/>
      <c r="G17" s="10" t="s">
        <v>66</v>
      </c>
      <c r="H17" s="2">
        <f>E17</f>
        <v>1246732</v>
      </c>
      <c r="J17" s="14"/>
    </row>
    <row r="18" spans="1:10" x14ac:dyDescent="0.25">
      <c r="G18" t="s">
        <v>67</v>
      </c>
      <c r="H18" s="1">
        <f>H17/(E$1-E$9)</f>
        <v>0.39999987166452078</v>
      </c>
      <c r="J18" s="15"/>
    </row>
    <row r="19" spans="1:10" x14ac:dyDescent="0.25">
      <c r="G19" s="11"/>
      <c r="H19" s="1"/>
    </row>
    <row r="20" spans="1:10" x14ac:dyDescent="0.25">
      <c r="A20" s="4" t="s">
        <v>31</v>
      </c>
      <c r="E20" s="7">
        <v>1102282</v>
      </c>
      <c r="F20" s="7"/>
      <c r="G20" s="10" t="s">
        <v>71</v>
      </c>
      <c r="H20" s="2">
        <f>E20+E24+1/2*E12</f>
        <v>1246732</v>
      </c>
    </row>
    <row r="21" spans="1:10" x14ac:dyDescent="0.25">
      <c r="G21" t="s">
        <v>70</v>
      </c>
      <c r="H21" s="1">
        <f>H20/(E$1-E$9)</f>
        <v>0.39999987166452078</v>
      </c>
    </row>
    <row r="22" spans="1:10" x14ac:dyDescent="0.25">
      <c r="G22" t="s">
        <v>72</v>
      </c>
      <c r="H22" s="1"/>
    </row>
    <row r="23" spans="1:10" x14ac:dyDescent="0.25">
      <c r="H23" s="1"/>
    </row>
    <row r="24" spans="1:10" x14ac:dyDescent="0.25">
      <c r="A24" s="4" t="s">
        <v>30</v>
      </c>
      <c r="E24" s="7">
        <v>0</v>
      </c>
      <c r="F24" s="7"/>
    </row>
    <row r="26" spans="1:10" x14ac:dyDescent="0.25">
      <c r="A26" t="s">
        <v>33</v>
      </c>
      <c r="E26" s="2">
        <f>E1-E9-E12-E14-E17-E20-E24</f>
        <v>1</v>
      </c>
      <c r="F26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2012</oddHeader>
    <oddFooter>&amp;LVAPH - cel zorgregie&amp;C&amp;A&amp;R&amp;F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28515625" customWidth="1"/>
    <col min="6" max="6" width="2.7109375" customWidth="1"/>
    <col min="7" max="7" width="33.140625" customWidth="1"/>
    <col min="8" max="8" width="14.140625" customWidth="1"/>
    <col min="10" max="10" width="12" bestFit="1" customWidth="1"/>
  </cols>
  <sheetData>
    <row r="1" spans="1:10" x14ac:dyDescent="0.25">
      <c r="A1" s="4" t="s">
        <v>42</v>
      </c>
      <c r="D1" s="3"/>
      <c r="E1" s="7">
        <v>5148850</v>
      </c>
      <c r="F1" s="7"/>
    </row>
    <row r="2" spans="1:10" x14ac:dyDescent="0.25">
      <c r="A2" s="4"/>
      <c r="D2" s="3"/>
      <c r="E2" s="7"/>
      <c r="F2" s="7"/>
    </row>
    <row r="3" spans="1:10" x14ac:dyDescent="0.25">
      <c r="A3" s="4" t="s">
        <v>1</v>
      </c>
      <c r="B3" s="1"/>
      <c r="C3" s="11" t="s">
        <v>61</v>
      </c>
      <c r="D3" s="3" t="s">
        <v>7</v>
      </c>
      <c r="E3" s="4" t="s">
        <v>49</v>
      </c>
    </row>
    <row r="4" spans="1:10" x14ac:dyDescent="0.25">
      <c r="A4" t="s">
        <v>8</v>
      </c>
      <c r="B4" s="1" t="s">
        <v>14</v>
      </c>
      <c r="C4" s="2">
        <v>51933</v>
      </c>
      <c r="D4" s="9">
        <v>5</v>
      </c>
      <c r="E4" s="2">
        <f>C4*D4</f>
        <v>259665</v>
      </c>
      <c r="F4" s="2"/>
      <c r="G4" s="5" t="s">
        <v>43</v>
      </c>
    </row>
    <row r="5" spans="1:10" x14ac:dyDescent="0.25">
      <c r="A5" t="s">
        <v>9</v>
      </c>
      <c r="B5" s="1">
        <v>1</v>
      </c>
      <c r="C5" s="2">
        <v>39862</v>
      </c>
      <c r="D5" s="9">
        <v>5</v>
      </c>
      <c r="E5" s="2">
        <f t="shared" ref="E5" si="0">C5*D5</f>
        <v>199310</v>
      </c>
      <c r="F5" s="2"/>
      <c r="G5" s="5" t="s">
        <v>44</v>
      </c>
    </row>
    <row r="6" spans="1:10" x14ac:dyDescent="0.25">
      <c r="B6" s="1">
        <v>1</v>
      </c>
      <c r="C6" s="2">
        <v>39862</v>
      </c>
      <c r="D6" s="9">
        <v>3</v>
      </c>
      <c r="E6" s="2">
        <f t="shared" ref="E6" si="1">C6*D6</f>
        <v>119586</v>
      </c>
      <c r="F6" s="2"/>
      <c r="G6" s="4" t="s">
        <v>48</v>
      </c>
    </row>
    <row r="7" spans="1:10" x14ac:dyDescent="0.25">
      <c r="A7" t="s">
        <v>10</v>
      </c>
      <c r="B7" s="1" t="s">
        <v>14</v>
      </c>
      <c r="C7" s="2">
        <v>25207</v>
      </c>
      <c r="D7" s="9">
        <v>5</v>
      </c>
      <c r="E7" s="2">
        <f t="shared" ref="E7:E12" si="2">C7*D7</f>
        <v>126035</v>
      </c>
      <c r="F7" s="2"/>
      <c r="G7" s="4" t="s">
        <v>46</v>
      </c>
    </row>
    <row r="8" spans="1:10" x14ac:dyDescent="0.25">
      <c r="A8" t="s">
        <v>11</v>
      </c>
      <c r="B8" s="1" t="s">
        <v>14</v>
      </c>
      <c r="C8" s="2">
        <v>48415</v>
      </c>
      <c r="D8" s="9">
        <v>16</v>
      </c>
      <c r="E8" s="2">
        <f t="shared" si="2"/>
        <v>774640</v>
      </c>
      <c r="F8" s="2"/>
      <c r="G8" s="4" t="s">
        <v>45</v>
      </c>
    </row>
    <row r="9" spans="1:10" x14ac:dyDescent="0.25">
      <c r="B9" s="1" t="s">
        <v>14</v>
      </c>
      <c r="C9" s="2">
        <v>48415</v>
      </c>
      <c r="D9" s="9">
        <v>5</v>
      </c>
      <c r="E9" s="2">
        <f t="shared" si="2"/>
        <v>242075</v>
      </c>
      <c r="F9" s="2"/>
      <c r="G9" s="4" t="s">
        <v>46</v>
      </c>
    </row>
    <row r="10" spans="1:10" x14ac:dyDescent="0.25">
      <c r="A10" t="s">
        <v>12</v>
      </c>
      <c r="B10" s="1" t="s">
        <v>14</v>
      </c>
      <c r="C10" s="2">
        <v>58841</v>
      </c>
      <c r="D10" s="9">
        <v>4</v>
      </c>
      <c r="E10" s="2">
        <f t="shared" si="2"/>
        <v>235364</v>
      </c>
      <c r="F10" s="2"/>
      <c r="G10" s="4" t="s">
        <v>45</v>
      </c>
    </row>
    <row r="11" spans="1:10" x14ac:dyDescent="0.25">
      <c r="B11" s="1" t="s">
        <v>14</v>
      </c>
      <c r="C11" s="2">
        <v>58841</v>
      </c>
      <c r="D11" s="9">
        <v>9</v>
      </c>
      <c r="E11" s="2">
        <f t="shared" ref="E11" si="3">C11*D11</f>
        <v>529569</v>
      </c>
      <c r="F11" s="2"/>
      <c r="G11" s="4" t="s">
        <v>46</v>
      </c>
    </row>
    <row r="12" spans="1:10" x14ac:dyDescent="0.25">
      <c r="B12" s="1">
        <v>1</v>
      </c>
      <c r="C12" s="2">
        <v>66113</v>
      </c>
      <c r="D12" s="9">
        <v>1</v>
      </c>
      <c r="E12" s="2">
        <f t="shared" si="2"/>
        <v>66113</v>
      </c>
      <c r="F12" s="2"/>
      <c r="G12" s="4" t="s">
        <v>47</v>
      </c>
    </row>
    <row r="13" spans="1:10" x14ac:dyDescent="0.25">
      <c r="A13" s="4" t="s">
        <v>22</v>
      </c>
      <c r="D13" s="6">
        <f>SUM(D4:D12)</f>
        <v>53</v>
      </c>
      <c r="E13" s="7">
        <f>SUM(E4:E12)</f>
        <v>2552357</v>
      </c>
      <c r="F13" s="7"/>
      <c r="G13" s="2"/>
      <c r="J13" s="2"/>
    </row>
    <row r="14" spans="1:10" x14ac:dyDescent="0.25">
      <c r="A14" s="4"/>
      <c r="D14" s="6"/>
      <c r="E14" s="7"/>
      <c r="F14" s="7"/>
      <c r="G14" s="2"/>
      <c r="J14" s="2"/>
    </row>
    <row r="15" spans="1:10" x14ac:dyDescent="0.25">
      <c r="A15" s="4" t="s">
        <v>23</v>
      </c>
      <c r="C15" s="2">
        <v>214</v>
      </c>
      <c r="D15" s="3"/>
      <c r="E15" s="2">
        <f t="shared" ref="E15" si="4">C15*D15</f>
        <v>0</v>
      </c>
      <c r="F15" s="2"/>
      <c r="G15" s="11" t="s">
        <v>50</v>
      </c>
    </row>
    <row r="16" spans="1:10" x14ac:dyDescent="0.25">
      <c r="A16" s="4" t="s">
        <v>28</v>
      </c>
      <c r="D16" s="4">
        <f>SUM(D15:D15)</f>
        <v>0</v>
      </c>
      <c r="E16" s="7">
        <f>SUM(E15:E15)</f>
        <v>0</v>
      </c>
      <c r="F16" s="7"/>
    </row>
    <row r="17" spans="1:8" x14ac:dyDescent="0.25">
      <c r="A17" s="4"/>
      <c r="D17" s="4"/>
      <c r="E17" s="7"/>
      <c r="F17" s="7"/>
    </row>
    <row r="18" spans="1:8" x14ac:dyDescent="0.25">
      <c r="A18" s="4" t="s">
        <v>29</v>
      </c>
      <c r="D18" s="4"/>
      <c r="E18" s="7">
        <v>519299</v>
      </c>
      <c r="F18" s="7"/>
      <c r="G18" s="10" t="s">
        <v>73</v>
      </c>
      <c r="H18" s="2">
        <f>E18+1/2*E16</f>
        <v>519299</v>
      </c>
    </row>
    <row r="19" spans="1:8" x14ac:dyDescent="0.25">
      <c r="A19" s="4"/>
      <c r="H19" s="1">
        <f>H18/(E$1-E$13)</f>
        <v>0.20000015405394891</v>
      </c>
    </row>
    <row r="20" spans="1:8" x14ac:dyDescent="0.25">
      <c r="A20" s="4" t="s">
        <v>0</v>
      </c>
      <c r="B20" s="1"/>
      <c r="E20" s="7">
        <v>1038597</v>
      </c>
      <c r="F20" s="7"/>
      <c r="G20" s="7"/>
      <c r="H20" s="2">
        <f>E20</f>
        <v>1038597</v>
      </c>
    </row>
    <row r="21" spans="1:8" x14ac:dyDescent="0.25">
      <c r="H21" s="1">
        <f>H20/(E$1-E$13)</f>
        <v>0.39999992297302556</v>
      </c>
    </row>
    <row r="22" spans="1:8" x14ac:dyDescent="0.25">
      <c r="A22" s="4" t="s">
        <v>31</v>
      </c>
      <c r="E22" s="7">
        <v>1038597</v>
      </c>
      <c r="F22" s="7"/>
      <c r="G22" s="10" t="s">
        <v>73</v>
      </c>
      <c r="H22" s="2">
        <f>E22+E24+1/2*E16</f>
        <v>1038597</v>
      </c>
    </row>
    <row r="23" spans="1:8" x14ac:dyDescent="0.25">
      <c r="H23" s="1">
        <f>H22/(E$1-E$13)</f>
        <v>0.39999992297302556</v>
      </c>
    </row>
    <row r="24" spans="1:8" x14ac:dyDescent="0.25">
      <c r="A24" s="4" t="s">
        <v>30</v>
      </c>
      <c r="E24" s="7">
        <v>0</v>
      </c>
      <c r="F24" s="7"/>
    </row>
    <row r="26" spans="1:8" x14ac:dyDescent="0.25">
      <c r="A26" t="s">
        <v>33</v>
      </c>
      <c r="E26" s="2">
        <f>E1-E13-E16-E18-E20-E22-E24</f>
        <v>0</v>
      </c>
      <c r="F26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2012</oddHeader>
    <oddFooter>&amp;LVAPH - cel zorgregie&amp;C&amp;A&amp;R&amp;F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39" sqref="E39"/>
    </sheetView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28515625" customWidth="1"/>
    <col min="6" max="6" width="2.7109375" customWidth="1"/>
    <col min="7" max="7" width="33.140625" customWidth="1"/>
    <col min="8" max="8" width="14.140625" customWidth="1"/>
  </cols>
  <sheetData>
    <row r="1" spans="1:7" x14ac:dyDescent="0.25">
      <c r="A1" s="4" t="s">
        <v>34</v>
      </c>
      <c r="D1" s="3"/>
      <c r="E1" s="7">
        <v>3738850</v>
      </c>
      <c r="F1" s="7"/>
    </row>
    <row r="2" spans="1:7" x14ac:dyDescent="0.25">
      <c r="A2" s="4"/>
      <c r="D2" s="3"/>
      <c r="E2" s="7"/>
      <c r="F2" s="7"/>
    </row>
    <row r="3" spans="1:7" x14ac:dyDescent="0.25">
      <c r="A3" s="4" t="s">
        <v>1</v>
      </c>
      <c r="B3" s="1"/>
      <c r="C3" s="11" t="s">
        <v>61</v>
      </c>
      <c r="D3" s="3" t="s">
        <v>7</v>
      </c>
      <c r="E3" s="4" t="s">
        <v>49</v>
      </c>
    </row>
    <row r="4" spans="1:7" x14ac:dyDescent="0.25">
      <c r="A4" t="s">
        <v>8</v>
      </c>
      <c r="B4" s="1">
        <v>1</v>
      </c>
      <c r="C4" s="2">
        <v>57323</v>
      </c>
      <c r="D4" s="3">
        <v>2</v>
      </c>
      <c r="E4" s="2">
        <f t="shared" ref="E4:E12" si="0">C4*D4</f>
        <v>114646</v>
      </c>
      <c r="F4" s="2"/>
      <c r="G4" s="5" t="s">
        <v>19</v>
      </c>
    </row>
    <row r="5" spans="1:7" x14ac:dyDescent="0.25">
      <c r="A5" t="s">
        <v>10</v>
      </c>
      <c r="B5" s="1" t="s">
        <v>14</v>
      </c>
      <c r="C5" s="2">
        <v>25207</v>
      </c>
      <c r="D5" s="3">
        <v>5</v>
      </c>
      <c r="E5" s="2">
        <f t="shared" si="0"/>
        <v>126035</v>
      </c>
      <c r="F5" s="2"/>
      <c r="G5" s="4" t="s">
        <v>15</v>
      </c>
    </row>
    <row r="6" spans="1:7" x14ac:dyDescent="0.25">
      <c r="B6" s="1">
        <v>1</v>
      </c>
      <c r="C6" s="2">
        <v>30668</v>
      </c>
      <c r="D6" s="3">
        <v>2</v>
      </c>
      <c r="E6" s="2">
        <f t="shared" ref="E6" si="1">C6*D6</f>
        <v>61336</v>
      </c>
      <c r="F6" s="2"/>
      <c r="G6" s="4" t="s">
        <v>16</v>
      </c>
    </row>
    <row r="7" spans="1:7" x14ac:dyDescent="0.25">
      <c r="A7" t="s">
        <v>11</v>
      </c>
      <c r="B7" s="1" t="s">
        <v>14</v>
      </c>
      <c r="C7" s="2">
        <v>48415</v>
      </c>
      <c r="D7" s="3">
        <v>2</v>
      </c>
      <c r="E7" s="2">
        <f t="shared" si="0"/>
        <v>96830</v>
      </c>
      <c r="F7" s="2"/>
      <c r="G7" t="s">
        <v>20</v>
      </c>
    </row>
    <row r="8" spans="1:7" x14ac:dyDescent="0.25">
      <c r="B8" s="1" t="s">
        <v>14</v>
      </c>
      <c r="C8" s="2">
        <v>48415</v>
      </c>
      <c r="D8" s="3">
        <v>4</v>
      </c>
      <c r="E8" s="2">
        <f t="shared" ref="E8" si="2">C8*D8</f>
        <v>193660</v>
      </c>
      <c r="F8" s="2"/>
      <c r="G8" t="s">
        <v>21</v>
      </c>
    </row>
    <row r="9" spans="1:7" x14ac:dyDescent="0.25">
      <c r="A9" t="s">
        <v>12</v>
      </c>
      <c r="B9" s="1" t="s">
        <v>14</v>
      </c>
      <c r="C9" s="2">
        <v>58841</v>
      </c>
      <c r="D9" s="3">
        <v>2</v>
      </c>
      <c r="E9" s="2">
        <f t="shared" si="0"/>
        <v>117682</v>
      </c>
      <c r="F9" s="2"/>
      <c r="G9" s="4" t="s">
        <v>15</v>
      </c>
    </row>
    <row r="10" spans="1:7" x14ac:dyDescent="0.25">
      <c r="B10" s="1">
        <v>1</v>
      </c>
      <c r="C10" s="2">
        <v>66113</v>
      </c>
      <c r="D10" s="3">
        <v>2</v>
      </c>
      <c r="E10" s="2">
        <f t="shared" si="0"/>
        <v>132226</v>
      </c>
      <c r="F10" s="2"/>
      <c r="G10" s="4" t="s">
        <v>16</v>
      </c>
    </row>
    <row r="11" spans="1:7" x14ac:dyDescent="0.25">
      <c r="B11" s="1">
        <v>1</v>
      </c>
      <c r="C11" s="2">
        <v>66113</v>
      </c>
      <c r="D11" s="3">
        <v>5</v>
      </c>
      <c r="E11" s="2">
        <f t="shared" ref="E11" si="3">C11*D11</f>
        <v>330565</v>
      </c>
      <c r="F11" s="2"/>
      <c r="G11" s="5" t="s">
        <v>18</v>
      </c>
    </row>
    <row r="12" spans="1:7" x14ac:dyDescent="0.25">
      <c r="A12" t="s">
        <v>13</v>
      </c>
      <c r="B12" s="1" t="s">
        <v>14</v>
      </c>
      <c r="C12" s="2">
        <v>48568</v>
      </c>
      <c r="D12" s="3">
        <v>2</v>
      </c>
      <c r="E12" s="2">
        <f t="shared" si="0"/>
        <v>97136</v>
      </c>
      <c r="F12" s="2"/>
      <c r="G12" s="4" t="s">
        <v>17</v>
      </c>
    </row>
    <row r="13" spans="1:7" x14ac:dyDescent="0.25">
      <c r="A13" s="4" t="s">
        <v>22</v>
      </c>
      <c r="D13" s="6">
        <f>SUM(D4:D12)</f>
        <v>26</v>
      </c>
      <c r="E13" s="7">
        <f>SUM(E4:E12)</f>
        <v>1270116</v>
      </c>
      <c r="F13" s="7"/>
      <c r="G13" s="2"/>
    </row>
    <row r="14" spans="1:7" x14ac:dyDescent="0.25">
      <c r="A14" s="4"/>
      <c r="D14" s="6"/>
      <c r="E14" s="7"/>
      <c r="F14" s="7"/>
      <c r="G14" s="2"/>
    </row>
    <row r="15" spans="1:7" x14ac:dyDescent="0.25">
      <c r="A15" s="4" t="s">
        <v>23</v>
      </c>
      <c r="B15" t="s">
        <v>24</v>
      </c>
      <c r="C15" s="2">
        <v>214</v>
      </c>
      <c r="D15" s="3">
        <v>750</v>
      </c>
      <c r="E15" s="2">
        <f t="shared" ref="E15:E16" si="4">C15*D15</f>
        <v>160500</v>
      </c>
      <c r="F15" s="2"/>
      <c r="G15" s="11" t="s">
        <v>27</v>
      </c>
    </row>
    <row r="16" spans="1:7" x14ac:dyDescent="0.25">
      <c r="A16" s="4"/>
      <c r="B16" t="s">
        <v>25</v>
      </c>
      <c r="C16" s="2">
        <v>214</v>
      </c>
      <c r="D16" s="3">
        <v>400</v>
      </c>
      <c r="E16" s="2">
        <f t="shared" si="4"/>
        <v>85600</v>
      </c>
      <c r="F16" s="2"/>
      <c r="G16" s="11" t="s">
        <v>26</v>
      </c>
    </row>
    <row r="17" spans="1:8" x14ac:dyDescent="0.25">
      <c r="A17" s="4" t="s">
        <v>28</v>
      </c>
      <c r="D17" s="4">
        <f>SUM(D15:D16)</f>
        <v>1150</v>
      </c>
      <c r="E17" s="7">
        <f>SUM(E15:E16)</f>
        <v>246100</v>
      </c>
      <c r="F17" s="7"/>
    </row>
    <row r="18" spans="1:8" x14ac:dyDescent="0.25">
      <c r="A18" s="4"/>
      <c r="D18" s="4"/>
      <c r="E18" s="7"/>
      <c r="F18" s="7"/>
    </row>
    <row r="19" spans="1:8" x14ac:dyDescent="0.25">
      <c r="A19" s="4" t="s">
        <v>29</v>
      </c>
      <c r="D19" s="4"/>
      <c r="E19" s="7">
        <v>370697</v>
      </c>
      <c r="F19" s="7"/>
      <c r="G19" s="7"/>
      <c r="H19" s="2">
        <f>E19+1/2*E17</f>
        <v>493747</v>
      </c>
    </row>
    <row r="20" spans="1:8" x14ac:dyDescent="0.25">
      <c r="A20" s="4"/>
      <c r="H20" s="1">
        <f>H19/(E$1-E$13)</f>
        <v>0.20000008101318328</v>
      </c>
    </row>
    <row r="21" spans="1:8" x14ac:dyDescent="0.25">
      <c r="A21" s="4" t="s">
        <v>0</v>
      </c>
      <c r="B21" s="1"/>
      <c r="E21" s="7">
        <v>987494</v>
      </c>
      <c r="F21" s="7"/>
      <c r="G21" s="7"/>
      <c r="H21" s="2">
        <f>E21</f>
        <v>987494</v>
      </c>
    </row>
    <row r="22" spans="1:8" x14ac:dyDescent="0.25">
      <c r="H22" s="1">
        <f>H21/(E$1-E$13)</f>
        <v>0.40000016202636657</v>
      </c>
    </row>
    <row r="23" spans="1:8" x14ac:dyDescent="0.25">
      <c r="A23" s="4" t="s">
        <v>31</v>
      </c>
      <c r="E23" s="7">
        <v>864444</v>
      </c>
      <c r="F23" s="7"/>
      <c r="G23" s="7"/>
      <c r="H23" s="2">
        <f>E23+E25+1/2*E17</f>
        <v>987494</v>
      </c>
    </row>
    <row r="24" spans="1:8" x14ac:dyDescent="0.25">
      <c r="H24" s="1">
        <f>H23/(E$1-E$13)</f>
        <v>0.40000016202636657</v>
      </c>
    </row>
    <row r="25" spans="1:8" x14ac:dyDescent="0.25">
      <c r="A25" s="4" t="s">
        <v>30</v>
      </c>
      <c r="E25" s="7">
        <v>0</v>
      </c>
      <c r="F25" s="7"/>
    </row>
    <row r="27" spans="1:8" x14ac:dyDescent="0.25">
      <c r="A27" t="s">
        <v>33</v>
      </c>
      <c r="E27" s="2">
        <f>E1-E13-E17-E19-E21-E23-E25</f>
        <v>-1</v>
      </c>
      <c r="F27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2012</oddHeader>
    <oddFooter>&amp;LVAPH - cel zorgregie&amp;C&amp;A&amp;R&amp;F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Vlaanderen Globaal</vt:lpstr>
      <vt:lpstr>Antwerpen</vt:lpstr>
      <vt:lpstr>Limburg</vt:lpstr>
      <vt:lpstr>Oost-Vlaanderen</vt:lpstr>
      <vt:lpstr>Vlaams-Brabant en Brussel</vt:lpstr>
      <vt:lpstr>West-Vlaanderen</vt:lpstr>
    </vt:vector>
  </TitlesOfParts>
  <Company>VAPH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 Appelmans</dc:creator>
  <cp:lastModifiedBy>Hilde Verstricht</cp:lastModifiedBy>
  <cp:lastPrinted>2012-01-11T09:52:23Z</cp:lastPrinted>
  <dcterms:created xsi:type="dcterms:W3CDTF">2012-01-05T08:03:23Z</dcterms:created>
  <dcterms:modified xsi:type="dcterms:W3CDTF">2012-10-19T14:09:43Z</dcterms:modified>
</cp:coreProperties>
</file>