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vlwelzijnsverbond-my.sharepoint.com/personal/steven_delooze_vlaamswelzijnsverbond_be/Documents/Bestanden Connect and Work/Medewerker/2021 Steven/OPH/PVF meerderjarigen/Tool budgetbepaling/"/>
    </mc:Choice>
  </mc:AlternateContent>
  <xr:revisionPtr revIDLastSave="22" documentId="11_6B7EC6B54508475E867D7CF7FCFBEE930DC9793A" xr6:coauthVersionLast="47" xr6:coauthVersionMax="47" xr10:uidLastSave="{BE949D60-A6DB-4170-BB83-7C1FF91863B7}"/>
  <bookViews>
    <workbookView xWindow="-28920" yWindow="-120" windowWidth="29040" windowHeight="15720" xr2:uid="{00000000-000D-0000-FFFF-FFFF00000000}"/>
  </bookViews>
  <sheets>
    <sheet name="BEREKENINGSBLAD" sheetId="1" r:id="rId1"/>
    <sheet name="TABELLEN" sheetId="3" r:id="rId2"/>
  </sheets>
  <definedNames>
    <definedName name="_xlnm._FilterDatabase" localSheetId="0" hidden="1">BEREKENINGSBLAD!$A$8:$K$8</definedName>
    <definedName name="_xlnm.Print_Area" localSheetId="0">BEREKENINGSBLAD!$A$1:$AA$509</definedName>
    <definedName name="_xlnm.Print_Area" localSheetId="1">TABELLEN!$B$4:$D$30,TABELLEN!$F$4:$M$60,TABELLEN!$O$4:$V$60,TABELLEN!$X$4:$AC$12,TABELLEN!$AE$4:$AI$9,TABELLEN!$AK$4:$AP$70</definedName>
    <definedName name="_xlnm.Print_Titles" localSheetId="0">BEREKENINGSBLAD!$1:$8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57" i="3" l="1"/>
  <c r="AO58" i="3" s="1"/>
  <c r="AO59" i="3" s="1"/>
  <c r="AO60" i="3"/>
  <c r="AO61" i="3" s="1"/>
  <c r="AO62" i="3"/>
  <c r="AO63" i="3"/>
  <c r="AO64" i="3"/>
  <c r="AO65" i="3" s="1"/>
  <c r="AO66" i="3" s="1"/>
  <c r="AO67" i="3"/>
  <c r="AO68" i="3"/>
  <c r="AO69" i="3"/>
  <c r="AO70" i="3"/>
  <c r="AO36" i="3"/>
  <c r="AO37" i="3" s="1"/>
  <c r="AO38" i="3" s="1"/>
  <c r="AO39" i="3" s="1"/>
  <c r="AO40" i="3" s="1"/>
  <c r="AO41" i="3"/>
  <c r="AO42" i="3" s="1"/>
  <c r="AO43" i="3" s="1"/>
  <c r="AO44" i="3"/>
  <c r="AO45" i="3" s="1"/>
  <c r="AO46" i="3"/>
  <c r="AO47" i="3"/>
  <c r="AO48" i="3"/>
  <c r="AO49" i="3" s="1"/>
  <c r="AO50" i="3" s="1"/>
  <c r="AO51" i="3" s="1"/>
  <c r="AO52" i="3"/>
  <c r="AO53" i="3" s="1"/>
  <c r="AO54" i="3" s="1"/>
  <c r="AO55" i="3"/>
  <c r="AO56" i="3" s="1"/>
  <c r="AO19" i="3"/>
  <c r="AO20" i="3" s="1"/>
  <c r="AO21" i="3" s="1"/>
  <c r="AO22" i="3" s="1"/>
  <c r="AO23" i="3"/>
  <c r="AO24" i="3" s="1"/>
  <c r="AO25" i="3" s="1"/>
  <c r="AO26" i="3" s="1"/>
  <c r="AO27" i="3" s="1"/>
  <c r="AO28" i="3" s="1"/>
  <c r="AO29" i="3" s="1"/>
  <c r="AO30" i="3"/>
  <c r="AO31" i="3"/>
  <c r="AO32" i="3" s="1"/>
  <c r="AO33" i="3" s="1"/>
  <c r="AO34" i="3" s="1"/>
  <c r="AO35" i="3" s="1"/>
  <c r="AO10" i="3"/>
  <c r="AO11" i="3" s="1"/>
  <c r="AO12" i="3" s="1"/>
  <c r="AO13" i="3" s="1"/>
  <c r="AO14" i="3"/>
  <c r="AO15" i="3" s="1"/>
  <c r="AO16" i="3" s="1"/>
  <c r="AO17" i="3" s="1"/>
  <c r="AO18" i="3"/>
  <c r="Y18" i="1" l="1"/>
  <c r="O10" i="1" l="1"/>
  <c r="O11" i="1"/>
  <c r="O12" i="1"/>
  <c r="O13" i="1"/>
  <c r="O14" i="1"/>
  <c r="O15" i="1"/>
  <c r="O16" i="1"/>
  <c r="O17"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M10" i="1"/>
  <c r="M11" i="1"/>
  <c r="M12" i="1"/>
  <c r="M13" i="1"/>
  <c r="M14" i="1"/>
  <c r="M15" i="1"/>
  <c r="M16" i="1"/>
  <c r="M17"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L9" i="1" l="1"/>
  <c r="AO7" i="3"/>
  <c r="AO8" i="3" s="1"/>
  <c r="AO9" i="3" s="1"/>
  <c r="Q9" i="1" l="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E9" i="1"/>
  <c r="Y23" i="1" l="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D369" i="1" l="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E369" i="1"/>
  <c r="U369" i="1" s="1"/>
  <c r="V369" i="1" s="1"/>
  <c r="E370" i="1"/>
  <c r="E371" i="1"/>
  <c r="U371" i="1" s="1"/>
  <c r="V371" i="1" s="1"/>
  <c r="E372" i="1"/>
  <c r="U372" i="1" s="1"/>
  <c r="V372" i="1" s="1"/>
  <c r="E373" i="1"/>
  <c r="E374" i="1"/>
  <c r="U374" i="1" s="1"/>
  <c r="V374" i="1" s="1"/>
  <c r="E375" i="1"/>
  <c r="U375" i="1" s="1"/>
  <c r="V375" i="1" s="1"/>
  <c r="E376" i="1"/>
  <c r="E377" i="1"/>
  <c r="E378" i="1"/>
  <c r="U378" i="1" s="1"/>
  <c r="V378" i="1" s="1"/>
  <c r="E379" i="1"/>
  <c r="E380" i="1"/>
  <c r="U380" i="1" s="1"/>
  <c r="V380" i="1" s="1"/>
  <c r="E381" i="1"/>
  <c r="U381" i="1" s="1"/>
  <c r="V381" i="1" s="1"/>
  <c r="E382" i="1"/>
  <c r="E383" i="1"/>
  <c r="U383" i="1" s="1"/>
  <c r="V383" i="1" s="1"/>
  <c r="E384" i="1"/>
  <c r="U384" i="1" s="1"/>
  <c r="V384" i="1" s="1"/>
  <c r="E385" i="1"/>
  <c r="E386" i="1"/>
  <c r="E387" i="1"/>
  <c r="U387" i="1" s="1"/>
  <c r="V387" i="1" s="1"/>
  <c r="E388" i="1"/>
  <c r="E389" i="1"/>
  <c r="U389" i="1" s="1"/>
  <c r="V389" i="1" s="1"/>
  <c r="E390" i="1"/>
  <c r="U390" i="1" s="1"/>
  <c r="V390" i="1" s="1"/>
  <c r="E391" i="1"/>
  <c r="E392" i="1"/>
  <c r="U392" i="1" s="1"/>
  <c r="V392" i="1" s="1"/>
  <c r="E393" i="1"/>
  <c r="U393" i="1" s="1"/>
  <c r="V393" i="1" s="1"/>
  <c r="E394" i="1"/>
  <c r="E395" i="1"/>
  <c r="E396" i="1"/>
  <c r="U396" i="1" s="1"/>
  <c r="V396" i="1" s="1"/>
  <c r="E397" i="1"/>
  <c r="U397" i="1" s="1"/>
  <c r="V397" i="1" s="1"/>
  <c r="E398" i="1"/>
  <c r="U398" i="1" s="1"/>
  <c r="V398" i="1" s="1"/>
  <c r="E399" i="1"/>
  <c r="U399" i="1" s="1"/>
  <c r="V399" i="1" s="1"/>
  <c r="E400" i="1"/>
  <c r="E401" i="1"/>
  <c r="U401" i="1" s="1"/>
  <c r="V401" i="1" s="1"/>
  <c r="E402" i="1"/>
  <c r="U402" i="1" s="1"/>
  <c r="V402" i="1" s="1"/>
  <c r="E403" i="1"/>
  <c r="E404" i="1"/>
  <c r="U404" i="1" s="1"/>
  <c r="V404" i="1" s="1"/>
  <c r="E405" i="1"/>
  <c r="U405" i="1" s="1"/>
  <c r="V405" i="1" s="1"/>
  <c r="E406" i="1"/>
  <c r="E407" i="1"/>
  <c r="U407" i="1" s="1"/>
  <c r="V407" i="1" s="1"/>
  <c r="E408" i="1"/>
  <c r="U408" i="1" s="1"/>
  <c r="V408" i="1" s="1"/>
  <c r="E409" i="1"/>
  <c r="E410" i="1"/>
  <c r="U410" i="1" s="1"/>
  <c r="V410" i="1" s="1"/>
  <c r="E411" i="1"/>
  <c r="U411" i="1" s="1"/>
  <c r="V411" i="1" s="1"/>
  <c r="E412" i="1"/>
  <c r="U412" i="1" s="1"/>
  <c r="V412" i="1" s="1"/>
  <c r="E413" i="1"/>
  <c r="U413" i="1" s="1"/>
  <c r="V413" i="1" s="1"/>
  <c r="E414" i="1"/>
  <c r="U414" i="1" s="1"/>
  <c r="V414" i="1" s="1"/>
  <c r="E415" i="1"/>
  <c r="E416" i="1"/>
  <c r="U416" i="1" s="1"/>
  <c r="V416" i="1" s="1"/>
  <c r="E417" i="1"/>
  <c r="U417" i="1" s="1"/>
  <c r="V417" i="1" s="1"/>
  <c r="E418" i="1"/>
  <c r="E419" i="1"/>
  <c r="U419" i="1" s="1"/>
  <c r="V419" i="1" s="1"/>
  <c r="E420" i="1"/>
  <c r="U420" i="1" s="1"/>
  <c r="V420" i="1" s="1"/>
  <c r="E421" i="1"/>
  <c r="U421" i="1" s="1"/>
  <c r="V421" i="1" s="1"/>
  <c r="E422" i="1"/>
  <c r="E423" i="1"/>
  <c r="U423" i="1" s="1"/>
  <c r="V423" i="1" s="1"/>
  <c r="E424" i="1"/>
  <c r="E425" i="1"/>
  <c r="U425" i="1" s="1"/>
  <c r="V425" i="1" s="1"/>
  <c r="E426" i="1"/>
  <c r="U426" i="1" s="1"/>
  <c r="V426" i="1" s="1"/>
  <c r="E427" i="1"/>
  <c r="E428" i="1"/>
  <c r="U428" i="1" s="1"/>
  <c r="V428" i="1" s="1"/>
  <c r="E429" i="1"/>
  <c r="U429" i="1" s="1"/>
  <c r="V429" i="1" s="1"/>
  <c r="E430" i="1"/>
  <c r="E431" i="1"/>
  <c r="E432" i="1"/>
  <c r="U432" i="1" s="1"/>
  <c r="V432" i="1" s="1"/>
  <c r="E433" i="1"/>
  <c r="E434" i="1"/>
  <c r="U434" i="1" s="1"/>
  <c r="V434" i="1" s="1"/>
  <c r="E435" i="1"/>
  <c r="U435" i="1" s="1"/>
  <c r="V435" i="1" s="1"/>
  <c r="E436" i="1"/>
  <c r="U436" i="1" s="1"/>
  <c r="V436" i="1" s="1"/>
  <c r="E437" i="1"/>
  <c r="U437" i="1" s="1"/>
  <c r="V437" i="1" s="1"/>
  <c r="E438" i="1"/>
  <c r="U438" i="1" s="1"/>
  <c r="V438" i="1" s="1"/>
  <c r="E439" i="1"/>
  <c r="E440" i="1"/>
  <c r="E441" i="1"/>
  <c r="U441" i="1" s="1"/>
  <c r="V441" i="1" s="1"/>
  <c r="E442" i="1"/>
  <c r="E443" i="1"/>
  <c r="U443" i="1" s="1"/>
  <c r="V443" i="1" s="1"/>
  <c r="E444" i="1"/>
  <c r="U444" i="1" s="1"/>
  <c r="V444" i="1" s="1"/>
  <c r="E445" i="1"/>
  <c r="E446" i="1"/>
  <c r="U446" i="1" s="1"/>
  <c r="V446" i="1" s="1"/>
  <c r="E447" i="1"/>
  <c r="U447" i="1" s="1"/>
  <c r="V447" i="1" s="1"/>
  <c r="E448" i="1"/>
  <c r="E449" i="1"/>
  <c r="E450" i="1"/>
  <c r="U450" i="1" s="1"/>
  <c r="V450" i="1" s="1"/>
  <c r="E451" i="1"/>
  <c r="E452" i="1"/>
  <c r="U452" i="1" s="1"/>
  <c r="V452" i="1" s="1"/>
  <c r="E453" i="1"/>
  <c r="U453" i="1" s="1"/>
  <c r="V453" i="1" s="1"/>
  <c r="E454" i="1"/>
  <c r="E455" i="1"/>
  <c r="U455" i="1" s="1"/>
  <c r="V455" i="1" s="1"/>
  <c r="E456" i="1"/>
  <c r="U456" i="1" s="1"/>
  <c r="V456" i="1" s="1"/>
  <c r="E457" i="1"/>
  <c r="E458" i="1"/>
  <c r="E459" i="1"/>
  <c r="U459" i="1" s="1"/>
  <c r="V459" i="1" s="1"/>
  <c r="E460" i="1"/>
  <c r="E461" i="1"/>
  <c r="U461" i="1" s="1"/>
  <c r="V461" i="1" s="1"/>
  <c r="E462" i="1"/>
  <c r="U462" i="1" s="1"/>
  <c r="V462" i="1" s="1"/>
  <c r="E463" i="1"/>
  <c r="E464" i="1"/>
  <c r="U464" i="1" s="1"/>
  <c r="V464" i="1" s="1"/>
  <c r="E465" i="1"/>
  <c r="U465" i="1" s="1"/>
  <c r="V465" i="1" s="1"/>
  <c r="E466" i="1"/>
  <c r="E467" i="1"/>
  <c r="E468" i="1"/>
  <c r="U468" i="1" s="1"/>
  <c r="V468" i="1" s="1"/>
  <c r="E469" i="1"/>
  <c r="U469" i="1" s="1"/>
  <c r="V469" i="1" s="1"/>
  <c r="E470" i="1"/>
  <c r="U470" i="1" s="1"/>
  <c r="V470" i="1" s="1"/>
  <c r="E471" i="1"/>
  <c r="U471" i="1" s="1"/>
  <c r="V471" i="1" s="1"/>
  <c r="E472" i="1"/>
  <c r="E473" i="1"/>
  <c r="U473" i="1" s="1"/>
  <c r="V473" i="1" s="1"/>
  <c r="E474" i="1"/>
  <c r="U474" i="1" s="1"/>
  <c r="V474" i="1" s="1"/>
  <c r="E475" i="1"/>
  <c r="E476" i="1"/>
  <c r="U476" i="1" s="1"/>
  <c r="V476" i="1" s="1"/>
  <c r="E477" i="1"/>
  <c r="U477" i="1" s="1"/>
  <c r="V477" i="1" s="1"/>
  <c r="E478" i="1"/>
  <c r="E479" i="1"/>
  <c r="U479" i="1" s="1"/>
  <c r="V479" i="1" s="1"/>
  <c r="E480" i="1"/>
  <c r="U480" i="1" s="1"/>
  <c r="V480" i="1" s="1"/>
  <c r="E481" i="1"/>
  <c r="E482" i="1"/>
  <c r="U482" i="1" s="1"/>
  <c r="V482" i="1" s="1"/>
  <c r="E483" i="1"/>
  <c r="U483" i="1" s="1"/>
  <c r="V483" i="1" s="1"/>
  <c r="E484" i="1"/>
  <c r="U484" i="1" s="1"/>
  <c r="V484" i="1" s="1"/>
  <c r="E485" i="1"/>
  <c r="U485" i="1" s="1"/>
  <c r="V485" i="1" s="1"/>
  <c r="E486" i="1"/>
  <c r="U486" i="1" s="1"/>
  <c r="V486" i="1" s="1"/>
  <c r="E487" i="1"/>
  <c r="E488" i="1"/>
  <c r="U488" i="1" s="1"/>
  <c r="V488" i="1" s="1"/>
  <c r="E489" i="1"/>
  <c r="U489" i="1" s="1"/>
  <c r="V489" i="1" s="1"/>
  <c r="E490" i="1"/>
  <c r="E491" i="1"/>
  <c r="U491" i="1" s="1"/>
  <c r="V491" i="1" s="1"/>
  <c r="E492" i="1"/>
  <c r="U492" i="1" s="1"/>
  <c r="V492" i="1" s="1"/>
  <c r="E493" i="1"/>
  <c r="U493" i="1" s="1"/>
  <c r="V493" i="1" s="1"/>
  <c r="E494" i="1"/>
  <c r="E495" i="1"/>
  <c r="U495" i="1" s="1"/>
  <c r="V495" i="1" s="1"/>
  <c r="E496" i="1"/>
  <c r="E497" i="1"/>
  <c r="U497" i="1" s="1"/>
  <c r="V497" i="1" s="1"/>
  <c r="E498" i="1"/>
  <c r="U498" i="1" s="1"/>
  <c r="V498" i="1" s="1"/>
  <c r="E499"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R369" i="1"/>
  <c r="S369" i="1" s="1"/>
  <c r="T369" i="1" s="1"/>
  <c r="R370" i="1"/>
  <c r="S370" i="1" s="1"/>
  <c r="T370" i="1" s="1"/>
  <c r="R371" i="1"/>
  <c r="S371" i="1" s="1"/>
  <c r="T371" i="1" s="1"/>
  <c r="R372" i="1"/>
  <c r="S372" i="1" s="1"/>
  <c r="T372" i="1" s="1"/>
  <c r="R373" i="1"/>
  <c r="S373" i="1" s="1"/>
  <c r="T373" i="1" s="1"/>
  <c r="R374" i="1"/>
  <c r="S374" i="1" s="1"/>
  <c r="T374" i="1" s="1"/>
  <c r="R375" i="1"/>
  <c r="S375" i="1" s="1"/>
  <c r="T375" i="1" s="1"/>
  <c r="R376" i="1"/>
  <c r="S376" i="1" s="1"/>
  <c r="T376" i="1" s="1"/>
  <c r="R377" i="1"/>
  <c r="S377" i="1" s="1"/>
  <c r="T377" i="1" s="1"/>
  <c r="R378" i="1"/>
  <c r="S378" i="1" s="1"/>
  <c r="T378" i="1" s="1"/>
  <c r="R379" i="1"/>
  <c r="S379" i="1" s="1"/>
  <c r="T379" i="1" s="1"/>
  <c r="R380" i="1"/>
  <c r="S380" i="1" s="1"/>
  <c r="T380" i="1" s="1"/>
  <c r="R381" i="1"/>
  <c r="S381" i="1" s="1"/>
  <c r="T381" i="1" s="1"/>
  <c r="R382" i="1"/>
  <c r="S382" i="1" s="1"/>
  <c r="T382" i="1" s="1"/>
  <c r="R383" i="1"/>
  <c r="S383" i="1" s="1"/>
  <c r="T383" i="1" s="1"/>
  <c r="R384" i="1"/>
  <c r="R385" i="1"/>
  <c r="S385" i="1" s="1"/>
  <c r="T385" i="1" s="1"/>
  <c r="R386" i="1"/>
  <c r="S386" i="1" s="1"/>
  <c r="T386" i="1" s="1"/>
  <c r="R387" i="1"/>
  <c r="S387" i="1" s="1"/>
  <c r="T387" i="1" s="1"/>
  <c r="R388" i="1"/>
  <c r="S388" i="1" s="1"/>
  <c r="T388" i="1" s="1"/>
  <c r="R389" i="1"/>
  <c r="S389" i="1" s="1"/>
  <c r="T389" i="1" s="1"/>
  <c r="R390" i="1"/>
  <c r="S390" i="1" s="1"/>
  <c r="T390" i="1" s="1"/>
  <c r="R391" i="1"/>
  <c r="S391" i="1" s="1"/>
  <c r="T391" i="1" s="1"/>
  <c r="R392" i="1"/>
  <c r="S392" i="1" s="1"/>
  <c r="T392" i="1" s="1"/>
  <c r="R393" i="1"/>
  <c r="S393" i="1" s="1"/>
  <c r="T393" i="1" s="1"/>
  <c r="R394" i="1"/>
  <c r="S394" i="1" s="1"/>
  <c r="T394" i="1" s="1"/>
  <c r="R395" i="1"/>
  <c r="S395" i="1" s="1"/>
  <c r="T395" i="1" s="1"/>
  <c r="R396" i="1"/>
  <c r="S396" i="1" s="1"/>
  <c r="T396" i="1" s="1"/>
  <c r="R397" i="1"/>
  <c r="S397" i="1" s="1"/>
  <c r="T397" i="1" s="1"/>
  <c r="R398" i="1"/>
  <c r="S398" i="1" s="1"/>
  <c r="T398" i="1" s="1"/>
  <c r="R399" i="1"/>
  <c r="S399" i="1" s="1"/>
  <c r="T399" i="1" s="1"/>
  <c r="R400" i="1"/>
  <c r="S400" i="1" s="1"/>
  <c r="T400" i="1" s="1"/>
  <c r="R401" i="1"/>
  <c r="S401" i="1" s="1"/>
  <c r="T401" i="1" s="1"/>
  <c r="R402" i="1"/>
  <c r="S402" i="1" s="1"/>
  <c r="T402" i="1" s="1"/>
  <c r="R403" i="1"/>
  <c r="S403" i="1" s="1"/>
  <c r="T403" i="1" s="1"/>
  <c r="R404" i="1"/>
  <c r="S404" i="1" s="1"/>
  <c r="T404" i="1" s="1"/>
  <c r="R405" i="1"/>
  <c r="S405" i="1" s="1"/>
  <c r="T405" i="1" s="1"/>
  <c r="R406" i="1"/>
  <c r="S406" i="1" s="1"/>
  <c r="T406" i="1" s="1"/>
  <c r="R407" i="1"/>
  <c r="S407" i="1" s="1"/>
  <c r="T407" i="1" s="1"/>
  <c r="R408" i="1"/>
  <c r="S408" i="1" s="1"/>
  <c r="T408" i="1" s="1"/>
  <c r="R409" i="1"/>
  <c r="S409" i="1" s="1"/>
  <c r="T409" i="1" s="1"/>
  <c r="R410" i="1"/>
  <c r="S410" i="1" s="1"/>
  <c r="T410" i="1" s="1"/>
  <c r="R411" i="1"/>
  <c r="S411" i="1" s="1"/>
  <c r="T411" i="1" s="1"/>
  <c r="R412" i="1"/>
  <c r="S412" i="1" s="1"/>
  <c r="T412" i="1" s="1"/>
  <c r="R413" i="1"/>
  <c r="S413" i="1" s="1"/>
  <c r="T413" i="1" s="1"/>
  <c r="R414" i="1"/>
  <c r="S414" i="1" s="1"/>
  <c r="T414" i="1" s="1"/>
  <c r="R415" i="1"/>
  <c r="S415" i="1" s="1"/>
  <c r="T415" i="1" s="1"/>
  <c r="R416" i="1"/>
  <c r="S416" i="1" s="1"/>
  <c r="T416" i="1" s="1"/>
  <c r="R417" i="1"/>
  <c r="S417" i="1" s="1"/>
  <c r="T417" i="1" s="1"/>
  <c r="R418" i="1"/>
  <c r="S418" i="1" s="1"/>
  <c r="T418" i="1" s="1"/>
  <c r="R419" i="1"/>
  <c r="S419" i="1" s="1"/>
  <c r="T419" i="1" s="1"/>
  <c r="R420" i="1"/>
  <c r="S420" i="1" s="1"/>
  <c r="T420" i="1" s="1"/>
  <c r="R421" i="1"/>
  <c r="S421" i="1" s="1"/>
  <c r="T421" i="1" s="1"/>
  <c r="R422" i="1"/>
  <c r="S422" i="1" s="1"/>
  <c r="T422" i="1" s="1"/>
  <c r="R423" i="1"/>
  <c r="S423" i="1" s="1"/>
  <c r="T423" i="1" s="1"/>
  <c r="R424" i="1"/>
  <c r="S424" i="1" s="1"/>
  <c r="T424" i="1" s="1"/>
  <c r="R425" i="1"/>
  <c r="S425" i="1" s="1"/>
  <c r="T425" i="1" s="1"/>
  <c r="R426" i="1"/>
  <c r="S426" i="1" s="1"/>
  <c r="T426" i="1" s="1"/>
  <c r="R427" i="1"/>
  <c r="S427" i="1" s="1"/>
  <c r="T427" i="1" s="1"/>
  <c r="R428" i="1"/>
  <c r="S428" i="1" s="1"/>
  <c r="T428" i="1" s="1"/>
  <c r="R429" i="1"/>
  <c r="S429" i="1" s="1"/>
  <c r="T429" i="1" s="1"/>
  <c r="R430" i="1"/>
  <c r="S430" i="1" s="1"/>
  <c r="T430" i="1" s="1"/>
  <c r="R431" i="1"/>
  <c r="S431" i="1" s="1"/>
  <c r="T431" i="1" s="1"/>
  <c r="R432" i="1"/>
  <c r="S432" i="1" s="1"/>
  <c r="T432" i="1" s="1"/>
  <c r="R433" i="1"/>
  <c r="S433" i="1" s="1"/>
  <c r="T433" i="1" s="1"/>
  <c r="R434" i="1"/>
  <c r="S434" i="1" s="1"/>
  <c r="T434" i="1" s="1"/>
  <c r="R435" i="1"/>
  <c r="S435" i="1" s="1"/>
  <c r="T435" i="1" s="1"/>
  <c r="R436" i="1"/>
  <c r="S436" i="1" s="1"/>
  <c r="T436" i="1" s="1"/>
  <c r="R437" i="1"/>
  <c r="S437" i="1" s="1"/>
  <c r="T437" i="1" s="1"/>
  <c r="R438" i="1"/>
  <c r="S438" i="1" s="1"/>
  <c r="T438" i="1" s="1"/>
  <c r="R439" i="1"/>
  <c r="S439" i="1" s="1"/>
  <c r="T439" i="1" s="1"/>
  <c r="R440" i="1"/>
  <c r="S440" i="1" s="1"/>
  <c r="T440" i="1" s="1"/>
  <c r="R441" i="1"/>
  <c r="S441" i="1" s="1"/>
  <c r="T441" i="1" s="1"/>
  <c r="R442" i="1"/>
  <c r="S442" i="1" s="1"/>
  <c r="T442" i="1" s="1"/>
  <c r="R443" i="1"/>
  <c r="S443" i="1" s="1"/>
  <c r="T443" i="1" s="1"/>
  <c r="R444" i="1"/>
  <c r="S444" i="1" s="1"/>
  <c r="T444" i="1" s="1"/>
  <c r="R445" i="1"/>
  <c r="S445" i="1" s="1"/>
  <c r="T445" i="1" s="1"/>
  <c r="R446" i="1"/>
  <c r="S446" i="1" s="1"/>
  <c r="T446" i="1" s="1"/>
  <c r="R447" i="1"/>
  <c r="S447" i="1" s="1"/>
  <c r="T447" i="1" s="1"/>
  <c r="R448" i="1"/>
  <c r="S448" i="1" s="1"/>
  <c r="T448" i="1" s="1"/>
  <c r="R449" i="1"/>
  <c r="S449" i="1" s="1"/>
  <c r="T449" i="1" s="1"/>
  <c r="R450" i="1"/>
  <c r="S450" i="1" s="1"/>
  <c r="T450" i="1" s="1"/>
  <c r="R451" i="1"/>
  <c r="S451" i="1" s="1"/>
  <c r="T451" i="1" s="1"/>
  <c r="R452" i="1"/>
  <c r="S452" i="1" s="1"/>
  <c r="T452" i="1" s="1"/>
  <c r="R453" i="1"/>
  <c r="S453" i="1" s="1"/>
  <c r="T453" i="1" s="1"/>
  <c r="R454" i="1"/>
  <c r="S454" i="1" s="1"/>
  <c r="T454" i="1" s="1"/>
  <c r="R455" i="1"/>
  <c r="S455" i="1" s="1"/>
  <c r="T455" i="1" s="1"/>
  <c r="R456" i="1"/>
  <c r="S456" i="1" s="1"/>
  <c r="T456" i="1" s="1"/>
  <c r="R457" i="1"/>
  <c r="S457" i="1" s="1"/>
  <c r="T457" i="1" s="1"/>
  <c r="R458" i="1"/>
  <c r="S458" i="1" s="1"/>
  <c r="T458" i="1" s="1"/>
  <c r="R459" i="1"/>
  <c r="S459" i="1" s="1"/>
  <c r="T459" i="1" s="1"/>
  <c r="R460" i="1"/>
  <c r="S460" i="1" s="1"/>
  <c r="T460" i="1" s="1"/>
  <c r="R461" i="1"/>
  <c r="S461" i="1" s="1"/>
  <c r="T461" i="1" s="1"/>
  <c r="R462" i="1"/>
  <c r="S462" i="1" s="1"/>
  <c r="T462" i="1" s="1"/>
  <c r="R463" i="1"/>
  <c r="S463" i="1" s="1"/>
  <c r="T463" i="1" s="1"/>
  <c r="R464" i="1"/>
  <c r="S464" i="1" s="1"/>
  <c r="T464" i="1" s="1"/>
  <c r="R465" i="1"/>
  <c r="S465" i="1" s="1"/>
  <c r="T465" i="1" s="1"/>
  <c r="R466" i="1"/>
  <c r="S466" i="1" s="1"/>
  <c r="T466" i="1" s="1"/>
  <c r="R467" i="1"/>
  <c r="S467" i="1" s="1"/>
  <c r="T467" i="1" s="1"/>
  <c r="R468" i="1"/>
  <c r="S468" i="1" s="1"/>
  <c r="T468" i="1" s="1"/>
  <c r="R469" i="1"/>
  <c r="S469" i="1" s="1"/>
  <c r="T469" i="1" s="1"/>
  <c r="R470" i="1"/>
  <c r="S470" i="1" s="1"/>
  <c r="T470" i="1" s="1"/>
  <c r="R471" i="1"/>
  <c r="S471" i="1" s="1"/>
  <c r="T471" i="1" s="1"/>
  <c r="R472" i="1"/>
  <c r="S472" i="1" s="1"/>
  <c r="T472" i="1" s="1"/>
  <c r="R473" i="1"/>
  <c r="S473" i="1" s="1"/>
  <c r="T473" i="1" s="1"/>
  <c r="R474" i="1"/>
  <c r="S474" i="1" s="1"/>
  <c r="T474" i="1" s="1"/>
  <c r="R475" i="1"/>
  <c r="S475" i="1" s="1"/>
  <c r="T475" i="1" s="1"/>
  <c r="R476" i="1"/>
  <c r="S476" i="1" s="1"/>
  <c r="T476" i="1" s="1"/>
  <c r="R477" i="1"/>
  <c r="S477" i="1" s="1"/>
  <c r="T477" i="1" s="1"/>
  <c r="R478" i="1"/>
  <c r="S478" i="1" s="1"/>
  <c r="T478" i="1" s="1"/>
  <c r="R479" i="1"/>
  <c r="S479" i="1" s="1"/>
  <c r="T479" i="1" s="1"/>
  <c r="R480" i="1"/>
  <c r="S480" i="1" s="1"/>
  <c r="T480" i="1" s="1"/>
  <c r="R481" i="1"/>
  <c r="S481" i="1" s="1"/>
  <c r="T481" i="1" s="1"/>
  <c r="R482" i="1"/>
  <c r="S482" i="1" s="1"/>
  <c r="T482" i="1" s="1"/>
  <c r="R483" i="1"/>
  <c r="S483" i="1" s="1"/>
  <c r="T483" i="1" s="1"/>
  <c r="R484" i="1"/>
  <c r="S484" i="1" s="1"/>
  <c r="T484" i="1" s="1"/>
  <c r="R485" i="1"/>
  <c r="S485" i="1" s="1"/>
  <c r="T485" i="1" s="1"/>
  <c r="R486" i="1"/>
  <c r="S486" i="1" s="1"/>
  <c r="T486" i="1" s="1"/>
  <c r="R487" i="1"/>
  <c r="S487" i="1" s="1"/>
  <c r="T487" i="1" s="1"/>
  <c r="R488" i="1"/>
  <c r="S488" i="1" s="1"/>
  <c r="T488" i="1" s="1"/>
  <c r="R489" i="1"/>
  <c r="S489" i="1" s="1"/>
  <c r="T489" i="1" s="1"/>
  <c r="R490" i="1"/>
  <c r="S490" i="1" s="1"/>
  <c r="T490" i="1" s="1"/>
  <c r="R491" i="1"/>
  <c r="S491" i="1" s="1"/>
  <c r="T491" i="1" s="1"/>
  <c r="R492" i="1"/>
  <c r="S492" i="1" s="1"/>
  <c r="T492" i="1" s="1"/>
  <c r="R493" i="1"/>
  <c r="S493" i="1" s="1"/>
  <c r="T493" i="1" s="1"/>
  <c r="R494" i="1"/>
  <c r="S494" i="1" s="1"/>
  <c r="T494" i="1" s="1"/>
  <c r="R495" i="1"/>
  <c r="S495" i="1" s="1"/>
  <c r="T495" i="1" s="1"/>
  <c r="R496" i="1"/>
  <c r="S496" i="1" s="1"/>
  <c r="T496" i="1" s="1"/>
  <c r="R497" i="1"/>
  <c r="S497" i="1" s="1"/>
  <c r="T497" i="1" s="1"/>
  <c r="R498" i="1"/>
  <c r="S498" i="1" s="1"/>
  <c r="T498" i="1" s="1"/>
  <c r="R499" i="1"/>
  <c r="S499" i="1" s="1"/>
  <c r="T499" i="1" s="1"/>
  <c r="S384" i="1"/>
  <c r="T384" i="1" s="1"/>
  <c r="U370" i="1"/>
  <c r="V370" i="1" s="1"/>
  <c r="U373" i="1"/>
  <c r="V373" i="1" s="1"/>
  <c r="U376" i="1"/>
  <c r="V376" i="1" s="1"/>
  <c r="U377" i="1"/>
  <c r="V377" i="1" s="1"/>
  <c r="U379" i="1"/>
  <c r="V379" i="1" s="1"/>
  <c r="U382" i="1"/>
  <c r="V382" i="1" s="1"/>
  <c r="U385" i="1"/>
  <c r="V385" i="1" s="1"/>
  <c r="U386" i="1"/>
  <c r="V386" i="1" s="1"/>
  <c r="U388" i="1"/>
  <c r="V388" i="1" s="1"/>
  <c r="U391" i="1"/>
  <c r="V391" i="1" s="1"/>
  <c r="U394" i="1"/>
  <c r="V394" i="1" s="1"/>
  <c r="U395" i="1"/>
  <c r="V395" i="1" s="1"/>
  <c r="U400" i="1"/>
  <c r="V400" i="1" s="1"/>
  <c r="U403" i="1"/>
  <c r="V403" i="1" s="1"/>
  <c r="U406" i="1"/>
  <c r="V406" i="1" s="1"/>
  <c r="U409" i="1"/>
  <c r="V409" i="1" s="1"/>
  <c r="U415" i="1"/>
  <c r="V415" i="1" s="1"/>
  <c r="U418" i="1"/>
  <c r="V418" i="1" s="1"/>
  <c r="U422" i="1"/>
  <c r="V422" i="1" s="1"/>
  <c r="U424" i="1"/>
  <c r="V424" i="1" s="1"/>
  <c r="U427" i="1"/>
  <c r="V427" i="1" s="1"/>
  <c r="U430" i="1"/>
  <c r="V430" i="1" s="1"/>
  <c r="U431" i="1"/>
  <c r="V431" i="1" s="1"/>
  <c r="U433" i="1"/>
  <c r="V433" i="1" s="1"/>
  <c r="U439" i="1"/>
  <c r="V439" i="1" s="1"/>
  <c r="U440" i="1"/>
  <c r="V440" i="1" s="1"/>
  <c r="U442" i="1"/>
  <c r="V442" i="1" s="1"/>
  <c r="U445" i="1"/>
  <c r="V445" i="1" s="1"/>
  <c r="U448" i="1"/>
  <c r="U449" i="1"/>
  <c r="V449" i="1" s="1"/>
  <c r="U451" i="1"/>
  <c r="V451" i="1" s="1"/>
  <c r="U454" i="1"/>
  <c r="V454" i="1" s="1"/>
  <c r="U457" i="1"/>
  <c r="V457" i="1" s="1"/>
  <c r="U458" i="1"/>
  <c r="V458" i="1" s="1"/>
  <c r="U460" i="1"/>
  <c r="V460" i="1" s="1"/>
  <c r="U463" i="1"/>
  <c r="V463" i="1" s="1"/>
  <c r="U466" i="1"/>
  <c r="V466" i="1" s="1"/>
  <c r="U467" i="1"/>
  <c r="V467" i="1" s="1"/>
  <c r="U472" i="1"/>
  <c r="V472" i="1" s="1"/>
  <c r="U475" i="1"/>
  <c r="V475" i="1" s="1"/>
  <c r="U478" i="1"/>
  <c r="V478" i="1" s="1"/>
  <c r="U481" i="1"/>
  <c r="V481" i="1" s="1"/>
  <c r="U487" i="1"/>
  <c r="V487" i="1" s="1"/>
  <c r="U490" i="1"/>
  <c r="V490" i="1" s="1"/>
  <c r="U494" i="1"/>
  <c r="V494" i="1" s="1"/>
  <c r="U496" i="1"/>
  <c r="V496" i="1" s="1"/>
  <c r="U499" i="1"/>
  <c r="V499" i="1" s="1"/>
  <c r="V448"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E286" i="1"/>
  <c r="U286" i="1" s="1"/>
  <c r="V286" i="1" s="1"/>
  <c r="E287" i="1"/>
  <c r="U287" i="1" s="1"/>
  <c r="V287" i="1" s="1"/>
  <c r="E288" i="1"/>
  <c r="E289" i="1"/>
  <c r="E290" i="1"/>
  <c r="U290" i="1" s="1"/>
  <c r="V290" i="1" s="1"/>
  <c r="E291" i="1"/>
  <c r="U291" i="1" s="1"/>
  <c r="V291" i="1" s="1"/>
  <c r="E292" i="1"/>
  <c r="U292" i="1" s="1"/>
  <c r="V292" i="1" s="1"/>
  <c r="E293" i="1"/>
  <c r="U293" i="1" s="1"/>
  <c r="V293" i="1" s="1"/>
  <c r="E294" i="1"/>
  <c r="U294" i="1" s="1"/>
  <c r="V294" i="1" s="1"/>
  <c r="E295" i="1"/>
  <c r="U295" i="1" s="1"/>
  <c r="V295" i="1" s="1"/>
  <c r="E296" i="1"/>
  <c r="U296" i="1" s="1"/>
  <c r="V296" i="1" s="1"/>
  <c r="E297" i="1"/>
  <c r="E298" i="1"/>
  <c r="U298" i="1" s="1"/>
  <c r="V298" i="1" s="1"/>
  <c r="E299" i="1"/>
  <c r="U299" i="1" s="1"/>
  <c r="V299" i="1" s="1"/>
  <c r="E300" i="1"/>
  <c r="U300" i="1" s="1"/>
  <c r="V300" i="1" s="1"/>
  <c r="E301" i="1"/>
  <c r="U301" i="1" s="1"/>
  <c r="V301" i="1" s="1"/>
  <c r="E302" i="1"/>
  <c r="U302" i="1" s="1"/>
  <c r="V302" i="1" s="1"/>
  <c r="E303" i="1"/>
  <c r="U303" i="1" s="1"/>
  <c r="V303" i="1" s="1"/>
  <c r="E304" i="1"/>
  <c r="U304" i="1" s="1"/>
  <c r="V304" i="1" s="1"/>
  <c r="E305" i="1"/>
  <c r="U305" i="1" s="1"/>
  <c r="V305" i="1" s="1"/>
  <c r="E306" i="1"/>
  <c r="U306" i="1" s="1"/>
  <c r="V306" i="1" s="1"/>
  <c r="E307" i="1"/>
  <c r="U307" i="1" s="1"/>
  <c r="V307" i="1" s="1"/>
  <c r="E308" i="1"/>
  <c r="U308" i="1" s="1"/>
  <c r="V308" i="1" s="1"/>
  <c r="E309" i="1"/>
  <c r="U309" i="1" s="1"/>
  <c r="V309" i="1" s="1"/>
  <c r="E310" i="1"/>
  <c r="E311" i="1"/>
  <c r="U311" i="1" s="1"/>
  <c r="V311" i="1" s="1"/>
  <c r="E312" i="1"/>
  <c r="U312" i="1" s="1"/>
  <c r="V312" i="1" s="1"/>
  <c r="E313" i="1"/>
  <c r="U313" i="1" s="1"/>
  <c r="V313" i="1" s="1"/>
  <c r="E314" i="1"/>
  <c r="U314" i="1" s="1"/>
  <c r="V314" i="1" s="1"/>
  <c r="E315" i="1"/>
  <c r="U315" i="1" s="1"/>
  <c r="V315" i="1" s="1"/>
  <c r="E316" i="1"/>
  <c r="U316" i="1" s="1"/>
  <c r="V316" i="1" s="1"/>
  <c r="E317" i="1"/>
  <c r="U317" i="1" s="1"/>
  <c r="V317" i="1" s="1"/>
  <c r="E318" i="1"/>
  <c r="U318" i="1" s="1"/>
  <c r="V318" i="1" s="1"/>
  <c r="E319" i="1"/>
  <c r="U319" i="1" s="1"/>
  <c r="V319" i="1" s="1"/>
  <c r="E320" i="1"/>
  <c r="U320" i="1" s="1"/>
  <c r="V320" i="1" s="1"/>
  <c r="E321" i="1"/>
  <c r="U321" i="1" s="1"/>
  <c r="V321" i="1" s="1"/>
  <c r="E322" i="1"/>
  <c r="U322" i="1" s="1"/>
  <c r="V322" i="1" s="1"/>
  <c r="E323" i="1"/>
  <c r="U323" i="1" s="1"/>
  <c r="V323" i="1" s="1"/>
  <c r="E324" i="1"/>
  <c r="U324" i="1" s="1"/>
  <c r="V324" i="1" s="1"/>
  <c r="E325" i="1"/>
  <c r="U325" i="1" s="1"/>
  <c r="V325" i="1" s="1"/>
  <c r="E326" i="1"/>
  <c r="U326" i="1" s="1"/>
  <c r="V326" i="1" s="1"/>
  <c r="E327" i="1"/>
  <c r="U327" i="1" s="1"/>
  <c r="V327" i="1" s="1"/>
  <c r="E328" i="1"/>
  <c r="U328" i="1" s="1"/>
  <c r="V328" i="1" s="1"/>
  <c r="E329" i="1"/>
  <c r="U329" i="1" s="1"/>
  <c r="V329" i="1" s="1"/>
  <c r="E330" i="1"/>
  <c r="U330" i="1" s="1"/>
  <c r="V330" i="1" s="1"/>
  <c r="E331" i="1"/>
  <c r="U331" i="1" s="1"/>
  <c r="V331" i="1" s="1"/>
  <c r="E332" i="1"/>
  <c r="U332" i="1" s="1"/>
  <c r="V332" i="1" s="1"/>
  <c r="E333" i="1"/>
  <c r="U333" i="1" s="1"/>
  <c r="V333" i="1" s="1"/>
  <c r="E334" i="1"/>
  <c r="U334" i="1" s="1"/>
  <c r="V334" i="1" s="1"/>
  <c r="E335" i="1"/>
  <c r="U335" i="1" s="1"/>
  <c r="V335" i="1" s="1"/>
  <c r="E336" i="1"/>
  <c r="U336" i="1" s="1"/>
  <c r="V336" i="1" s="1"/>
  <c r="E337" i="1"/>
  <c r="E338" i="1"/>
  <c r="U338" i="1" s="1"/>
  <c r="V338" i="1" s="1"/>
  <c r="E339" i="1"/>
  <c r="U339" i="1" s="1"/>
  <c r="V339" i="1" s="1"/>
  <c r="E340" i="1"/>
  <c r="U340" i="1" s="1"/>
  <c r="V340" i="1" s="1"/>
  <c r="E341" i="1"/>
  <c r="U341" i="1" s="1"/>
  <c r="V341" i="1" s="1"/>
  <c r="E342" i="1"/>
  <c r="U342" i="1" s="1"/>
  <c r="V342" i="1" s="1"/>
  <c r="E343" i="1"/>
  <c r="U343" i="1" s="1"/>
  <c r="V343" i="1" s="1"/>
  <c r="E344" i="1"/>
  <c r="U344" i="1" s="1"/>
  <c r="V344" i="1" s="1"/>
  <c r="E345" i="1"/>
  <c r="U345" i="1" s="1"/>
  <c r="V345" i="1" s="1"/>
  <c r="E346" i="1"/>
  <c r="U346" i="1" s="1"/>
  <c r="V346" i="1" s="1"/>
  <c r="E347" i="1"/>
  <c r="U347" i="1" s="1"/>
  <c r="V347" i="1" s="1"/>
  <c r="E348" i="1"/>
  <c r="U348" i="1" s="1"/>
  <c r="V348" i="1" s="1"/>
  <c r="E349" i="1"/>
  <c r="U349" i="1" s="1"/>
  <c r="V349" i="1" s="1"/>
  <c r="E350" i="1"/>
  <c r="U350" i="1" s="1"/>
  <c r="V350" i="1" s="1"/>
  <c r="E351" i="1"/>
  <c r="U351" i="1" s="1"/>
  <c r="V351" i="1" s="1"/>
  <c r="E352" i="1"/>
  <c r="U352" i="1" s="1"/>
  <c r="V352" i="1" s="1"/>
  <c r="E353" i="1"/>
  <c r="U353" i="1" s="1"/>
  <c r="V353" i="1" s="1"/>
  <c r="E354" i="1"/>
  <c r="U354" i="1" s="1"/>
  <c r="V354" i="1" s="1"/>
  <c r="E355" i="1"/>
  <c r="U355" i="1" s="1"/>
  <c r="V355" i="1" s="1"/>
  <c r="E356" i="1"/>
  <c r="U356" i="1" s="1"/>
  <c r="V356" i="1" s="1"/>
  <c r="E357" i="1"/>
  <c r="U357" i="1" s="1"/>
  <c r="V357" i="1" s="1"/>
  <c r="E358" i="1"/>
  <c r="U358" i="1" s="1"/>
  <c r="V358" i="1" s="1"/>
  <c r="E359" i="1"/>
  <c r="U359" i="1" s="1"/>
  <c r="V359" i="1" s="1"/>
  <c r="E360" i="1"/>
  <c r="E361" i="1"/>
  <c r="U361" i="1" s="1"/>
  <c r="V361" i="1" s="1"/>
  <c r="E362" i="1"/>
  <c r="U362" i="1" s="1"/>
  <c r="V362" i="1" s="1"/>
  <c r="E363" i="1"/>
  <c r="U363" i="1" s="1"/>
  <c r="V363" i="1" s="1"/>
  <c r="E364" i="1"/>
  <c r="U364" i="1" s="1"/>
  <c r="V364" i="1" s="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R286" i="1"/>
  <c r="S286" i="1" s="1"/>
  <c r="T286" i="1" s="1"/>
  <c r="R287" i="1"/>
  <c r="S287" i="1" s="1"/>
  <c r="T287" i="1" s="1"/>
  <c r="R288" i="1"/>
  <c r="R289" i="1"/>
  <c r="S289" i="1" s="1"/>
  <c r="T289" i="1" s="1"/>
  <c r="R290" i="1"/>
  <c r="S290" i="1" s="1"/>
  <c r="T290" i="1" s="1"/>
  <c r="R291" i="1"/>
  <c r="S291" i="1" s="1"/>
  <c r="T291" i="1" s="1"/>
  <c r="R292" i="1"/>
  <c r="S292" i="1" s="1"/>
  <c r="T292" i="1" s="1"/>
  <c r="R293" i="1"/>
  <c r="S293" i="1" s="1"/>
  <c r="T293" i="1" s="1"/>
  <c r="R294" i="1"/>
  <c r="S294" i="1" s="1"/>
  <c r="T294" i="1" s="1"/>
  <c r="R295" i="1"/>
  <c r="S295" i="1" s="1"/>
  <c r="T295" i="1" s="1"/>
  <c r="R296" i="1"/>
  <c r="S296" i="1" s="1"/>
  <c r="T296" i="1" s="1"/>
  <c r="R297" i="1"/>
  <c r="S297" i="1" s="1"/>
  <c r="T297" i="1" s="1"/>
  <c r="R298" i="1"/>
  <c r="S298" i="1" s="1"/>
  <c r="T298" i="1" s="1"/>
  <c r="R299" i="1"/>
  <c r="S299" i="1" s="1"/>
  <c r="T299" i="1" s="1"/>
  <c r="R300" i="1"/>
  <c r="S300" i="1" s="1"/>
  <c r="T300" i="1" s="1"/>
  <c r="R301" i="1"/>
  <c r="S301" i="1" s="1"/>
  <c r="T301" i="1" s="1"/>
  <c r="R302" i="1"/>
  <c r="S302" i="1" s="1"/>
  <c r="T302" i="1" s="1"/>
  <c r="R303" i="1"/>
  <c r="S303" i="1" s="1"/>
  <c r="T303" i="1" s="1"/>
  <c r="R304" i="1"/>
  <c r="S304" i="1" s="1"/>
  <c r="T304" i="1" s="1"/>
  <c r="R305" i="1"/>
  <c r="S305" i="1" s="1"/>
  <c r="T305" i="1" s="1"/>
  <c r="R306" i="1"/>
  <c r="S306" i="1" s="1"/>
  <c r="T306" i="1" s="1"/>
  <c r="R307" i="1"/>
  <c r="S307" i="1" s="1"/>
  <c r="T307" i="1" s="1"/>
  <c r="R308" i="1"/>
  <c r="S308" i="1" s="1"/>
  <c r="T308" i="1" s="1"/>
  <c r="R309" i="1"/>
  <c r="S309" i="1" s="1"/>
  <c r="T309" i="1" s="1"/>
  <c r="R310" i="1"/>
  <c r="S310" i="1" s="1"/>
  <c r="T310" i="1" s="1"/>
  <c r="R311" i="1"/>
  <c r="S311" i="1" s="1"/>
  <c r="T311" i="1" s="1"/>
  <c r="R312" i="1"/>
  <c r="S312" i="1" s="1"/>
  <c r="T312" i="1" s="1"/>
  <c r="R313" i="1"/>
  <c r="S313" i="1" s="1"/>
  <c r="T313" i="1" s="1"/>
  <c r="R314" i="1"/>
  <c r="S314" i="1" s="1"/>
  <c r="T314" i="1" s="1"/>
  <c r="R315" i="1"/>
  <c r="S315" i="1" s="1"/>
  <c r="T315" i="1" s="1"/>
  <c r="R316" i="1"/>
  <c r="S316" i="1" s="1"/>
  <c r="T316" i="1" s="1"/>
  <c r="R317" i="1"/>
  <c r="S317" i="1" s="1"/>
  <c r="T317" i="1" s="1"/>
  <c r="R318" i="1"/>
  <c r="S318" i="1" s="1"/>
  <c r="T318" i="1" s="1"/>
  <c r="R319" i="1"/>
  <c r="S319" i="1" s="1"/>
  <c r="T319" i="1" s="1"/>
  <c r="R320" i="1"/>
  <c r="S320" i="1" s="1"/>
  <c r="T320" i="1" s="1"/>
  <c r="R321" i="1"/>
  <c r="S321" i="1" s="1"/>
  <c r="T321" i="1" s="1"/>
  <c r="R322" i="1"/>
  <c r="S322" i="1" s="1"/>
  <c r="T322" i="1" s="1"/>
  <c r="R323" i="1"/>
  <c r="S323" i="1" s="1"/>
  <c r="T323" i="1" s="1"/>
  <c r="R324" i="1"/>
  <c r="S324" i="1" s="1"/>
  <c r="T324" i="1" s="1"/>
  <c r="R325" i="1"/>
  <c r="S325" i="1" s="1"/>
  <c r="T325" i="1" s="1"/>
  <c r="R326" i="1"/>
  <c r="S326" i="1" s="1"/>
  <c r="T326" i="1" s="1"/>
  <c r="R327" i="1"/>
  <c r="S327" i="1" s="1"/>
  <c r="T327" i="1" s="1"/>
  <c r="R328" i="1"/>
  <c r="S328" i="1" s="1"/>
  <c r="T328" i="1" s="1"/>
  <c r="R329" i="1"/>
  <c r="S329" i="1" s="1"/>
  <c r="T329" i="1" s="1"/>
  <c r="R330" i="1"/>
  <c r="S330" i="1" s="1"/>
  <c r="T330" i="1" s="1"/>
  <c r="R331" i="1"/>
  <c r="S331" i="1" s="1"/>
  <c r="T331" i="1" s="1"/>
  <c r="R332" i="1"/>
  <c r="S332" i="1" s="1"/>
  <c r="T332" i="1" s="1"/>
  <c r="R333" i="1"/>
  <c r="S333" i="1" s="1"/>
  <c r="T333" i="1" s="1"/>
  <c r="R334" i="1"/>
  <c r="S334" i="1" s="1"/>
  <c r="T334" i="1" s="1"/>
  <c r="R335" i="1"/>
  <c r="S335" i="1" s="1"/>
  <c r="T335" i="1" s="1"/>
  <c r="R336" i="1"/>
  <c r="S336" i="1" s="1"/>
  <c r="T336" i="1" s="1"/>
  <c r="R337" i="1"/>
  <c r="S337" i="1" s="1"/>
  <c r="T337" i="1" s="1"/>
  <c r="R338" i="1"/>
  <c r="S338" i="1" s="1"/>
  <c r="T338" i="1" s="1"/>
  <c r="R339" i="1"/>
  <c r="S339" i="1" s="1"/>
  <c r="T339" i="1" s="1"/>
  <c r="R340" i="1"/>
  <c r="S340" i="1" s="1"/>
  <c r="T340" i="1" s="1"/>
  <c r="R341" i="1"/>
  <c r="S341" i="1" s="1"/>
  <c r="T341" i="1" s="1"/>
  <c r="R342" i="1"/>
  <c r="S342" i="1" s="1"/>
  <c r="T342" i="1" s="1"/>
  <c r="R343" i="1"/>
  <c r="S343" i="1" s="1"/>
  <c r="T343" i="1" s="1"/>
  <c r="R344" i="1"/>
  <c r="S344" i="1" s="1"/>
  <c r="T344" i="1" s="1"/>
  <c r="R345" i="1"/>
  <c r="S345" i="1" s="1"/>
  <c r="T345" i="1" s="1"/>
  <c r="R346" i="1"/>
  <c r="S346" i="1" s="1"/>
  <c r="T346" i="1" s="1"/>
  <c r="R347" i="1"/>
  <c r="S347" i="1" s="1"/>
  <c r="T347" i="1" s="1"/>
  <c r="R348" i="1"/>
  <c r="S348" i="1" s="1"/>
  <c r="T348" i="1" s="1"/>
  <c r="R349" i="1"/>
  <c r="S349" i="1" s="1"/>
  <c r="T349" i="1" s="1"/>
  <c r="R350" i="1"/>
  <c r="S350" i="1" s="1"/>
  <c r="T350" i="1" s="1"/>
  <c r="R351" i="1"/>
  <c r="S351" i="1" s="1"/>
  <c r="T351" i="1" s="1"/>
  <c r="R352" i="1"/>
  <c r="S352" i="1" s="1"/>
  <c r="T352" i="1" s="1"/>
  <c r="R353" i="1"/>
  <c r="S353" i="1" s="1"/>
  <c r="T353" i="1" s="1"/>
  <c r="R354" i="1"/>
  <c r="S354" i="1" s="1"/>
  <c r="T354" i="1" s="1"/>
  <c r="R355" i="1"/>
  <c r="S355" i="1" s="1"/>
  <c r="T355" i="1" s="1"/>
  <c r="R356" i="1"/>
  <c r="S356" i="1" s="1"/>
  <c r="T356" i="1" s="1"/>
  <c r="R357" i="1"/>
  <c r="S357" i="1" s="1"/>
  <c r="T357" i="1" s="1"/>
  <c r="R358" i="1"/>
  <c r="S358" i="1" s="1"/>
  <c r="T358" i="1" s="1"/>
  <c r="R359" i="1"/>
  <c r="S359" i="1" s="1"/>
  <c r="T359" i="1" s="1"/>
  <c r="R360" i="1"/>
  <c r="S360" i="1" s="1"/>
  <c r="T360" i="1" s="1"/>
  <c r="R361" i="1"/>
  <c r="S361" i="1" s="1"/>
  <c r="T361" i="1" s="1"/>
  <c r="R362" i="1"/>
  <c r="S362" i="1" s="1"/>
  <c r="T362" i="1" s="1"/>
  <c r="R363" i="1"/>
  <c r="S363" i="1" s="1"/>
  <c r="T363" i="1" s="1"/>
  <c r="R364" i="1"/>
  <c r="S364" i="1" s="1"/>
  <c r="T364" i="1" s="1"/>
  <c r="S288" i="1"/>
  <c r="T288" i="1" s="1"/>
  <c r="U288" i="1"/>
  <c r="V288" i="1" s="1"/>
  <c r="U289" i="1"/>
  <c r="V289" i="1" s="1"/>
  <c r="U297" i="1"/>
  <c r="V297" i="1" s="1"/>
  <c r="U310" i="1"/>
  <c r="V310" i="1" s="1"/>
  <c r="U337" i="1"/>
  <c r="V337" i="1" s="1"/>
  <c r="U360" i="1"/>
  <c r="V360" i="1" s="1"/>
  <c r="D227" i="1"/>
  <c r="E227" i="1"/>
  <c r="U227" i="1" s="1"/>
  <c r="V227" i="1" s="1"/>
  <c r="P227" i="1"/>
  <c r="R227" i="1"/>
  <c r="S227" i="1" s="1"/>
  <c r="T227" i="1" s="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E143" i="1"/>
  <c r="U143" i="1" s="1"/>
  <c r="V143" i="1" s="1"/>
  <c r="E144" i="1"/>
  <c r="U144" i="1" s="1"/>
  <c r="V144" i="1" s="1"/>
  <c r="E145" i="1"/>
  <c r="U145" i="1" s="1"/>
  <c r="V145" i="1" s="1"/>
  <c r="E146" i="1"/>
  <c r="U146" i="1" s="1"/>
  <c r="V146" i="1" s="1"/>
  <c r="E147" i="1"/>
  <c r="U147" i="1" s="1"/>
  <c r="V147" i="1" s="1"/>
  <c r="E148" i="1"/>
  <c r="U148" i="1" s="1"/>
  <c r="V148" i="1" s="1"/>
  <c r="E149" i="1"/>
  <c r="U149" i="1" s="1"/>
  <c r="V149" i="1" s="1"/>
  <c r="E150" i="1"/>
  <c r="U150" i="1" s="1"/>
  <c r="V150" i="1" s="1"/>
  <c r="E151" i="1"/>
  <c r="U151" i="1" s="1"/>
  <c r="V151" i="1" s="1"/>
  <c r="E152" i="1"/>
  <c r="U152" i="1" s="1"/>
  <c r="V152" i="1" s="1"/>
  <c r="E153" i="1"/>
  <c r="U153" i="1" s="1"/>
  <c r="V153" i="1" s="1"/>
  <c r="E154" i="1"/>
  <c r="U154" i="1" s="1"/>
  <c r="V154" i="1" s="1"/>
  <c r="E155" i="1"/>
  <c r="U155" i="1" s="1"/>
  <c r="V155" i="1" s="1"/>
  <c r="E156" i="1"/>
  <c r="U156" i="1" s="1"/>
  <c r="V156" i="1" s="1"/>
  <c r="E157" i="1"/>
  <c r="U157" i="1" s="1"/>
  <c r="V157" i="1" s="1"/>
  <c r="E158" i="1"/>
  <c r="U158" i="1" s="1"/>
  <c r="V158" i="1" s="1"/>
  <c r="E159" i="1"/>
  <c r="U159" i="1" s="1"/>
  <c r="V159" i="1" s="1"/>
  <c r="E160" i="1"/>
  <c r="U160" i="1" s="1"/>
  <c r="V160" i="1" s="1"/>
  <c r="E161" i="1"/>
  <c r="U161" i="1" s="1"/>
  <c r="V161" i="1" s="1"/>
  <c r="E162" i="1"/>
  <c r="U162" i="1" s="1"/>
  <c r="V162" i="1" s="1"/>
  <c r="E163" i="1"/>
  <c r="U163" i="1" s="1"/>
  <c r="V163" i="1" s="1"/>
  <c r="E164" i="1"/>
  <c r="U164" i="1" s="1"/>
  <c r="V164" i="1" s="1"/>
  <c r="E165" i="1"/>
  <c r="U165" i="1" s="1"/>
  <c r="V165" i="1" s="1"/>
  <c r="E166" i="1"/>
  <c r="U166" i="1" s="1"/>
  <c r="V166" i="1" s="1"/>
  <c r="E167" i="1"/>
  <c r="U167" i="1" s="1"/>
  <c r="V167" i="1" s="1"/>
  <c r="E168" i="1"/>
  <c r="U168" i="1" s="1"/>
  <c r="V168" i="1" s="1"/>
  <c r="E169" i="1"/>
  <c r="U169" i="1" s="1"/>
  <c r="V169" i="1" s="1"/>
  <c r="E170" i="1"/>
  <c r="U170" i="1" s="1"/>
  <c r="V170" i="1" s="1"/>
  <c r="E171" i="1"/>
  <c r="U171" i="1" s="1"/>
  <c r="V171" i="1" s="1"/>
  <c r="E172" i="1"/>
  <c r="U172" i="1" s="1"/>
  <c r="V172" i="1" s="1"/>
  <c r="E173" i="1"/>
  <c r="U173" i="1" s="1"/>
  <c r="V173" i="1" s="1"/>
  <c r="E174" i="1"/>
  <c r="U174" i="1" s="1"/>
  <c r="V174" i="1" s="1"/>
  <c r="E175" i="1"/>
  <c r="E176" i="1"/>
  <c r="U176" i="1" s="1"/>
  <c r="V176" i="1" s="1"/>
  <c r="E177" i="1"/>
  <c r="U177" i="1" s="1"/>
  <c r="V177" i="1" s="1"/>
  <c r="E178" i="1"/>
  <c r="U178" i="1" s="1"/>
  <c r="V178" i="1" s="1"/>
  <c r="E179" i="1"/>
  <c r="U179" i="1" s="1"/>
  <c r="V179" i="1" s="1"/>
  <c r="E180" i="1"/>
  <c r="U180" i="1" s="1"/>
  <c r="V180" i="1" s="1"/>
  <c r="E181" i="1"/>
  <c r="U181" i="1" s="1"/>
  <c r="V181" i="1" s="1"/>
  <c r="E182" i="1"/>
  <c r="U182" i="1" s="1"/>
  <c r="V182" i="1" s="1"/>
  <c r="E183" i="1"/>
  <c r="U183" i="1" s="1"/>
  <c r="V183" i="1" s="1"/>
  <c r="E184" i="1"/>
  <c r="U184" i="1" s="1"/>
  <c r="V184" i="1" s="1"/>
  <c r="E185" i="1"/>
  <c r="U185" i="1" s="1"/>
  <c r="V185" i="1" s="1"/>
  <c r="E186" i="1"/>
  <c r="U186" i="1" s="1"/>
  <c r="V186" i="1" s="1"/>
  <c r="E187" i="1"/>
  <c r="U187" i="1" s="1"/>
  <c r="V187" i="1" s="1"/>
  <c r="E188" i="1"/>
  <c r="U188" i="1" s="1"/>
  <c r="V188" i="1" s="1"/>
  <c r="E189" i="1"/>
  <c r="U189" i="1" s="1"/>
  <c r="V189" i="1" s="1"/>
  <c r="E190" i="1"/>
  <c r="U190" i="1" s="1"/>
  <c r="V190" i="1" s="1"/>
  <c r="E191" i="1"/>
  <c r="U191" i="1" s="1"/>
  <c r="V191" i="1" s="1"/>
  <c r="E192" i="1"/>
  <c r="U192" i="1" s="1"/>
  <c r="V192" i="1" s="1"/>
  <c r="E193" i="1"/>
  <c r="U193" i="1" s="1"/>
  <c r="V193" i="1" s="1"/>
  <c r="E194" i="1"/>
  <c r="U194" i="1" s="1"/>
  <c r="V194" i="1" s="1"/>
  <c r="E195" i="1"/>
  <c r="U195" i="1" s="1"/>
  <c r="V195" i="1" s="1"/>
  <c r="E196" i="1"/>
  <c r="U196" i="1" s="1"/>
  <c r="V196" i="1" s="1"/>
  <c r="E197" i="1"/>
  <c r="U197" i="1" s="1"/>
  <c r="V197" i="1" s="1"/>
  <c r="E198" i="1"/>
  <c r="U198" i="1" s="1"/>
  <c r="V198" i="1" s="1"/>
  <c r="E199" i="1"/>
  <c r="U199" i="1" s="1"/>
  <c r="V199" i="1" s="1"/>
  <c r="E200" i="1"/>
  <c r="U200" i="1" s="1"/>
  <c r="V200" i="1" s="1"/>
  <c r="E201" i="1"/>
  <c r="U201" i="1" s="1"/>
  <c r="V201" i="1" s="1"/>
  <c r="E202" i="1"/>
  <c r="U202" i="1" s="1"/>
  <c r="V202" i="1" s="1"/>
  <c r="E203" i="1"/>
  <c r="U203" i="1" s="1"/>
  <c r="V203" i="1" s="1"/>
  <c r="E204" i="1"/>
  <c r="U204" i="1" s="1"/>
  <c r="V204" i="1" s="1"/>
  <c r="E205" i="1"/>
  <c r="U205" i="1" s="1"/>
  <c r="V205" i="1" s="1"/>
  <c r="E206" i="1"/>
  <c r="U206" i="1" s="1"/>
  <c r="V206" i="1" s="1"/>
  <c r="E207" i="1"/>
  <c r="U207" i="1" s="1"/>
  <c r="V207" i="1" s="1"/>
  <c r="E208" i="1"/>
  <c r="U208" i="1" s="1"/>
  <c r="V208" i="1" s="1"/>
  <c r="E209" i="1"/>
  <c r="U209" i="1" s="1"/>
  <c r="V209" i="1" s="1"/>
  <c r="E210" i="1"/>
  <c r="U210" i="1" s="1"/>
  <c r="V210" i="1" s="1"/>
  <c r="E211" i="1"/>
  <c r="U211" i="1" s="1"/>
  <c r="V211" i="1" s="1"/>
  <c r="E212" i="1"/>
  <c r="U212" i="1" s="1"/>
  <c r="V212" i="1" s="1"/>
  <c r="E213" i="1"/>
  <c r="U213" i="1" s="1"/>
  <c r="V213" i="1" s="1"/>
  <c r="E214" i="1"/>
  <c r="U214" i="1" s="1"/>
  <c r="V214" i="1" s="1"/>
  <c r="E215" i="1"/>
  <c r="U215" i="1" s="1"/>
  <c r="V215" i="1" s="1"/>
  <c r="E216" i="1"/>
  <c r="U216" i="1" s="1"/>
  <c r="V216" i="1" s="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R143" i="1"/>
  <c r="S143" i="1" s="1"/>
  <c r="T143" i="1" s="1"/>
  <c r="R144" i="1"/>
  <c r="S144" i="1" s="1"/>
  <c r="T144" i="1" s="1"/>
  <c r="R145" i="1"/>
  <c r="R146" i="1"/>
  <c r="S146" i="1" s="1"/>
  <c r="T146" i="1" s="1"/>
  <c r="R147" i="1"/>
  <c r="S147" i="1" s="1"/>
  <c r="T147" i="1" s="1"/>
  <c r="R148" i="1"/>
  <c r="S148" i="1" s="1"/>
  <c r="T148" i="1" s="1"/>
  <c r="R149" i="1"/>
  <c r="S149" i="1" s="1"/>
  <c r="T149" i="1" s="1"/>
  <c r="R150" i="1"/>
  <c r="S150" i="1" s="1"/>
  <c r="T150" i="1" s="1"/>
  <c r="R151" i="1"/>
  <c r="S151" i="1" s="1"/>
  <c r="T151" i="1" s="1"/>
  <c r="R152" i="1"/>
  <c r="S152" i="1" s="1"/>
  <c r="T152" i="1" s="1"/>
  <c r="R153" i="1"/>
  <c r="S153" i="1" s="1"/>
  <c r="T153" i="1" s="1"/>
  <c r="R154" i="1"/>
  <c r="S154" i="1" s="1"/>
  <c r="T154" i="1" s="1"/>
  <c r="R155" i="1"/>
  <c r="S155" i="1" s="1"/>
  <c r="T155" i="1" s="1"/>
  <c r="R156" i="1"/>
  <c r="S156" i="1" s="1"/>
  <c r="T156" i="1" s="1"/>
  <c r="R157" i="1"/>
  <c r="S157" i="1" s="1"/>
  <c r="T157" i="1" s="1"/>
  <c r="R158" i="1"/>
  <c r="S158" i="1" s="1"/>
  <c r="T158" i="1" s="1"/>
  <c r="R159" i="1"/>
  <c r="S159" i="1" s="1"/>
  <c r="T159" i="1" s="1"/>
  <c r="R160" i="1"/>
  <c r="S160" i="1" s="1"/>
  <c r="T160" i="1" s="1"/>
  <c r="R161" i="1"/>
  <c r="S161" i="1" s="1"/>
  <c r="T161" i="1" s="1"/>
  <c r="R162" i="1"/>
  <c r="S162" i="1" s="1"/>
  <c r="T162" i="1" s="1"/>
  <c r="R163" i="1"/>
  <c r="S163" i="1" s="1"/>
  <c r="T163" i="1" s="1"/>
  <c r="R164" i="1"/>
  <c r="S164" i="1" s="1"/>
  <c r="T164" i="1" s="1"/>
  <c r="R165" i="1"/>
  <c r="S165" i="1" s="1"/>
  <c r="T165" i="1" s="1"/>
  <c r="R166" i="1"/>
  <c r="S166" i="1" s="1"/>
  <c r="T166" i="1" s="1"/>
  <c r="R167" i="1"/>
  <c r="S167" i="1" s="1"/>
  <c r="T167" i="1" s="1"/>
  <c r="R168" i="1"/>
  <c r="S168" i="1" s="1"/>
  <c r="T168" i="1" s="1"/>
  <c r="R169" i="1"/>
  <c r="S169" i="1" s="1"/>
  <c r="T169" i="1" s="1"/>
  <c r="R170" i="1"/>
  <c r="S170" i="1" s="1"/>
  <c r="T170" i="1" s="1"/>
  <c r="R171" i="1"/>
  <c r="S171" i="1" s="1"/>
  <c r="T171" i="1" s="1"/>
  <c r="R172" i="1"/>
  <c r="S172" i="1" s="1"/>
  <c r="T172" i="1" s="1"/>
  <c r="R173" i="1"/>
  <c r="S173" i="1" s="1"/>
  <c r="T173" i="1" s="1"/>
  <c r="R174" i="1"/>
  <c r="S174" i="1" s="1"/>
  <c r="T174" i="1" s="1"/>
  <c r="R175" i="1"/>
  <c r="S175" i="1" s="1"/>
  <c r="T175" i="1" s="1"/>
  <c r="R176" i="1"/>
  <c r="S176" i="1" s="1"/>
  <c r="T176" i="1" s="1"/>
  <c r="R177" i="1"/>
  <c r="S177" i="1" s="1"/>
  <c r="T177" i="1" s="1"/>
  <c r="R178" i="1"/>
  <c r="S178" i="1" s="1"/>
  <c r="T178" i="1" s="1"/>
  <c r="R179" i="1"/>
  <c r="S179" i="1" s="1"/>
  <c r="T179" i="1" s="1"/>
  <c r="R180" i="1"/>
  <c r="S180" i="1" s="1"/>
  <c r="T180" i="1" s="1"/>
  <c r="R181" i="1"/>
  <c r="S181" i="1" s="1"/>
  <c r="T181" i="1" s="1"/>
  <c r="R182" i="1"/>
  <c r="S182" i="1" s="1"/>
  <c r="T182" i="1" s="1"/>
  <c r="R183" i="1"/>
  <c r="S183" i="1" s="1"/>
  <c r="T183" i="1" s="1"/>
  <c r="R184" i="1"/>
  <c r="S184" i="1" s="1"/>
  <c r="T184" i="1" s="1"/>
  <c r="R185" i="1"/>
  <c r="S185" i="1" s="1"/>
  <c r="T185" i="1" s="1"/>
  <c r="R186" i="1"/>
  <c r="S186" i="1" s="1"/>
  <c r="T186" i="1" s="1"/>
  <c r="R187" i="1"/>
  <c r="S187" i="1" s="1"/>
  <c r="T187" i="1" s="1"/>
  <c r="R188" i="1"/>
  <c r="S188" i="1" s="1"/>
  <c r="T188" i="1" s="1"/>
  <c r="R189" i="1"/>
  <c r="S189" i="1" s="1"/>
  <c r="T189" i="1" s="1"/>
  <c r="R190" i="1"/>
  <c r="S190" i="1" s="1"/>
  <c r="T190" i="1" s="1"/>
  <c r="R191" i="1"/>
  <c r="S191" i="1" s="1"/>
  <c r="T191" i="1" s="1"/>
  <c r="R192" i="1"/>
  <c r="S192" i="1" s="1"/>
  <c r="T192" i="1" s="1"/>
  <c r="R193" i="1"/>
  <c r="S193" i="1" s="1"/>
  <c r="T193" i="1" s="1"/>
  <c r="R194" i="1"/>
  <c r="S194" i="1" s="1"/>
  <c r="T194" i="1" s="1"/>
  <c r="R195" i="1"/>
  <c r="S195" i="1" s="1"/>
  <c r="T195" i="1" s="1"/>
  <c r="R196" i="1"/>
  <c r="S196" i="1" s="1"/>
  <c r="T196" i="1" s="1"/>
  <c r="R197" i="1"/>
  <c r="S197" i="1" s="1"/>
  <c r="T197" i="1" s="1"/>
  <c r="R198" i="1"/>
  <c r="S198" i="1" s="1"/>
  <c r="T198" i="1" s="1"/>
  <c r="R199" i="1"/>
  <c r="S199" i="1" s="1"/>
  <c r="T199" i="1" s="1"/>
  <c r="R200" i="1"/>
  <c r="S200" i="1" s="1"/>
  <c r="T200" i="1" s="1"/>
  <c r="R201" i="1"/>
  <c r="S201" i="1" s="1"/>
  <c r="T201" i="1" s="1"/>
  <c r="R202" i="1"/>
  <c r="S202" i="1" s="1"/>
  <c r="T202" i="1" s="1"/>
  <c r="R203" i="1"/>
  <c r="S203" i="1" s="1"/>
  <c r="T203" i="1" s="1"/>
  <c r="R204" i="1"/>
  <c r="S204" i="1" s="1"/>
  <c r="T204" i="1" s="1"/>
  <c r="R205" i="1"/>
  <c r="S205" i="1" s="1"/>
  <c r="T205" i="1" s="1"/>
  <c r="R206" i="1"/>
  <c r="S206" i="1" s="1"/>
  <c r="T206" i="1" s="1"/>
  <c r="R207" i="1"/>
  <c r="S207" i="1" s="1"/>
  <c r="T207" i="1" s="1"/>
  <c r="R208" i="1"/>
  <c r="S208" i="1" s="1"/>
  <c r="T208" i="1" s="1"/>
  <c r="R209" i="1"/>
  <c r="S209" i="1" s="1"/>
  <c r="T209" i="1" s="1"/>
  <c r="R210" i="1"/>
  <c r="S210" i="1" s="1"/>
  <c r="T210" i="1" s="1"/>
  <c r="R211" i="1"/>
  <c r="S211" i="1" s="1"/>
  <c r="T211" i="1" s="1"/>
  <c r="R212" i="1"/>
  <c r="S212" i="1" s="1"/>
  <c r="T212" i="1" s="1"/>
  <c r="R213" i="1"/>
  <c r="S213" i="1" s="1"/>
  <c r="T213" i="1" s="1"/>
  <c r="R214" i="1"/>
  <c r="S214" i="1" s="1"/>
  <c r="T214" i="1" s="1"/>
  <c r="R215" i="1"/>
  <c r="S215" i="1" s="1"/>
  <c r="T215" i="1" s="1"/>
  <c r="R216" i="1"/>
  <c r="S216" i="1" s="1"/>
  <c r="T216" i="1" s="1"/>
  <c r="S145" i="1"/>
  <c r="T145" i="1" s="1"/>
  <c r="U175" i="1"/>
  <c r="V175" i="1" s="1"/>
  <c r="D217" i="1"/>
  <c r="D218" i="1"/>
  <c r="D219" i="1"/>
  <c r="D220" i="1"/>
  <c r="D221" i="1"/>
  <c r="D222" i="1"/>
  <c r="D223" i="1"/>
  <c r="D224" i="1"/>
  <c r="D225" i="1"/>
  <c r="D226"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365" i="1"/>
  <c r="D366" i="1"/>
  <c r="D367" i="1"/>
  <c r="D368" i="1"/>
  <c r="D500" i="1"/>
  <c r="E217" i="1"/>
  <c r="U217" i="1" s="1"/>
  <c r="V217" i="1" s="1"/>
  <c r="E218" i="1"/>
  <c r="U218" i="1" s="1"/>
  <c r="V218" i="1" s="1"/>
  <c r="E219" i="1"/>
  <c r="U219" i="1" s="1"/>
  <c r="V219" i="1" s="1"/>
  <c r="E220" i="1"/>
  <c r="U220" i="1" s="1"/>
  <c r="V220" i="1" s="1"/>
  <c r="E221" i="1"/>
  <c r="U221" i="1" s="1"/>
  <c r="V221" i="1" s="1"/>
  <c r="E222" i="1"/>
  <c r="U222" i="1" s="1"/>
  <c r="V222" i="1" s="1"/>
  <c r="E223" i="1"/>
  <c r="U223" i="1" s="1"/>
  <c r="V223" i="1" s="1"/>
  <c r="E224" i="1"/>
  <c r="U224" i="1" s="1"/>
  <c r="V224" i="1" s="1"/>
  <c r="E225" i="1"/>
  <c r="U225" i="1" s="1"/>
  <c r="V225" i="1" s="1"/>
  <c r="E226" i="1"/>
  <c r="U226" i="1" s="1"/>
  <c r="V226" i="1" s="1"/>
  <c r="E228" i="1"/>
  <c r="U228" i="1" s="1"/>
  <c r="V228" i="1" s="1"/>
  <c r="E229" i="1"/>
  <c r="U229" i="1" s="1"/>
  <c r="V229" i="1" s="1"/>
  <c r="E230" i="1"/>
  <c r="U230" i="1" s="1"/>
  <c r="V230" i="1" s="1"/>
  <c r="E231" i="1"/>
  <c r="U231" i="1" s="1"/>
  <c r="V231" i="1" s="1"/>
  <c r="E232" i="1"/>
  <c r="U232" i="1" s="1"/>
  <c r="V232" i="1" s="1"/>
  <c r="E233" i="1"/>
  <c r="U233" i="1" s="1"/>
  <c r="V233" i="1" s="1"/>
  <c r="E234" i="1"/>
  <c r="U234" i="1" s="1"/>
  <c r="V234" i="1" s="1"/>
  <c r="E235" i="1"/>
  <c r="U235" i="1" s="1"/>
  <c r="V235" i="1" s="1"/>
  <c r="E236" i="1"/>
  <c r="U236" i="1" s="1"/>
  <c r="V236" i="1" s="1"/>
  <c r="E237" i="1"/>
  <c r="U237" i="1" s="1"/>
  <c r="V237" i="1" s="1"/>
  <c r="E238" i="1"/>
  <c r="U238" i="1" s="1"/>
  <c r="V238" i="1" s="1"/>
  <c r="E239" i="1"/>
  <c r="U239" i="1" s="1"/>
  <c r="V239" i="1" s="1"/>
  <c r="E240" i="1"/>
  <c r="U240" i="1" s="1"/>
  <c r="V240" i="1" s="1"/>
  <c r="E241" i="1"/>
  <c r="U241" i="1" s="1"/>
  <c r="V241" i="1" s="1"/>
  <c r="E242" i="1"/>
  <c r="U242" i="1" s="1"/>
  <c r="V242" i="1" s="1"/>
  <c r="E243" i="1"/>
  <c r="U243" i="1" s="1"/>
  <c r="V243" i="1" s="1"/>
  <c r="E244" i="1"/>
  <c r="U244" i="1" s="1"/>
  <c r="V244" i="1" s="1"/>
  <c r="E245" i="1"/>
  <c r="U245" i="1" s="1"/>
  <c r="V245" i="1" s="1"/>
  <c r="E246" i="1"/>
  <c r="U246" i="1" s="1"/>
  <c r="V246" i="1" s="1"/>
  <c r="E247" i="1"/>
  <c r="U247" i="1" s="1"/>
  <c r="V247" i="1" s="1"/>
  <c r="E248" i="1"/>
  <c r="U248" i="1" s="1"/>
  <c r="V248" i="1" s="1"/>
  <c r="E249" i="1"/>
  <c r="U249" i="1" s="1"/>
  <c r="V249" i="1" s="1"/>
  <c r="E250" i="1"/>
  <c r="U250" i="1" s="1"/>
  <c r="V250" i="1" s="1"/>
  <c r="E251" i="1"/>
  <c r="U251" i="1" s="1"/>
  <c r="V251" i="1" s="1"/>
  <c r="E252" i="1"/>
  <c r="U252" i="1" s="1"/>
  <c r="V252" i="1" s="1"/>
  <c r="E253" i="1"/>
  <c r="U253" i="1" s="1"/>
  <c r="V253" i="1" s="1"/>
  <c r="E254" i="1"/>
  <c r="U254" i="1" s="1"/>
  <c r="V254" i="1" s="1"/>
  <c r="E255" i="1"/>
  <c r="U255" i="1" s="1"/>
  <c r="V255" i="1" s="1"/>
  <c r="E256" i="1"/>
  <c r="U256" i="1" s="1"/>
  <c r="V256" i="1" s="1"/>
  <c r="E257" i="1"/>
  <c r="U257" i="1" s="1"/>
  <c r="V257" i="1" s="1"/>
  <c r="E258" i="1"/>
  <c r="U258" i="1" s="1"/>
  <c r="V258" i="1" s="1"/>
  <c r="E259" i="1"/>
  <c r="U259" i="1" s="1"/>
  <c r="V259" i="1" s="1"/>
  <c r="E260" i="1"/>
  <c r="U260" i="1" s="1"/>
  <c r="V260" i="1" s="1"/>
  <c r="E261" i="1"/>
  <c r="U261" i="1" s="1"/>
  <c r="V261" i="1" s="1"/>
  <c r="E262" i="1"/>
  <c r="U262" i="1" s="1"/>
  <c r="V262" i="1" s="1"/>
  <c r="E263" i="1"/>
  <c r="U263" i="1" s="1"/>
  <c r="V263" i="1" s="1"/>
  <c r="E264" i="1"/>
  <c r="U264" i="1" s="1"/>
  <c r="V264" i="1" s="1"/>
  <c r="E265" i="1"/>
  <c r="U265" i="1" s="1"/>
  <c r="V265" i="1" s="1"/>
  <c r="E266" i="1"/>
  <c r="U266" i="1" s="1"/>
  <c r="V266" i="1" s="1"/>
  <c r="E267" i="1"/>
  <c r="U267" i="1" s="1"/>
  <c r="V267" i="1" s="1"/>
  <c r="E268" i="1"/>
  <c r="U268" i="1" s="1"/>
  <c r="V268" i="1" s="1"/>
  <c r="E269" i="1"/>
  <c r="U269" i="1" s="1"/>
  <c r="V269" i="1" s="1"/>
  <c r="E270" i="1"/>
  <c r="U270" i="1" s="1"/>
  <c r="V270" i="1" s="1"/>
  <c r="E271" i="1"/>
  <c r="U271" i="1" s="1"/>
  <c r="V271" i="1" s="1"/>
  <c r="E272" i="1"/>
  <c r="U272" i="1" s="1"/>
  <c r="V272" i="1" s="1"/>
  <c r="E273" i="1"/>
  <c r="U273" i="1" s="1"/>
  <c r="V273" i="1" s="1"/>
  <c r="E274" i="1"/>
  <c r="U274" i="1" s="1"/>
  <c r="V274" i="1" s="1"/>
  <c r="E275" i="1"/>
  <c r="U275" i="1" s="1"/>
  <c r="V275" i="1" s="1"/>
  <c r="E276" i="1"/>
  <c r="U276" i="1" s="1"/>
  <c r="V276" i="1" s="1"/>
  <c r="E277" i="1"/>
  <c r="U277" i="1" s="1"/>
  <c r="V277" i="1" s="1"/>
  <c r="E278" i="1"/>
  <c r="U278" i="1" s="1"/>
  <c r="V278" i="1" s="1"/>
  <c r="E279" i="1"/>
  <c r="U279" i="1" s="1"/>
  <c r="V279" i="1" s="1"/>
  <c r="E280" i="1"/>
  <c r="U280" i="1" s="1"/>
  <c r="V280" i="1" s="1"/>
  <c r="E281" i="1"/>
  <c r="U281" i="1" s="1"/>
  <c r="V281" i="1" s="1"/>
  <c r="E282" i="1"/>
  <c r="U282" i="1" s="1"/>
  <c r="V282" i="1" s="1"/>
  <c r="E283" i="1"/>
  <c r="U283" i="1" s="1"/>
  <c r="V283" i="1" s="1"/>
  <c r="E284" i="1"/>
  <c r="U284" i="1" s="1"/>
  <c r="V284" i="1" s="1"/>
  <c r="E285" i="1"/>
  <c r="U285" i="1" s="1"/>
  <c r="V285" i="1" s="1"/>
  <c r="E365" i="1"/>
  <c r="U365" i="1" s="1"/>
  <c r="V365" i="1" s="1"/>
  <c r="E366" i="1"/>
  <c r="U366" i="1" s="1"/>
  <c r="V366" i="1" s="1"/>
  <c r="E367" i="1"/>
  <c r="U367" i="1" s="1"/>
  <c r="V367" i="1" s="1"/>
  <c r="E368" i="1"/>
  <c r="U368" i="1" s="1"/>
  <c r="V368" i="1" s="1"/>
  <c r="E500" i="1"/>
  <c r="U500" i="1" s="1"/>
  <c r="V500" i="1" s="1"/>
  <c r="P217" i="1"/>
  <c r="P218" i="1"/>
  <c r="P219" i="1"/>
  <c r="P220" i="1"/>
  <c r="P221" i="1"/>
  <c r="P222" i="1"/>
  <c r="P223" i="1"/>
  <c r="P224" i="1"/>
  <c r="P225" i="1"/>
  <c r="P226"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365" i="1"/>
  <c r="P366" i="1"/>
  <c r="P367" i="1"/>
  <c r="P368" i="1"/>
  <c r="P500" i="1"/>
  <c r="R217" i="1"/>
  <c r="S217" i="1" s="1"/>
  <c r="T217" i="1" s="1"/>
  <c r="R218" i="1"/>
  <c r="S218" i="1" s="1"/>
  <c r="T218" i="1" s="1"/>
  <c r="R219" i="1"/>
  <c r="S219" i="1" s="1"/>
  <c r="T219" i="1" s="1"/>
  <c r="R220" i="1"/>
  <c r="S220" i="1" s="1"/>
  <c r="T220" i="1" s="1"/>
  <c r="R221" i="1"/>
  <c r="S221" i="1" s="1"/>
  <c r="T221" i="1" s="1"/>
  <c r="R222" i="1"/>
  <c r="S222" i="1" s="1"/>
  <c r="T222" i="1" s="1"/>
  <c r="R223" i="1"/>
  <c r="S223" i="1" s="1"/>
  <c r="T223" i="1" s="1"/>
  <c r="R224" i="1"/>
  <c r="S224" i="1" s="1"/>
  <c r="T224" i="1" s="1"/>
  <c r="R225" i="1"/>
  <c r="S225" i="1" s="1"/>
  <c r="T225" i="1" s="1"/>
  <c r="R226" i="1"/>
  <c r="S226" i="1" s="1"/>
  <c r="T226" i="1" s="1"/>
  <c r="R228" i="1"/>
  <c r="S228" i="1" s="1"/>
  <c r="T228" i="1" s="1"/>
  <c r="R229" i="1"/>
  <c r="S229" i="1" s="1"/>
  <c r="T229" i="1" s="1"/>
  <c r="R230" i="1"/>
  <c r="S230" i="1" s="1"/>
  <c r="T230" i="1" s="1"/>
  <c r="R231" i="1"/>
  <c r="S231" i="1" s="1"/>
  <c r="T231" i="1" s="1"/>
  <c r="R232" i="1"/>
  <c r="S232" i="1" s="1"/>
  <c r="T232" i="1" s="1"/>
  <c r="R233" i="1"/>
  <c r="S233" i="1" s="1"/>
  <c r="T233" i="1" s="1"/>
  <c r="R234" i="1"/>
  <c r="S234" i="1" s="1"/>
  <c r="T234" i="1" s="1"/>
  <c r="R235" i="1"/>
  <c r="S235" i="1" s="1"/>
  <c r="T235" i="1" s="1"/>
  <c r="R236" i="1"/>
  <c r="S236" i="1" s="1"/>
  <c r="T236" i="1" s="1"/>
  <c r="R237" i="1"/>
  <c r="S237" i="1" s="1"/>
  <c r="T237" i="1" s="1"/>
  <c r="R238" i="1"/>
  <c r="S238" i="1" s="1"/>
  <c r="T238" i="1" s="1"/>
  <c r="R239" i="1"/>
  <c r="S239" i="1" s="1"/>
  <c r="T239" i="1" s="1"/>
  <c r="R240" i="1"/>
  <c r="S240" i="1" s="1"/>
  <c r="T240" i="1" s="1"/>
  <c r="R241" i="1"/>
  <c r="S241" i="1" s="1"/>
  <c r="T241" i="1" s="1"/>
  <c r="R242" i="1"/>
  <c r="S242" i="1" s="1"/>
  <c r="T242" i="1" s="1"/>
  <c r="R243" i="1"/>
  <c r="S243" i="1" s="1"/>
  <c r="T243" i="1" s="1"/>
  <c r="R244" i="1"/>
  <c r="S244" i="1" s="1"/>
  <c r="T244" i="1" s="1"/>
  <c r="R245" i="1"/>
  <c r="S245" i="1" s="1"/>
  <c r="T245" i="1" s="1"/>
  <c r="R246" i="1"/>
  <c r="S246" i="1" s="1"/>
  <c r="T246" i="1" s="1"/>
  <c r="R247" i="1"/>
  <c r="S247" i="1" s="1"/>
  <c r="T247" i="1" s="1"/>
  <c r="R248" i="1"/>
  <c r="S248" i="1" s="1"/>
  <c r="T248" i="1" s="1"/>
  <c r="R249" i="1"/>
  <c r="S249" i="1" s="1"/>
  <c r="T249" i="1" s="1"/>
  <c r="R250" i="1"/>
  <c r="S250" i="1" s="1"/>
  <c r="T250" i="1" s="1"/>
  <c r="R251" i="1"/>
  <c r="S251" i="1" s="1"/>
  <c r="T251" i="1" s="1"/>
  <c r="R252" i="1"/>
  <c r="S252" i="1" s="1"/>
  <c r="T252" i="1" s="1"/>
  <c r="R253" i="1"/>
  <c r="S253" i="1" s="1"/>
  <c r="T253" i="1" s="1"/>
  <c r="R254" i="1"/>
  <c r="S254" i="1" s="1"/>
  <c r="T254" i="1" s="1"/>
  <c r="R255" i="1"/>
  <c r="S255" i="1" s="1"/>
  <c r="T255" i="1" s="1"/>
  <c r="R256" i="1"/>
  <c r="S256" i="1" s="1"/>
  <c r="T256" i="1" s="1"/>
  <c r="R257" i="1"/>
  <c r="S257" i="1" s="1"/>
  <c r="T257" i="1" s="1"/>
  <c r="R258" i="1"/>
  <c r="S258" i="1" s="1"/>
  <c r="T258" i="1" s="1"/>
  <c r="R259" i="1"/>
  <c r="S259" i="1" s="1"/>
  <c r="T259" i="1" s="1"/>
  <c r="R260" i="1"/>
  <c r="S260" i="1" s="1"/>
  <c r="T260" i="1" s="1"/>
  <c r="R261" i="1"/>
  <c r="S261" i="1" s="1"/>
  <c r="T261" i="1" s="1"/>
  <c r="R262" i="1"/>
  <c r="S262" i="1" s="1"/>
  <c r="T262" i="1" s="1"/>
  <c r="R263" i="1"/>
  <c r="S263" i="1" s="1"/>
  <c r="T263" i="1" s="1"/>
  <c r="R264" i="1"/>
  <c r="S264" i="1" s="1"/>
  <c r="T264" i="1" s="1"/>
  <c r="R265" i="1"/>
  <c r="S265" i="1" s="1"/>
  <c r="T265" i="1" s="1"/>
  <c r="R266" i="1"/>
  <c r="S266" i="1" s="1"/>
  <c r="T266" i="1" s="1"/>
  <c r="R267" i="1"/>
  <c r="S267" i="1" s="1"/>
  <c r="T267" i="1" s="1"/>
  <c r="R268" i="1"/>
  <c r="S268" i="1" s="1"/>
  <c r="T268" i="1" s="1"/>
  <c r="R269" i="1"/>
  <c r="S269" i="1" s="1"/>
  <c r="T269" i="1" s="1"/>
  <c r="R270" i="1"/>
  <c r="S270" i="1" s="1"/>
  <c r="T270" i="1" s="1"/>
  <c r="R271" i="1"/>
  <c r="S271" i="1" s="1"/>
  <c r="T271" i="1" s="1"/>
  <c r="R272" i="1"/>
  <c r="S272" i="1" s="1"/>
  <c r="T272" i="1" s="1"/>
  <c r="R273" i="1"/>
  <c r="S273" i="1" s="1"/>
  <c r="T273" i="1" s="1"/>
  <c r="R274" i="1"/>
  <c r="S274" i="1" s="1"/>
  <c r="T274" i="1" s="1"/>
  <c r="R275" i="1"/>
  <c r="S275" i="1" s="1"/>
  <c r="T275" i="1" s="1"/>
  <c r="R276" i="1"/>
  <c r="S276" i="1" s="1"/>
  <c r="T276" i="1" s="1"/>
  <c r="R277" i="1"/>
  <c r="S277" i="1" s="1"/>
  <c r="T277" i="1" s="1"/>
  <c r="R278" i="1"/>
  <c r="S278" i="1" s="1"/>
  <c r="T278" i="1" s="1"/>
  <c r="R279" i="1"/>
  <c r="S279" i="1" s="1"/>
  <c r="T279" i="1" s="1"/>
  <c r="R280" i="1"/>
  <c r="S280" i="1" s="1"/>
  <c r="T280" i="1" s="1"/>
  <c r="R281" i="1"/>
  <c r="S281" i="1" s="1"/>
  <c r="T281" i="1" s="1"/>
  <c r="R282" i="1"/>
  <c r="S282" i="1" s="1"/>
  <c r="T282" i="1" s="1"/>
  <c r="R283" i="1"/>
  <c r="S283" i="1" s="1"/>
  <c r="T283" i="1" s="1"/>
  <c r="R284" i="1"/>
  <c r="S284" i="1" s="1"/>
  <c r="T284" i="1" s="1"/>
  <c r="R285" i="1"/>
  <c r="S285" i="1" s="1"/>
  <c r="T285" i="1" s="1"/>
  <c r="R365" i="1"/>
  <c r="S365" i="1" s="1"/>
  <c r="T365" i="1" s="1"/>
  <c r="R366" i="1"/>
  <c r="S366" i="1" s="1"/>
  <c r="T366" i="1" s="1"/>
  <c r="R367" i="1"/>
  <c r="S367" i="1" s="1"/>
  <c r="T367" i="1" s="1"/>
  <c r="R368" i="1"/>
  <c r="S368" i="1" s="1"/>
  <c r="T368" i="1" s="1"/>
  <c r="R500" i="1"/>
  <c r="S500" i="1" s="1"/>
  <c r="T500" i="1" s="1"/>
  <c r="W491" i="1" l="1"/>
  <c r="W382" i="1"/>
  <c r="W475" i="1"/>
  <c r="W467" i="1"/>
  <c r="W437" i="1"/>
  <c r="W499" i="1"/>
  <c r="W493" i="1"/>
  <c r="W484" i="1"/>
  <c r="W466" i="1"/>
  <c r="W457" i="1"/>
  <c r="W448" i="1"/>
  <c r="W439" i="1"/>
  <c r="W430" i="1"/>
  <c r="W421" i="1"/>
  <c r="W415" i="1"/>
  <c r="W412" i="1"/>
  <c r="W406" i="1"/>
  <c r="W403" i="1"/>
  <c r="W397" i="1"/>
  <c r="W388" i="1"/>
  <c r="W385" i="1"/>
  <c r="W379" i="1"/>
  <c r="W376" i="1"/>
  <c r="W370" i="1"/>
  <c r="W478" i="1"/>
  <c r="W427" i="1"/>
  <c r="W418" i="1"/>
  <c r="W485" i="1"/>
  <c r="W458" i="1"/>
  <c r="W446" i="1"/>
  <c r="W496" i="1"/>
  <c r="W490" i="1"/>
  <c r="W472" i="1"/>
  <c r="W460" i="1"/>
  <c r="W454" i="1"/>
  <c r="W451" i="1"/>
  <c r="W445" i="1"/>
  <c r="W433" i="1"/>
  <c r="W424" i="1"/>
  <c r="W400" i="1"/>
  <c r="W394" i="1"/>
  <c r="W373" i="1"/>
  <c r="W494" i="1"/>
  <c r="W482" i="1"/>
  <c r="W476" i="1"/>
  <c r="W473" i="1"/>
  <c r="W464" i="1"/>
  <c r="W455" i="1"/>
  <c r="W449" i="1"/>
  <c r="W440" i="1"/>
  <c r="W431" i="1"/>
  <c r="W428" i="1"/>
  <c r="W422" i="1"/>
  <c r="W419" i="1"/>
  <c r="W487" i="1"/>
  <c r="W481" i="1"/>
  <c r="W395" i="1"/>
  <c r="W469" i="1"/>
  <c r="W463" i="1"/>
  <c r="W442" i="1"/>
  <c r="W436" i="1"/>
  <c r="W409" i="1"/>
  <c r="W391" i="1"/>
  <c r="W497" i="1"/>
  <c r="W488" i="1"/>
  <c r="W479" i="1"/>
  <c r="W470" i="1"/>
  <c r="W461" i="1"/>
  <c r="W452" i="1"/>
  <c r="W443" i="1"/>
  <c r="W434" i="1"/>
  <c r="W425" i="1"/>
  <c r="W410" i="1"/>
  <c r="W401" i="1"/>
  <c r="W392" i="1"/>
  <c r="W383" i="1"/>
  <c r="W374" i="1"/>
  <c r="W297" i="1"/>
  <c r="W193" i="1"/>
  <c r="W498" i="1"/>
  <c r="W495" i="1"/>
  <c r="W492" i="1"/>
  <c r="W489" i="1"/>
  <c r="W486" i="1"/>
  <c r="W483" i="1"/>
  <c r="W480" i="1"/>
  <c r="W477" i="1"/>
  <c r="W474" i="1"/>
  <c r="W471" i="1"/>
  <c r="W468" i="1"/>
  <c r="W465" i="1"/>
  <c r="W462" i="1"/>
  <c r="W459" i="1"/>
  <c r="W456" i="1"/>
  <c r="W453" i="1"/>
  <c r="W450" i="1"/>
  <c r="W447" i="1"/>
  <c r="W444" i="1"/>
  <c r="W441" i="1"/>
  <c r="W438" i="1"/>
  <c r="W435" i="1"/>
  <c r="W432" i="1"/>
  <c r="W429" i="1"/>
  <c r="W426" i="1"/>
  <c r="W423" i="1"/>
  <c r="W420" i="1"/>
  <c r="W417" i="1"/>
  <c r="W414" i="1"/>
  <c r="W411" i="1"/>
  <c r="W408" i="1"/>
  <c r="W405" i="1"/>
  <c r="W402" i="1"/>
  <c r="W399" i="1"/>
  <c r="W396" i="1"/>
  <c r="W393" i="1"/>
  <c r="W390" i="1"/>
  <c r="W387" i="1"/>
  <c r="W384" i="1"/>
  <c r="W381" i="1"/>
  <c r="W378" i="1"/>
  <c r="W375" i="1"/>
  <c r="W372" i="1"/>
  <c r="W369" i="1"/>
  <c r="W404" i="1"/>
  <c r="W377" i="1"/>
  <c r="W413" i="1"/>
  <c r="W386" i="1"/>
  <c r="W416" i="1"/>
  <c r="W407" i="1"/>
  <c r="W398" i="1"/>
  <c r="W389" i="1"/>
  <c r="W380" i="1"/>
  <c r="W371" i="1"/>
  <c r="W337" i="1"/>
  <c r="W356" i="1"/>
  <c r="W351" i="1"/>
  <c r="W205" i="1"/>
  <c r="W296" i="1"/>
  <c r="W338" i="1"/>
  <c r="W364" i="1"/>
  <c r="W310" i="1"/>
  <c r="W324" i="1"/>
  <c r="W284" i="1"/>
  <c r="W350" i="1"/>
  <c r="W329" i="1"/>
  <c r="W311" i="1"/>
  <c r="W302" i="1"/>
  <c r="W355" i="1"/>
  <c r="W346" i="1"/>
  <c r="W328" i="1"/>
  <c r="W319" i="1"/>
  <c r="W301" i="1"/>
  <c r="W292" i="1"/>
  <c r="W360" i="1"/>
  <c r="W342" i="1"/>
  <c r="W333" i="1"/>
  <c r="W315" i="1"/>
  <c r="W306" i="1"/>
  <c r="W288" i="1"/>
  <c r="W323" i="1"/>
  <c r="W314" i="1"/>
  <c r="W169" i="1"/>
  <c r="W341" i="1"/>
  <c r="W362" i="1"/>
  <c r="W359" i="1"/>
  <c r="W335" i="1"/>
  <c r="W326" i="1"/>
  <c r="W320" i="1"/>
  <c r="W299" i="1"/>
  <c r="W293" i="1"/>
  <c r="W287" i="1"/>
  <c r="W361" i="1"/>
  <c r="W349" i="1"/>
  <c r="W343" i="1"/>
  <c r="W331" i="1"/>
  <c r="W325" i="1"/>
  <c r="W313" i="1"/>
  <c r="W304" i="1"/>
  <c r="W298" i="1"/>
  <c r="W286" i="1"/>
  <c r="W363" i="1"/>
  <c r="W354" i="1"/>
  <c r="W348" i="1"/>
  <c r="W339" i="1"/>
  <c r="W327" i="1"/>
  <c r="W321" i="1"/>
  <c r="W309" i="1"/>
  <c r="W303" i="1"/>
  <c r="W291" i="1"/>
  <c r="W181" i="1"/>
  <c r="W178" i="1"/>
  <c r="W160" i="1"/>
  <c r="W151" i="1"/>
  <c r="W214" i="1"/>
  <c r="W199" i="1"/>
  <c r="W190" i="1"/>
  <c r="W172" i="1"/>
  <c r="W146" i="1"/>
  <c r="W353" i="1"/>
  <c r="W347" i="1"/>
  <c r="W344" i="1"/>
  <c r="W332" i="1"/>
  <c r="W317" i="1"/>
  <c r="W308" i="1"/>
  <c r="W305" i="1"/>
  <c r="W290" i="1"/>
  <c r="W358" i="1"/>
  <c r="W352" i="1"/>
  <c r="W340" i="1"/>
  <c r="W334" i="1"/>
  <c r="W322" i="1"/>
  <c r="W316" i="1"/>
  <c r="W307" i="1"/>
  <c r="W295" i="1"/>
  <c r="W289" i="1"/>
  <c r="W357" i="1"/>
  <c r="W345" i="1"/>
  <c r="W336" i="1"/>
  <c r="W330" i="1"/>
  <c r="W318" i="1"/>
  <c r="W312" i="1"/>
  <c r="W300" i="1"/>
  <c r="W294" i="1"/>
  <c r="W230" i="1"/>
  <c r="W270" i="1"/>
  <c r="W227" i="1"/>
  <c r="W208" i="1"/>
  <c r="W196" i="1"/>
  <c r="W163" i="1"/>
  <c r="W145" i="1"/>
  <c r="W212" i="1"/>
  <c r="W203" i="1"/>
  <c r="W194" i="1"/>
  <c r="W185" i="1"/>
  <c r="W176" i="1"/>
  <c r="W202" i="1"/>
  <c r="W187" i="1"/>
  <c r="W175" i="1"/>
  <c r="W154" i="1"/>
  <c r="W243" i="1"/>
  <c r="W184" i="1"/>
  <c r="W215" i="1"/>
  <c r="W209" i="1"/>
  <c r="W206" i="1"/>
  <c r="W200" i="1"/>
  <c r="W197" i="1"/>
  <c r="W191" i="1"/>
  <c r="W188" i="1"/>
  <c r="W182" i="1"/>
  <c r="W179" i="1"/>
  <c r="W173" i="1"/>
  <c r="W170" i="1"/>
  <c r="W167" i="1"/>
  <c r="W164" i="1"/>
  <c r="W158" i="1"/>
  <c r="W155" i="1"/>
  <c r="W152" i="1"/>
  <c r="W149" i="1"/>
  <c r="W143" i="1"/>
  <c r="W148" i="1"/>
  <c r="W281" i="1"/>
  <c r="W278" i="1"/>
  <c r="W275" i="1"/>
  <c r="W269" i="1"/>
  <c r="W266" i="1"/>
  <c r="W254" i="1"/>
  <c r="W251" i="1"/>
  <c r="W248" i="1"/>
  <c r="W245" i="1"/>
  <c r="W242" i="1"/>
  <c r="W239" i="1"/>
  <c r="W236" i="1"/>
  <c r="W226" i="1"/>
  <c r="W223" i="1"/>
  <c r="W220" i="1"/>
  <c r="W217" i="1"/>
  <c r="W279" i="1"/>
  <c r="W252" i="1"/>
  <c r="W234" i="1"/>
  <c r="W224" i="1"/>
  <c r="W257" i="1"/>
  <c r="W211" i="1"/>
  <c r="W161" i="1"/>
  <c r="W216" i="1"/>
  <c r="W213" i="1"/>
  <c r="W210" i="1"/>
  <c r="W207" i="1"/>
  <c r="W204" i="1"/>
  <c r="W201" i="1"/>
  <c r="W198" i="1"/>
  <c r="W195" i="1"/>
  <c r="W192" i="1"/>
  <c r="W189" i="1"/>
  <c r="W186" i="1"/>
  <c r="W183" i="1"/>
  <c r="W180" i="1"/>
  <c r="W177" i="1"/>
  <c r="W174" i="1"/>
  <c r="W166" i="1"/>
  <c r="W157" i="1"/>
  <c r="W171" i="1"/>
  <c r="W168" i="1"/>
  <c r="W165" i="1"/>
  <c r="W162" i="1"/>
  <c r="W159" i="1"/>
  <c r="W156" i="1"/>
  <c r="W153" i="1"/>
  <c r="W150" i="1"/>
  <c r="W147" i="1"/>
  <c r="W144" i="1"/>
  <c r="W367" i="1"/>
  <c r="W261" i="1"/>
  <c r="W272" i="1"/>
  <c r="W260" i="1"/>
  <c r="W233" i="1"/>
  <c r="W500" i="1"/>
  <c r="W276" i="1"/>
  <c r="W264" i="1"/>
  <c r="W249" i="1"/>
  <c r="W228" i="1"/>
  <c r="W283" i="1"/>
  <c r="W274" i="1"/>
  <c r="W268" i="1"/>
  <c r="W262" i="1"/>
  <c r="W259" i="1"/>
  <c r="W256" i="1"/>
  <c r="W253" i="1"/>
  <c r="W247" i="1"/>
  <c r="W241" i="1"/>
  <c r="W238" i="1"/>
  <c r="W235" i="1"/>
  <c r="W232" i="1"/>
  <c r="W229" i="1"/>
  <c r="W225" i="1"/>
  <c r="W222" i="1"/>
  <c r="W219" i="1"/>
  <c r="W263" i="1"/>
  <c r="W282" i="1"/>
  <c r="W267" i="1"/>
  <c r="W255" i="1"/>
  <c r="W240" i="1"/>
  <c r="W231" i="1"/>
  <c r="W221" i="1"/>
  <c r="W368" i="1"/>
  <c r="W280" i="1"/>
  <c r="W271" i="1"/>
  <c r="W265" i="1"/>
  <c r="W250" i="1"/>
  <c r="W366" i="1"/>
  <c r="W285" i="1"/>
  <c r="W273" i="1"/>
  <c r="W258" i="1"/>
  <c r="W246" i="1"/>
  <c r="W237" i="1"/>
  <c r="W218" i="1"/>
  <c r="W365" i="1"/>
  <c r="W277" i="1"/>
  <c r="W244" i="1"/>
  <c r="X244" i="1" l="1"/>
  <c r="Z244" i="1" s="1"/>
  <c r="AA244" i="1" s="1"/>
  <c r="X366" i="1"/>
  <c r="Z366" i="1" s="1"/>
  <c r="AA366" i="1" s="1"/>
  <c r="X255" i="1"/>
  <c r="Z255" i="1" s="1"/>
  <c r="AA255" i="1" s="1"/>
  <c r="X225" i="1"/>
  <c r="Z225" i="1" s="1"/>
  <c r="AA225" i="1" s="1"/>
  <c r="X247" i="1"/>
  <c r="Z247" i="1" s="1"/>
  <c r="AA247" i="1" s="1"/>
  <c r="X249" i="1"/>
  <c r="Z249" i="1" s="1"/>
  <c r="X367" i="1"/>
  <c r="Z367" i="1" s="1"/>
  <c r="AA367" i="1" s="1"/>
  <c r="X168" i="1"/>
  <c r="Z168" i="1" s="1"/>
  <c r="X198" i="1"/>
  <c r="Z198" i="1" s="1"/>
  <c r="AA198" i="1" s="1"/>
  <c r="X257" i="1"/>
  <c r="Z257" i="1" s="1"/>
  <c r="X252" i="1"/>
  <c r="Z252" i="1" s="1"/>
  <c r="X245" i="1"/>
  <c r="Z245" i="1" s="1"/>
  <c r="X148" i="1"/>
  <c r="Z148" i="1" s="1"/>
  <c r="AA148" i="1" s="1"/>
  <c r="X188" i="1"/>
  <c r="Z188" i="1" s="1"/>
  <c r="X154" i="1"/>
  <c r="Z154" i="1" s="1"/>
  <c r="AA154" i="1" s="1"/>
  <c r="X194" i="1"/>
  <c r="Z194" i="1" s="1"/>
  <c r="AA194" i="1" s="1"/>
  <c r="X316" i="1"/>
  <c r="Z316" i="1" s="1"/>
  <c r="AA316" i="1" s="1"/>
  <c r="X237" i="1"/>
  <c r="Z237" i="1" s="1"/>
  <c r="X273" i="1"/>
  <c r="Z273" i="1" s="1"/>
  <c r="X280" i="1"/>
  <c r="Z280" i="1" s="1"/>
  <c r="X267" i="1"/>
  <c r="Z267" i="1" s="1"/>
  <c r="AA267" i="1" s="1"/>
  <c r="X229" i="1"/>
  <c r="Z229" i="1" s="1"/>
  <c r="X253" i="1"/>
  <c r="Z253" i="1" s="1"/>
  <c r="AA253" i="1" s="1"/>
  <c r="X262" i="1"/>
  <c r="Z262" i="1" s="1"/>
  <c r="AA262" i="1" s="1"/>
  <c r="X264" i="1"/>
  <c r="Z264" i="1" s="1"/>
  <c r="X144" i="1"/>
  <c r="Z144" i="1" s="1"/>
  <c r="AA144" i="1" s="1"/>
  <c r="X365" i="1"/>
  <c r="Z365" i="1" s="1"/>
  <c r="AA365" i="1" s="1"/>
  <c r="X246" i="1"/>
  <c r="Z246" i="1" s="1"/>
  <c r="X285" i="1"/>
  <c r="Z285" i="1" s="1"/>
  <c r="AA285" i="1" s="1"/>
  <c r="X265" i="1"/>
  <c r="Z265" i="1" s="1"/>
  <c r="AA265" i="1" s="1"/>
  <c r="X368" i="1"/>
  <c r="Z368" i="1" s="1"/>
  <c r="AA368" i="1" s="1"/>
  <c r="X240" i="1"/>
  <c r="Z240" i="1" s="1"/>
  <c r="X282" i="1"/>
  <c r="Z282" i="1" s="1"/>
  <c r="AA282" i="1" s="1"/>
  <c r="X222" i="1"/>
  <c r="Z222" i="1" s="1"/>
  <c r="AA222" i="1" s="1"/>
  <c r="X232" i="1"/>
  <c r="Z232" i="1" s="1"/>
  <c r="X241" i="1"/>
  <c r="Z241" i="1" s="1"/>
  <c r="AA241" i="1" s="1"/>
  <c r="X256" i="1"/>
  <c r="Z256" i="1" s="1"/>
  <c r="X268" i="1"/>
  <c r="Z268" i="1" s="1"/>
  <c r="X228" i="1"/>
  <c r="Z228" i="1" s="1"/>
  <c r="AA228" i="1" s="1"/>
  <c r="X276" i="1"/>
  <c r="Z276" i="1" s="1"/>
  <c r="AA276" i="1" s="1"/>
  <c r="X260" i="1"/>
  <c r="Z260" i="1" s="1"/>
  <c r="X147" i="1"/>
  <c r="Z147" i="1" s="1"/>
  <c r="AA147" i="1" s="1"/>
  <c r="X156" i="1"/>
  <c r="Z156" i="1" s="1"/>
  <c r="X165" i="1"/>
  <c r="Z165" i="1" s="1"/>
  <c r="X157" i="1"/>
  <c r="Z157" i="1" s="1"/>
  <c r="AA157" i="1" s="1"/>
  <c r="X177" i="1"/>
  <c r="Z177" i="1" s="1"/>
  <c r="AA177" i="1" s="1"/>
  <c r="X186" i="1"/>
  <c r="Z186" i="1" s="1"/>
  <c r="X195" i="1"/>
  <c r="Z195" i="1" s="1"/>
  <c r="AA195" i="1" s="1"/>
  <c r="X204" i="1"/>
  <c r="Z204" i="1" s="1"/>
  <c r="AA204" i="1" s="1"/>
  <c r="X213" i="1"/>
  <c r="Z213" i="1" s="1"/>
  <c r="X211" i="1"/>
  <c r="Z211" i="1" s="1"/>
  <c r="AA211" i="1" s="1"/>
  <c r="X234" i="1"/>
  <c r="Z234" i="1" s="1"/>
  <c r="X217" i="1"/>
  <c r="Z217" i="1" s="1"/>
  <c r="X226" i="1"/>
  <c r="Z226" i="1" s="1"/>
  <c r="X242" i="1"/>
  <c r="Z242" i="1" s="1"/>
  <c r="X251" i="1"/>
  <c r="Z251" i="1" s="1"/>
  <c r="X269" i="1"/>
  <c r="Z269" i="1" s="1"/>
  <c r="X281" i="1"/>
  <c r="Z281" i="1" s="1"/>
  <c r="AA281" i="1" s="1"/>
  <c r="X149" i="1"/>
  <c r="Z149" i="1" s="1"/>
  <c r="X158" i="1"/>
  <c r="Z158" i="1" s="1"/>
  <c r="X170" i="1"/>
  <c r="Z170" i="1" s="1"/>
  <c r="X182" i="1"/>
  <c r="Z182" i="1" s="1"/>
  <c r="AA182" i="1" s="1"/>
  <c r="X197" i="1"/>
  <c r="Z197" i="1" s="1"/>
  <c r="X209" i="1"/>
  <c r="Z209" i="1" s="1"/>
  <c r="X243" i="1"/>
  <c r="Z243" i="1" s="1"/>
  <c r="X187" i="1"/>
  <c r="Z187" i="1" s="1"/>
  <c r="X185" i="1"/>
  <c r="Z185" i="1" s="1"/>
  <c r="X212" i="1"/>
  <c r="Z212" i="1" s="1"/>
  <c r="X196" i="1"/>
  <c r="Z196" i="1" s="1"/>
  <c r="X270" i="1"/>
  <c r="Z270" i="1" s="1"/>
  <c r="X300" i="1"/>
  <c r="Z300" i="1" s="1"/>
  <c r="X330" i="1"/>
  <c r="Z330" i="1" s="1"/>
  <c r="X357" i="1"/>
  <c r="Z357" i="1" s="1"/>
  <c r="X307" i="1"/>
  <c r="Z307" i="1" s="1"/>
  <c r="X334" i="1"/>
  <c r="Z334" i="1" s="1"/>
  <c r="AA334" i="1" s="1"/>
  <c r="X358" i="1"/>
  <c r="Z358" i="1" s="1"/>
  <c r="X308" i="1"/>
  <c r="Z308" i="1" s="1"/>
  <c r="X344" i="1"/>
  <c r="Z344" i="1" s="1"/>
  <c r="AA344" i="1" s="1"/>
  <c r="X146" i="1"/>
  <c r="Z146" i="1" s="1"/>
  <c r="AA146" i="1" s="1"/>
  <c r="X199" i="1"/>
  <c r="Z199" i="1" s="1"/>
  <c r="X160" i="1"/>
  <c r="Z160" i="1" s="1"/>
  <c r="X291" i="1"/>
  <c r="Z291" i="1" s="1"/>
  <c r="X321" i="1"/>
  <c r="Z321" i="1" s="1"/>
  <c r="AA321" i="1" s="1"/>
  <c r="X348" i="1"/>
  <c r="Z348" i="1" s="1"/>
  <c r="AA348" i="1" s="1"/>
  <c r="X286" i="1"/>
  <c r="Z286" i="1" s="1"/>
  <c r="X313" i="1"/>
  <c r="Z313" i="1" s="1"/>
  <c r="X343" i="1"/>
  <c r="Z343" i="1" s="1"/>
  <c r="X287" i="1"/>
  <c r="Z287" i="1" s="1"/>
  <c r="AA287" i="1" s="1"/>
  <c r="X320" i="1"/>
  <c r="Z320" i="1" s="1"/>
  <c r="X169" i="1"/>
  <c r="Z169" i="1" s="1"/>
  <c r="X288" i="1"/>
  <c r="Z288" i="1" s="1"/>
  <c r="AA288" i="1" s="1"/>
  <c r="X333" i="1"/>
  <c r="Z333" i="1" s="1"/>
  <c r="X292" i="1"/>
  <c r="Z292" i="1" s="1"/>
  <c r="X328" i="1"/>
  <c r="Z328" i="1" s="1"/>
  <c r="AA328" i="1" s="1"/>
  <c r="X302" i="1"/>
  <c r="Z302" i="1" s="1"/>
  <c r="X350" i="1"/>
  <c r="Z350" i="1" s="1"/>
  <c r="X310" i="1"/>
  <c r="Z310" i="1" s="1"/>
  <c r="X296" i="1"/>
  <c r="Z296" i="1" s="1"/>
  <c r="X356" i="1"/>
  <c r="Z356" i="1" s="1"/>
  <c r="AA356" i="1" s="1"/>
  <c r="X380" i="1"/>
  <c r="Z380" i="1" s="1"/>
  <c r="AA380" i="1" s="1"/>
  <c r="X407" i="1"/>
  <c r="Z407" i="1" s="1"/>
  <c r="X413" i="1"/>
  <c r="Z413" i="1" s="1"/>
  <c r="X369" i="1"/>
  <c r="Z369" i="1" s="1"/>
  <c r="AA369" i="1" s="1"/>
  <c r="X378" i="1"/>
  <c r="Z378" i="1" s="1"/>
  <c r="X387" i="1"/>
  <c r="Z387" i="1" s="1"/>
  <c r="AA387" i="1" s="1"/>
  <c r="X396" i="1"/>
  <c r="Z396" i="1" s="1"/>
  <c r="X405" i="1"/>
  <c r="Z405" i="1" s="1"/>
  <c r="X414" i="1"/>
  <c r="Z414" i="1" s="1"/>
  <c r="AA414" i="1" s="1"/>
  <c r="X423" i="1"/>
  <c r="Z423" i="1" s="1"/>
  <c r="X432" i="1"/>
  <c r="Z432" i="1" s="1"/>
  <c r="X441" i="1"/>
  <c r="Z441" i="1" s="1"/>
  <c r="AA441" i="1" s="1"/>
  <c r="X450" i="1"/>
  <c r="Z450" i="1" s="1"/>
  <c r="X459" i="1"/>
  <c r="Z459" i="1" s="1"/>
  <c r="X468" i="1"/>
  <c r="Z468" i="1" s="1"/>
  <c r="X477" i="1"/>
  <c r="Z477" i="1" s="1"/>
  <c r="AA477" i="1" s="1"/>
  <c r="X486" i="1"/>
  <c r="Z486" i="1" s="1"/>
  <c r="X495" i="1"/>
  <c r="Z495" i="1" s="1"/>
  <c r="X297" i="1"/>
  <c r="Z297" i="1" s="1"/>
  <c r="AA297" i="1" s="1"/>
  <c r="X392" i="1"/>
  <c r="Z392" i="1" s="1"/>
  <c r="X425" i="1"/>
  <c r="Z425" i="1" s="1"/>
  <c r="X452" i="1"/>
  <c r="Z452" i="1" s="1"/>
  <c r="X479" i="1"/>
  <c r="Z479" i="1" s="1"/>
  <c r="X391" i="1"/>
  <c r="Z391" i="1" s="1"/>
  <c r="X442" i="1"/>
  <c r="Z442" i="1" s="1"/>
  <c r="X395" i="1"/>
  <c r="Z395" i="1" s="1"/>
  <c r="X419" i="1"/>
  <c r="Z419" i="1" s="1"/>
  <c r="AA419" i="1" s="1"/>
  <c r="X431" i="1"/>
  <c r="Z431" i="1" s="1"/>
  <c r="X455" i="1"/>
  <c r="Z455" i="1" s="1"/>
  <c r="X476" i="1"/>
  <c r="Z476" i="1" s="1"/>
  <c r="AA476" i="1" s="1"/>
  <c r="X373" i="1"/>
  <c r="Z373" i="1" s="1"/>
  <c r="X424" i="1"/>
  <c r="Z424" i="1" s="1"/>
  <c r="X451" i="1"/>
  <c r="Z451" i="1" s="1"/>
  <c r="AA451" i="1" s="1"/>
  <c r="X472" i="1"/>
  <c r="Z472" i="1" s="1"/>
  <c r="AA472" i="1" s="1"/>
  <c r="X446" i="1"/>
  <c r="Z446" i="1" s="1"/>
  <c r="X418" i="1"/>
  <c r="Z418" i="1" s="1"/>
  <c r="X370" i="1"/>
  <c r="Z370" i="1" s="1"/>
  <c r="X385" i="1"/>
  <c r="Z385" i="1" s="1"/>
  <c r="X403" i="1"/>
  <c r="Z403" i="1" s="1"/>
  <c r="X415" i="1"/>
  <c r="Z415" i="1" s="1"/>
  <c r="X439" i="1"/>
  <c r="Z439" i="1" s="1"/>
  <c r="X466" i="1"/>
  <c r="Z466" i="1" s="1"/>
  <c r="AA466" i="1" s="1"/>
  <c r="X499" i="1"/>
  <c r="Z499" i="1" s="1"/>
  <c r="X475" i="1"/>
  <c r="Z475" i="1" s="1"/>
  <c r="X218" i="1"/>
  <c r="Z218" i="1" s="1"/>
  <c r="X221" i="1"/>
  <c r="Z221" i="1" s="1"/>
  <c r="X235" i="1"/>
  <c r="Z235" i="1" s="1"/>
  <c r="AA235" i="1" s="1"/>
  <c r="X274" i="1"/>
  <c r="Z274" i="1" s="1"/>
  <c r="X272" i="1"/>
  <c r="Z272" i="1" s="1"/>
  <c r="AA272" i="1" s="1"/>
  <c r="X159" i="1"/>
  <c r="Z159" i="1" s="1"/>
  <c r="X180" i="1"/>
  <c r="Z180" i="1" s="1"/>
  <c r="AA180" i="1" s="1"/>
  <c r="X207" i="1"/>
  <c r="Z207" i="1" s="1"/>
  <c r="X236" i="1"/>
  <c r="Z236" i="1" s="1"/>
  <c r="X275" i="1"/>
  <c r="Z275" i="1" s="1"/>
  <c r="X164" i="1"/>
  <c r="Z164" i="1" s="1"/>
  <c r="X215" i="1"/>
  <c r="Z215" i="1" s="1"/>
  <c r="AA215" i="1" s="1"/>
  <c r="X145" i="1"/>
  <c r="Z145" i="1" s="1"/>
  <c r="AA145" i="1" s="1"/>
  <c r="X230" i="1"/>
  <c r="Z230" i="1" s="1"/>
  <c r="AA230" i="1" s="1"/>
  <c r="X312" i="1"/>
  <c r="Z312" i="1" s="1"/>
  <c r="X289" i="1"/>
  <c r="Z289" i="1" s="1"/>
  <c r="AA289" i="1" s="1"/>
  <c r="X340" i="1"/>
  <c r="Z340" i="1" s="1"/>
  <c r="X290" i="1"/>
  <c r="Z290" i="1" s="1"/>
  <c r="X317" i="1"/>
  <c r="Z317" i="1" s="1"/>
  <c r="X347" i="1"/>
  <c r="Z347" i="1" s="1"/>
  <c r="X172" i="1"/>
  <c r="Z172" i="1" s="1"/>
  <c r="X214" i="1"/>
  <c r="Z214" i="1" s="1"/>
  <c r="X178" i="1"/>
  <c r="Z178" i="1" s="1"/>
  <c r="X303" i="1"/>
  <c r="Z303" i="1" s="1"/>
  <c r="X327" i="1"/>
  <c r="Z327" i="1" s="1"/>
  <c r="X354" i="1"/>
  <c r="Z354" i="1" s="1"/>
  <c r="AA354" i="1" s="1"/>
  <c r="X298" i="1"/>
  <c r="Z298" i="1" s="1"/>
  <c r="AA298" i="1" s="1"/>
  <c r="X325" i="1"/>
  <c r="Z325" i="1" s="1"/>
  <c r="X349" i="1"/>
  <c r="Z349" i="1" s="1"/>
  <c r="AA349" i="1" s="1"/>
  <c r="X293" i="1"/>
  <c r="Z293" i="1" s="1"/>
  <c r="AA293" i="1" s="1"/>
  <c r="X326" i="1"/>
  <c r="Z326" i="1" s="1"/>
  <c r="X359" i="1"/>
  <c r="Z359" i="1" s="1"/>
  <c r="AA359" i="1" s="1"/>
  <c r="X314" i="1"/>
  <c r="Z314" i="1" s="1"/>
  <c r="X306" i="1"/>
  <c r="Z306" i="1" s="1"/>
  <c r="X342" i="1"/>
  <c r="Z342" i="1" s="1"/>
  <c r="X301" i="1"/>
  <c r="Z301" i="1" s="1"/>
  <c r="X346" i="1"/>
  <c r="Z346" i="1" s="1"/>
  <c r="X311" i="1"/>
  <c r="Z311" i="1" s="1"/>
  <c r="AA311" i="1" s="1"/>
  <c r="X284" i="1"/>
  <c r="Z284" i="1" s="1"/>
  <c r="X364" i="1"/>
  <c r="Z364" i="1" s="1"/>
  <c r="X205" i="1"/>
  <c r="Z205" i="1" s="1"/>
  <c r="AA205" i="1" s="1"/>
  <c r="X337" i="1"/>
  <c r="Z337" i="1" s="1"/>
  <c r="X389" i="1"/>
  <c r="Z389" i="1" s="1"/>
  <c r="AA389" i="1" s="1"/>
  <c r="X416" i="1"/>
  <c r="Z416" i="1" s="1"/>
  <c r="X377" i="1"/>
  <c r="Z377" i="1" s="1"/>
  <c r="AA377" i="1" s="1"/>
  <c r="X372" i="1"/>
  <c r="Z372" i="1" s="1"/>
  <c r="AA372" i="1" s="1"/>
  <c r="X381" i="1"/>
  <c r="Z381" i="1" s="1"/>
  <c r="X390" i="1"/>
  <c r="Z390" i="1" s="1"/>
  <c r="AA390" i="1" s="1"/>
  <c r="X399" i="1"/>
  <c r="Z399" i="1" s="1"/>
  <c r="AA399" i="1" s="1"/>
  <c r="X408" i="1"/>
  <c r="Z408" i="1" s="1"/>
  <c r="X417" i="1"/>
  <c r="Z417" i="1" s="1"/>
  <c r="X426" i="1"/>
  <c r="Z426" i="1" s="1"/>
  <c r="X435" i="1"/>
  <c r="Z435" i="1" s="1"/>
  <c r="AA435" i="1" s="1"/>
  <c r="X444" i="1"/>
  <c r="Z444" i="1" s="1"/>
  <c r="X453" i="1"/>
  <c r="Z453" i="1" s="1"/>
  <c r="X462" i="1"/>
  <c r="Z462" i="1" s="1"/>
  <c r="X471" i="1"/>
  <c r="Z471" i="1" s="1"/>
  <c r="AA471" i="1" s="1"/>
  <c r="X480" i="1"/>
  <c r="Z480" i="1" s="1"/>
  <c r="X489" i="1"/>
  <c r="Z489" i="1" s="1"/>
  <c r="X498" i="1"/>
  <c r="Z498" i="1" s="1"/>
  <c r="X374" i="1"/>
  <c r="Z374" i="1" s="1"/>
  <c r="X401" i="1"/>
  <c r="Z401" i="1" s="1"/>
  <c r="X434" i="1"/>
  <c r="Z434" i="1" s="1"/>
  <c r="X461" i="1"/>
  <c r="Z461" i="1" s="1"/>
  <c r="AA461" i="1" s="1"/>
  <c r="X488" i="1"/>
  <c r="Z488" i="1" s="1"/>
  <c r="X409" i="1"/>
  <c r="Z409" i="1" s="1"/>
  <c r="X463" i="1"/>
  <c r="Z463" i="1" s="1"/>
  <c r="AA463" i="1" s="1"/>
  <c r="X481" i="1"/>
  <c r="Z481" i="1" s="1"/>
  <c r="X422" i="1"/>
  <c r="Z422" i="1" s="1"/>
  <c r="X440" i="1"/>
  <c r="Z440" i="1" s="1"/>
  <c r="AA440" i="1" s="1"/>
  <c r="X464" i="1"/>
  <c r="Z464" i="1" s="1"/>
  <c r="X482" i="1"/>
  <c r="Z482" i="1" s="1"/>
  <c r="X394" i="1"/>
  <c r="Z394" i="1" s="1"/>
  <c r="X433" i="1"/>
  <c r="Z433" i="1" s="1"/>
  <c r="X454" i="1"/>
  <c r="Z454" i="1" s="1"/>
  <c r="X490" i="1"/>
  <c r="Z490" i="1" s="1"/>
  <c r="X458" i="1"/>
  <c r="Z458" i="1" s="1"/>
  <c r="X427" i="1"/>
  <c r="Z427" i="1" s="1"/>
  <c r="X376" i="1"/>
  <c r="Z376" i="1" s="1"/>
  <c r="X388" i="1"/>
  <c r="Z388" i="1" s="1"/>
  <c r="X406" i="1"/>
  <c r="Z406" i="1" s="1"/>
  <c r="X421" i="1"/>
  <c r="Z421" i="1" s="1"/>
  <c r="X448" i="1"/>
  <c r="Z448" i="1" s="1"/>
  <c r="X484" i="1"/>
  <c r="Z484" i="1" s="1"/>
  <c r="X437" i="1"/>
  <c r="Z437" i="1" s="1"/>
  <c r="X382" i="1"/>
  <c r="Z382" i="1" s="1"/>
  <c r="AA382" i="1" s="1"/>
  <c r="X258" i="1"/>
  <c r="Z258" i="1" s="1"/>
  <c r="AA258" i="1" s="1"/>
  <c r="X271" i="1"/>
  <c r="Z271" i="1" s="1"/>
  <c r="X263" i="1"/>
  <c r="Z263" i="1" s="1"/>
  <c r="AA263" i="1" s="1"/>
  <c r="X259" i="1"/>
  <c r="Z259" i="1" s="1"/>
  <c r="X500" i="1"/>
  <c r="Z500" i="1" s="1"/>
  <c r="X150" i="1"/>
  <c r="Z150" i="1" s="1"/>
  <c r="X166" i="1"/>
  <c r="Z166" i="1" s="1"/>
  <c r="X189" i="1"/>
  <c r="Z189" i="1" s="1"/>
  <c r="X216" i="1"/>
  <c r="Z216" i="1" s="1"/>
  <c r="AA216" i="1" s="1"/>
  <c r="X220" i="1"/>
  <c r="Z220" i="1" s="1"/>
  <c r="X254" i="1"/>
  <c r="Z254" i="1" s="1"/>
  <c r="X152" i="1"/>
  <c r="Z152" i="1" s="1"/>
  <c r="X173" i="1"/>
  <c r="Z173" i="1" s="1"/>
  <c r="X200" i="1"/>
  <c r="Z200" i="1" s="1"/>
  <c r="X202" i="1"/>
  <c r="Z202" i="1" s="1"/>
  <c r="X208" i="1"/>
  <c r="Z208" i="1" s="1"/>
  <c r="X336" i="1"/>
  <c r="Z336" i="1" s="1"/>
  <c r="X277" i="1"/>
  <c r="Z277" i="1" s="1"/>
  <c r="AA277" i="1" s="1"/>
  <c r="X250" i="1"/>
  <c r="Z250" i="1" s="1"/>
  <c r="X231" i="1"/>
  <c r="Z231" i="1" s="1"/>
  <c r="AA231" i="1" s="1"/>
  <c r="X219" i="1"/>
  <c r="Z219" i="1" s="1"/>
  <c r="X238" i="1"/>
  <c r="Z238" i="1" s="1"/>
  <c r="X283" i="1"/>
  <c r="Z283" i="1" s="1"/>
  <c r="X233" i="1"/>
  <c r="Z233" i="1" s="1"/>
  <c r="X261" i="1"/>
  <c r="Z261" i="1" s="1"/>
  <c r="X153" i="1"/>
  <c r="Z153" i="1" s="1"/>
  <c r="X162" i="1"/>
  <c r="Z162" i="1" s="1"/>
  <c r="X171" i="1"/>
  <c r="Z171" i="1" s="1"/>
  <c r="X174" i="1"/>
  <c r="Z174" i="1" s="1"/>
  <c r="X183" i="1"/>
  <c r="Z183" i="1" s="1"/>
  <c r="X192" i="1"/>
  <c r="Z192" i="1" s="1"/>
  <c r="X201" i="1"/>
  <c r="Z201" i="1" s="1"/>
  <c r="AA201" i="1" s="1"/>
  <c r="X210" i="1"/>
  <c r="Z210" i="1" s="1"/>
  <c r="X161" i="1"/>
  <c r="Z161" i="1" s="1"/>
  <c r="X224" i="1"/>
  <c r="Z224" i="1" s="1"/>
  <c r="AA224" i="1" s="1"/>
  <c r="X279" i="1"/>
  <c r="Z279" i="1" s="1"/>
  <c r="X223" i="1"/>
  <c r="Z223" i="1" s="1"/>
  <c r="X239" i="1"/>
  <c r="Z239" i="1" s="1"/>
  <c r="X248" i="1"/>
  <c r="Z248" i="1" s="1"/>
  <c r="X266" i="1"/>
  <c r="Z266" i="1" s="1"/>
  <c r="X278" i="1"/>
  <c r="Z278" i="1" s="1"/>
  <c r="AA278" i="1" s="1"/>
  <c r="X143" i="1"/>
  <c r="Z143" i="1" s="1"/>
  <c r="X155" i="1"/>
  <c r="Z155" i="1" s="1"/>
  <c r="X167" i="1"/>
  <c r="Z167" i="1" s="1"/>
  <c r="X179" i="1"/>
  <c r="Z179" i="1" s="1"/>
  <c r="X191" i="1"/>
  <c r="Z191" i="1" s="1"/>
  <c r="X206" i="1"/>
  <c r="Z206" i="1" s="1"/>
  <c r="AA206" i="1" s="1"/>
  <c r="X184" i="1"/>
  <c r="Z184" i="1" s="1"/>
  <c r="X175" i="1"/>
  <c r="Z175" i="1" s="1"/>
  <c r="X176" i="1"/>
  <c r="Z176" i="1" s="1"/>
  <c r="X203" i="1"/>
  <c r="Z203" i="1" s="1"/>
  <c r="X163" i="1"/>
  <c r="Z163" i="1" s="1"/>
  <c r="AA163" i="1" s="1"/>
  <c r="X227" i="1"/>
  <c r="Z227" i="1" s="1"/>
  <c r="X294" i="1"/>
  <c r="Z294" i="1" s="1"/>
  <c r="X318" i="1"/>
  <c r="Z318" i="1" s="1"/>
  <c r="X345" i="1"/>
  <c r="Z345" i="1" s="1"/>
  <c r="X295" i="1"/>
  <c r="Z295" i="1" s="1"/>
  <c r="X322" i="1"/>
  <c r="Z322" i="1" s="1"/>
  <c r="X352" i="1"/>
  <c r="Z352" i="1" s="1"/>
  <c r="AA352" i="1" s="1"/>
  <c r="X305" i="1"/>
  <c r="Z305" i="1" s="1"/>
  <c r="X332" i="1"/>
  <c r="Z332" i="1" s="1"/>
  <c r="X353" i="1"/>
  <c r="Z353" i="1" s="1"/>
  <c r="X190" i="1"/>
  <c r="Z190" i="1" s="1"/>
  <c r="X151" i="1"/>
  <c r="Z151" i="1" s="1"/>
  <c r="X181" i="1"/>
  <c r="Z181" i="1" s="1"/>
  <c r="X309" i="1"/>
  <c r="Z309" i="1" s="1"/>
  <c r="X339" i="1"/>
  <c r="Z339" i="1" s="1"/>
  <c r="X363" i="1"/>
  <c r="Z363" i="1" s="1"/>
  <c r="X304" i="1"/>
  <c r="Z304" i="1" s="1"/>
  <c r="X331" i="1"/>
  <c r="Z331" i="1" s="1"/>
  <c r="X361" i="1"/>
  <c r="Z361" i="1" s="1"/>
  <c r="X299" i="1"/>
  <c r="Z299" i="1" s="1"/>
  <c r="AA299" i="1" s="1"/>
  <c r="X335" i="1"/>
  <c r="Z335" i="1" s="1"/>
  <c r="X362" i="1"/>
  <c r="Z362" i="1" s="1"/>
  <c r="AA362" i="1" s="1"/>
  <c r="X341" i="1"/>
  <c r="Z341" i="1" s="1"/>
  <c r="X323" i="1"/>
  <c r="Z323" i="1" s="1"/>
  <c r="X315" i="1"/>
  <c r="Z315" i="1" s="1"/>
  <c r="X360" i="1"/>
  <c r="Z360" i="1" s="1"/>
  <c r="X319" i="1"/>
  <c r="Z319" i="1" s="1"/>
  <c r="X355" i="1"/>
  <c r="Z355" i="1" s="1"/>
  <c r="X329" i="1"/>
  <c r="Z329" i="1" s="1"/>
  <c r="X324" i="1"/>
  <c r="Z324" i="1" s="1"/>
  <c r="X338" i="1"/>
  <c r="Z338" i="1" s="1"/>
  <c r="X351" i="1"/>
  <c r="Z351" i="1" s="1"/>
  <c r="X371" i="1"/>
  <c r="Z371" i="1" s="1"/>
  <c r="X398" i="1"/>
  <c r="Z398" i="1" s="1"/>
  <c r="X386" i="1"/>
  <c r="Z386" i="1" s="1"/>
  <c r="X404" i="1"/>
  <c r="Z404" i="1" s="1"/>
  <c r="X375" i="1"/>
  <c r="Z375" i="1" s="1"/>
  <c r="X384" i="1"/>
  <c r="Z384" i="1" s="1"/>
  <c r="X393" i="1"/>
  <c r="Z393" i="1" s="1"/>
  <c r="X402" i="1"/>
  <c r="Z402" i="1" s="1"/>
  <c r="X411" i="1"/>
  <c r="Z411" i="1" s="1"/>
  <c r="X420" i="1"/>
  <c r="Z420" i="1" s="1"/>
  <c r="X429" i="1"/>
  <c r="Z429" i="1" s="1"/>
  <c r="AA429" i="1" s="1"/>
  <c r="X438" i="1"/>
  <c r="Z438" i="1" s="1"/>
  <c r="X447" i="1"/>
  <c r="Z447" i="1" s="1"/>
  <c r="X456" i="1"/>
  <c r="Z456" i="1" s="1"/>
  <c r="AA456" i="1" s="1"/>
  <c r="X465" i="1"/>
  <c r="Z465" i="1" s="1"/>
  <c r="X474" i="1"/>
  <c r="Z474" i="1" s="1"/>
  <c r="X483" i="1"/>
  <c r="Z483" i="1" s="1"/>
  <c r="X492" i="1"/>
  <c r="Z492" i="1" s="1"/>
  <c r="X193" i="1"/>
  <c r="Z193" i="1" s="1"/>
  <c r="X383" i="1"/>
  <c r="Z383" i="1" s="1"/>
  <c r="AA383" i="1" s="1"/>
  <c r="X410" i="1"/>
  <c r="Z410" i="1" s="1"/>
  <c r="X443" i="1"/>
  <c r="Z443" i="1" s="1"/>
  <c r="X470" i="1"/>
  <c r="Z470" i="1" s="1"/>
  <c r="X497" i="1"/>
  <c r="Z497" i="1" s="1"/>
  <c r="X436" i="1"/>
  <c r="Z436" i="1" s="1"/>
  <c r="X469" i="1"/>
  <c r="Z469" i="1" s="1"/>
  <c r="X487" i="1"/>
  <c r="Z487" i="1" s="1"/>
  <c r="X428" i="1"/>
  <c r="Z428" i="1" s="1"/>
  <c r="X449" i="1"/>
  <c r="Z449" i="1" s="1"/>
  <c r="X473" i="1"/>
  <c r="Z473" i="1" s="1"/>
  <c r="X494" i="1"/>
  <c r="Z494" i="1" s="1"/>
  <c r="X400" i="1"/>
  <c r="Z400" i="1" s="1"/>
  <c r="X445" i="1"/>
  <c r="Z445" i="1" s="1"/>
  <c r="X460" i="1"/>
  <c r="Z460" i="1" s="1"/>
  <c r="X496" i="1"/>
  <c r="Z496" i="1" s="1"/>
  <c r="X485" i="1"/>
  <c r="Z485" i="1" s="1"/>
  <c r="X478" i="1"/>
  <c r="Z478" i="1" s="1"/>
  <c r="X379" i="1"/>
  <c r="Z379" i="1" s="1"/>
  <c r="X397" i="1"/>
  <c r="Z397" i="1" s="1"/>
  <c r="X412" i="1"/>
  <c r="Z412" i="1" s="1"/>
  <c r="X430" i="1"/>
  <c r="Z430" i="1" s="1"/>
  <c r="X457" i="1"/>
  <c r="Z457" i="1" s="1"/>
  <c r="X493" i="1"/>
  <c r="Z493" i="1" s="1"/>
  <c r="X467" i="1"/>
  <c r="Z467" i="1" s="1"/>
  <c r="X491" i="1"/>
  <c r="Z491" i="1" s="1"/>
  <c r="AA257" i="1"/>
  <c r="AA431" i="1"/>
  <c r="AA273" i="1"/>
  <c r="AA229" i="1"/>
  <c r="AA202" i="1" l="1"/>
  <c r="AA378" i="1"/>
  <c r="AA203" i="1"/>
  <c r="AA173" i="1"/>
  <c r="AA406" i="1"/>
  <c r="AA336" i="1"/>
  <c r="AA166" i="1"/>
  <c r="AA462" i="1"/>
  <c r="AA408" i="1"/>
  <c r="AA381" i="1"/>
  <c r="AA416" i="1"/>
  <c r="AA290" i="1"/>
  <c r="AA312" i="1"/>
  <c r="AA330" i="1"/>
  <c r="AA196" i="1"/>
  <c r="AA156" i="1"/>
  <c r="AA256" i="1"/>
  <c r="AA264" i="1"/>
  <c r="AA280" i="1"/>
  <c r="AA341" i="1"/>
  <c r="AA304" i="1"/>
  <c r="AA309" i="1"/>
  <c r="AA305" i="1"/>
  <c r="AA400" i="1"/>
  <c r="AA183" i="1"/>
  <c r="AA162" i="1"/>
  <c r="AA233" i="1"/>
  <c r="AA275" i="1"/>
  <c r="AA403" i="1"/>
  <c r="AA418" i="1"/>
  <c r="AA373" i="1"/>
  <c r="AA442" i="1"/>
  <c r="AA452" i="1"/>
  <c r="AA450" i="1"/>
  <c r="AA320" i="1"/>
  <c r="AA308" i="1"/>
  <c r="AA465" i="1"/>
  <c r="AA402" i="1"/>
  <c r="AA467" i="1"/>
  <c r="AA500" i="1"/>
  <c r="AA221" i="1"/>
  <c r="AA161" i="1"/>
  <c r="AA171" i="1"/>
  <c r="AA189" i="1"/>
  <c r="AA209" i="1"/>
  <c r="AA317" i="1"/>
  <c r="AA357" i="1"/>
  <c r="AA413" i="1"/>
  <c r="AA422" i="1"/>
  <c r="AA306" i="1"/>
  <c r="AA261" i="1"/>
  <c r="AA283" i="1"/>
  <c r="AA219" i="1"/>
  <c r="AA271" i="1"/>
  <c r="AA268" i="1"/>
  <c r="AA232" i="1"/>
  <c r="AA237" i="1"/>
  <c r="AA207" i="1"/>
  <c r="AA185" i="1"/>
  <c r="AA353" i="1"/>
  <c r="AA294" i="1"/>
  <c r="AA331" i="1"/>
  <c r="AA358" i="1"/>
  <c r="AA498" i="1"/>
  <c r="AA444" i="1"/>
  <c r="AA292" i="1"/>
  <c r="AA437" i="1"/>
  <c r="AA364" i="1"/>
  <c r="AA214" i="1"/>
  <c r="AA361" i="1"/>
  <c r="AA363" i="1"/>
  <c r="AA492" i="1"/>
  <c r="AA438" i="1"/>
  <c r="AA379" i="1"/>
  <c r="AA329" i="1"/>
  <c r="AA496" i="1"/>
  <c r="AA483" i="1"/>
  <c r="AA412" i="1"/>
  <c r="AA469" i="1"/>
  <c r="AA470" i="1"/>
  <c r="AA295" i="1"/>
  <c r="AA482" i="1"/>
  <c r="AA417" i="1"/>
  <c r="AA459" i="1"/>
  <c r="AA240" i="1"/>
  <c r="AA210" i="1"/>
  <c r="AA259" i="1"/>
  <c r="AA433" i="1"/>
  <c r="AA488" i="1"/>
  <c r="AA303" i="1"/>
  <c r="AA302" i="1"/>
  <c r="AA313" i="1"/>
  <c r="AA188" i="1"/>
  <c r="AA168" i="1"/>
  <c r="AA404" i="1"/>
  <c r="AA192" i="1"/>
  <c r="AA434" i="1"/>
  <c r="AA479" i="1"/>
  <c r="AA260" i="1"/>
  <c r="AA249" i="1"/>
  <c r="AA150" i="1"/>
  <c r="AA159" i="1"/>
  <c r="AA439" i="1"/>
  <c r="AA212" i="1"/>
  <c r="AA149" i="1"/>
  <c r="AA174" i="1"/>
  <c r="AA153" i="1"/>
  <c r="AA213" i="1"/>
  <c r="AA184" i="1"/>
  <c r="AA286" i="1"/>
  <c r="AA291" i="1"/>
  <c r="AA238" i="1"/>
  <c r="AA250" i="1"/>
  <c r="AA218" i="1"/>
  <c r="AA246" i="1"/>
  <c r="AA197" i="1"/>
  <c r="AA208" i="1"/>
  <c r="AA187" i="1"/>
  <c r="AA343" i="1"/>
  <c r="AA340" i="1"/>
  <c r="AA347" i="1"/>
  <c r="AA307" i="1"/>
  <c r="AA300" i="1"/>
  <c r="AA325" i="1"/>
  <c r="AA332" i="1"/>
  <c r="AA495" i="1"/>
  <c r="AA423" i="1"/>
  <c r="AA375" i="1"/>
  <c r="AA449" i="1"/>
  <c r="AA284" i="1"/>
  <c r="AA169" i="1"/>
  <c r="AA158" i="1"/>
  <c r="AA424" i="1"/>
  <c r="AA143" i="1"/>
  <c r="AA178" i="1"/>
  <c r="AA448" i="1"/>
  <c r="AA274" i="1"/>
  <c r="AA186" i="1"/>
  <c r="AA165" i="1"/>
  <c r="AA227" i="1"/>
  <c r="AA200" i="1"/>
  <c r="AA327" i="1"/>
  <c r="AA345" i="1"/>
  <c r="AA326" i="1"/>
  <c r="AA480" i="1"/>
  <c r="AA453" i="1"/>
  <c r="AA426" i="1"/>
  <c r="AA468" i="1"/>
  <c r="AA396" i="1"/>
  <c r="AA374" i="1"/>
  <c r="AA425" i="1"/>
  <c r="AA242" i="1"/>
  <c r="AA245" i="1"/>
  <c r="AA473" i="1"/>
  <c r="AA443" i="1"/>
  <c r="AA384" i="1"/>
  <c r="AA360" i="1"/>
  <c r="AA223" i="1"/>
  <c r="AA401" i="1"/>
  <c r="AA489" i="1"/>
  <c r="AA385" i="1"/>
  <c r="AA446" i="1"/>
  <c r="AA432" i="1"/>
  <c r="AA405" i="1"/>
  <c r="AA199" i="1"/>
  <c r="AA251" i="1"/>
  <c r="AA217" i="1"/>
  <c r="AA491" i="1"/>
  <c r="AA447" i="1"/>
  <c r="AA386" i="1"/>
  <c r="AA319" i="1"/>
  <c r="AA190" i="1"/>
  <c r="AA179" i="1"/>
  <c r="AA152" i="1"/>
  <c r="AA427" i="1"/>
  <c r="AA454" i="1"/>
  <c r="AA464" i="1"/>
  <c r="AA481" i="1"/>
  <c r="AA301" i="1"/>
  <c r="AA236" i="1"/>
  <c r="AA455" i="1"/>
  <c r="AA395" i="1"/>
  <c r="AA407" i="1"/>
  <c r="AA296" i="1"/>
  <c r="AA494" i="1"/>
  <c r="AA410" i="1"/>
  <c r="AA411" i="1"/>
  <c r="AA398" i="1"/>
  <c r="AA351" i="1"/>
  <c r="AA484" i="1"/>
  <c r="AA388" i="1"/>
  <c r="AA458" i="1"/>
  <c r="AA475" i="1"/>
  <c r="AA392" i="1"/>
  <c r="AA486" i="1"/>
  <c r="AA333" i="1"/>
  <c r="AA243" i="1"/>
  <c r="AA252" i="1"/>
  <c r="AA167" i="1"/>
  <c r="AA239" i="1"/>
  <c r="AA493" i="1"/>
  <c r="AA478" i="1"/>
  <c r="AA474" i="1"/>
  <c r="AA420" i="1"/>
  <c r="AA335" i="1"/>
  <c r="AA339" i="1"/>
  <c r="AA191" i="1"/>
  <c r="AA266" i="1"/>
  <c r="AA436" i="1"/>
  <c r="AA193" i="1"/>
  <c r="AA324" i="1"/>
  <c r="AA323" i="1"/>
  <c r="AA318" i="1"/>
  <c r="AA175" i="1"/>
  <c r="AA460" i="1"/>
  <c r="AA428" i="1"/>
  <c r="AA393" i="1"/>
  <c r="AA371" i="1"/>
  <c r="AA151" i="1"/>
  <c r="AA322" i="1"/>
  <c r="AA485" i="1"/>
  <c r="AA487" i="1"/>
  <c r="AA355" i="1"/>
  <c r="AA248" i="1"/>
  <c r="AA220" i="1"/>
  <c r="AA490" i="1"/>
  <c r="AA164" i="1"/>
  <c r="AA370" i="1"/>
  <c r="AA269" i="1"/>
  <c r="AA430" i="1"/>
  <c r="AA445" i="1"/>
  <c r="AA397" i="1"/>
  <c r="AA338" i="1"/>
  <c r="AA181" i="1"/>
  <c r="AA254" i="1"/>
  <c r="AA376" i="1"/>
  <c r="AA337" i="1"/>
  <c r="AA346" i="1"/>
  <c r="AA342" i="1"/>
  <c r="AA314" i="1"/>
  <c r="AA499" i="1"/>
  <c r="AA310" i="1"/>
  <c r="AA160" i="1"/>
  <c r="AA270" i="1"/>
  <c r="AA170" i="1"/>
  <c r="AA226" i="1"/>
  <c r="AA234" i="1"/>
  <c r="AA457" i="1"/>
  <c r="AA497" i="1"/>
  <c r="AA315" i="1"/>
  <c r="AA176" i="1"/>
  <c r="AA155" i="1"/>
  <c r="AA421" i="1"/>
  <c r="AA394" i="1"/>
  <c r="AA409" i="1"/>
  <c r="AA172" i="1"/>
  <c r="AA415" i="1"/>
  <c r="AA391" i="1"/>
  <c r="AA350" i="1"/>
  <c r="AA279" i="1"/>
  <c r="D508" i="1"/>
  <c r="E508" i="1"/>
  <c r="U508" i="1" s="1"/>
  <c r="V508" i="1" s="1"/>
  <c r="P508" i="1"/>
  <c r="R508" i="1"/>
  <c r="S508" i="1" s="1"/>
  <c r="T508" i="1" s="1"/>
  <c r="R9" i="1"/>
  <c r="S9" i="1" s="1"/>
  <c r="T9" i="1" s="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501" i="1"/>
  <c r="R502" i="1"/>
  <c r="R503" i="1"/>
  <c r="R504" i="1"/>
  <c r="R505" i="1"/>
  <c r="R506" i="1"/>
  <c r="R507"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501" i="1"/>
  <c r="P502" i="1"/>
  <c r="P503" i="1"/>
  <c r="P504" i="1"/>
  <c r="P505" i="1"/>
  <c r="P506" i="1"/>
  <c r="P507" i="1"/>
  <c r="W508" i="1" l="1"/>
  <c r="X508" i="1" s="1"/>
  <c r="Q509" i="1"/>
  <c r="Z508" i="1" l="1"/>
  <c r="D9" i="1"/>
  <c r="D10" i="1"/>
  <c r="E10" i="1"/>
  <c r="U10" i="1" s="1"/>
  <c r="D11" i="1"/>
  <c r="E11" i="1"/>
  <c r="U11" i="1" s="1"/>
  <c r="D12" i="1"/>
  <c r="E12" i="1"/>
  <c r="U12" i="1" s="1"/>
  <c r="D13" i="1"/>
  <c r="E13" i="1"/>
  <c r="U13" i="1" s="1"/>
  <c r="D14" i="1"/>
  <c r="E14" i="1"/>
  <c r="U14" i="1" s="1"/>
  <c r="D15" i="1"/>
  <c r="E15" i="1"/>
  <c r="U15" i="1" s="1"/>
  <c r="D16" i="1"/>
  <c r="E16" i="1"/>
  <c r="U16" i="1" s="1"/>
  <c r="D17" i="1"/>
  <c r="E17" i="1"/>
  <c r="U17" i="1" s="1"/>
  <c r="D18" i="1"/>
  <c r="E18" i="1"/>
  <c r="U18" i="1" s="1"/>
  <c r="D19" i="1"/>
  <c r="E19" i="1"/>
  <c r="U19" i="1" s="1"/>
  <c r="D20" i="1"/>
  <c r="E20" i="1"/>
  <c r="U20" i="1" s="1"/>
  <c r="D21" i="1"/>
  <c r="E21" i="1"/>
  <c r="U21" i="1" s="1"/>
  <c r="D22" i="1"/>
  <c r="E22" i="1"/>
  <c r="U22" i="1" s="1"/>
  <c r="D23" i="1"/>
  <c r="E23" i="1"/>
  <c r="U23" i="1" s="1"/>
  <c r="D24" i="1"/>
  <c r="E24" i="1"/>
  <c r="U24" i="1" s="1"/>
  <c r="D25" i="1"/>
  <c r="E25" i="1"/>
  <c r="U25" i="1" s="1"/>
  <c r="D26" i="1"/>
  <c r="E26" i="1"/>
  <c r="U26" i="1" s="1"/>
  <c r="D27" i="1"/>
  <c r="E27" i="1"/>
  <c r="U27" i="1" s="1"/>
  <c r="D28" i="1"/>
  <c r="E28" i="1"/>
  <c r="U28" i="1" s="1"/>
  <c r="D29" i="1"/>
  <c r="E29" i="1"/>
  <c r="U29" i="1" s="1"/>
  <c r="D30" i="1"/>
  <c r="E30" i="1"/>
  <c r="U30" i="1" s="1"/>
  <c r="D31" i="1"/>
  <c r="E31" i="1"/>
  <c r="U31" i="1" s="1"/>
  <c r="D32" i="1"/>
  <c r="E32" i="1"/>
  <c r="U32" i="1" s="1"/>
  <c r="D33" i="1"/>
  <c r="E33" i="1"/>
  <c r="U33" i="1" s="1"/>
  <c r="D34" i="1"/>
  <c r="E34" i="1"/>
  <c r="U34" i="1" s="1"/>
  <c r="D35" i="1"/>
  <c r="E35" i="1"/>
  <c r="U35" i="1" s="1"/>
  <c r="D36" i="1"/>
  <c r="E36" i="1"/>
  <c r="U36" i="1" s="1"/>
  <c r="D37" i="1"/>
  <c r="E37" i="1"/>
  <c r="U37" i="1" s="1"/>
  <c r="D38" i="1"/>
  <c r="E38" i="1"/>
  <c r="U38" i="1" s="1"/>
  <c r="D39" i="1"/>
  <c r="E39" i="1"/>
  <c r="U39" i="1" s="1"/>
  <c r="D40" i="1"/>
  <c r="E40" i="1"/>
  <c r="U40" i="1" s="1"/>
  <c r="D41" i="1"/>
  <c r="E41" i="1"/>
  <c r="U41" i="1" s="1"/>
  <c r="D42" i="1"/>
  <c r="E42" i="1"/>
  <c r="U42" i="1" s="1"/>
  <c r="D43" i="1"/>
  <c r="E43" i="1"/>
  <c r="U43" i="1" s="1"/>
  <c r="D44" i="1"/>
  <c r="E44" i="1"/>
  <c r="U44" i="1" s="1"/>
  <c r="D45" i="1"/>
  <c r="E45" i="1"/>
  <c r="U45" i="1" s="1"/>
  <c r="D46" i="1"/>
  <c r="E46" i="1"/>
  <c r="U46" i="1" s="1"/>
  <c r="D47" i="1"/>
  <c r="E47" i="1"/>
  <c r="U47" i="1" s="1"/>
  <c r="D48" i="1"/>
  <c r="E48" i="1"/>
  <c r="U48" i="1" s="1"/>
  <c r="D49" i="1"/>
  <c r="E49" i="1"/>
  <c r="U49" i="1" s="1"/>
  <c r="D50" i="1"/>
  <c r="E50" i="1"/>
  <c r="U50" i="1" s="1"/>
  <c r="D51" i="1"/>
  <c r="E51" i="1"/>
  <c r="U51" i="1" s="1"/>
  <c r="D52" i="1"/>
  <c r="E52" i="1"/>
  <c r="U52" i="1" s="1"/>
  <c r="D53" i="1"/>
  <c r="E53" i="1"/>
  <c r="U53" i="1" s="1"/>
  <c r="D54" i="1"/>
  <c r="E54" i="1"/>
  <c r="U54" i="1" s="1"/>
  <c r="D55" i="1"/>
  <c r="E55" i="1"/>
  <c r="U55" i="1" s="1"/>
  <c r="D56" i="1"/>
  <c r="E56" i="1"/>
  <c r="U56" i="1" s="1"/>
  <c r="D57" i="1"/>
  <c r="E57" i="1"/>
  <c r="U57" i="1" s="1"/>
  <c r="D58" i="1"/>
  <c r="E58" i="1"/>
  <c r="U58" i="1" s="1"/>
  <c r="D59" i="1"/>
  <c r="E59" i="1"/>
  <c r="U59" i="1" s="1"/>
  <c r="D60" i="1"/>
  <c r="E60" i="1"/>
  <c r="U60" i="1" s="1"/>
  <c r="D61" i="1"/>
  <c r="E61" i="1"/>
  <c r="U61" i="1" s="1"/>
  <c r="D62" i="1"/>
  <c r="E62" i="1"/>
  <c r="U62" i="1" s="1"/>
  <c r="D63" i="1"/>
  <c r="E63" i="1"/>
  <c r="U63" i="1" s="1"/>
  <c r="D64" i="1"/>
  <c r="E64" i="1"/>
  <c r="U64" i="1" s="1"/>
  <c r="D65" i="1"/>
  <c r="E65" i="1"/>
  <c r="U65" i="1" s="1"/>
  <c r="D66" i="1"/>
  <c r="E66" i="1"/>
  <c r="U66" i="1" s="1"/>
  <c r="D67" i="1"/>
  <c r="E67" i="1"/>
  <c r="U67" i="1" s="1"/>
  <c r="D68" i="1"/>
  <c r="E68" i="1"/>
  <c r="U68" i="1" s="1"/>
  <c r="D69" i="1"/>
  <c r="E69" i="1"/>
  <c r="U69" i="1" s="1"/>
  <c r="D70" i="1"/>
  <c r="E70" i="1"/>
  <c r="U70" i="1" s="1"/>
  <c r="D71" i="1"/>
  <c r="E71" i="1"/>
  <c r="U71" i="1" s="1"/>
  <c r="D72" i="1"/>
  <c r="E72" i="1"/>
  <c r="U72" i="1" s="1"/>
  <c r="D73" i="1"/>
  <c r="E73" i="1"/>
  <c r="U73" i="1" s="1"/>
  <c r="D74" i="1"/>
  <c r="E74" i="1"/>
  <c r="U74" i="1" s="1"/>
  <c r="D75" i="1"/>
  <c r="E75" i="1"/>
  <c r="U75" i="1" s="1"/>
  <c r="D76" i="1"/>
  <c r="E76" i="1"/>
  <c r="U76" i="1" s="1"/>
  <c r="D77" i="1"/>
  <c r="E77" i="1"/>
  <c r="U77" i="1" s="1"/>
  <c r="D78" i="1"/>
  <c r="E78" i="1"/>
  <c r="U78" i="1" s="1"/>
  <c r="D79" i="1"/>
  <c r="E79" i="1"/>
  <c r="U79" i="1" s="1"/>
  <c r="D80" i="1"/>
  <c r="E80" i="1"/>
  <c r="U80" i="1" s="1"/>
  <c r="D81" i="1"/>
  <c r="E81" i="1"/>
  <c r="U81" i="1" s="1"/>
  <c r="D82" i="1"/>
  <c r="E82" i="1"/>
  <c r="U82" i="1" s="1"/>
  <c r="D83" i="1"/>
  <c r="E83" i="1"/>
  <c r="U83" i="1" s="1"/>
  <c r="D84" i="1"/>
  <c r="E84" i="1"/>
  <c r="U84" i="1" s="1"/>
  <c r="D85" i="1"/>
  <c r="E85" i="1"/>
  <c r="U85" i="1" s="1"/>
  <c r="D86" i="1"/>
  <c r="E86" i="1"/>
  <c r="U86" i="1" s="1"/>
  <c r="D87" i="1"/>
  <c r="E87" i="1"/>
  <c r="U87" i="1" s="1"/>
  <c r="D88" i="1"/>
  <c r="E88" i="1"/>
  <c r="U88" i="1" s="1"/>
  <c r="D89" i="1"/>
  <c r="E89" i="1"/>
  <c r="U89" i="1" s="1"/>
  <c r="D90" i="1"/>
  <c r="E90" i="1"/>
  <c r="U90" i="1" s="1"/>
  <c r="D91" i="1"/>
  <c r="E91" i="1"/>
  <c r="U91" i="1" s="1"/>
  <c r="D92" i="1"/>
  <c r="E92" i="1"/>
  <c r="U92" i="1" s="1"/>
  <c r="D93" i="1"/>
  <c r="E93" i="1"/>
  <c r="U93" i="1" s="1"/>
  <c r="D94" i="1"/>
  <c r="E94" i="1"/>
  <c r="U94" i="1" s="1"/>
  <c r="D95" i="1"/>
  <c r="E95" i="1"/>
  <c r="U95" i="1" s="1"/>
  <c r="D96" i="1"/>
  <c r="E96" i="1"/>
  <c r="U96" i="1" s="1"/>
  <c r="D97" i="1"/>
  <c r="E97" i="1"/>
  <c r="U97" i="1" s="1"/>
  <c r="D98" i="1"/>
  <c r="E98" i="1"/>
  <c r="U98" i="1" s="1"/>
  <c r="D99" i="1"/>
  <c r="E99" i="1"/>
  <c r="U99" i="1" s="1"/>
  <c r="D100" i="1"/>
  <c r="E100" i="1"/>
  <c r="U100" i="1" s="1"/>
  <c r="D101" i="1"/>
  <c r="E101" i="1"/>
  <c r="U101" i="1" s="1"/>
  <c r="D102" i="1"/>
  <c r="E102" i="1"/>
  <c r="U102" i="1" s="1"/>
  <c r="D103" i="1"/>
  <c r="E103" i="1"/>
  <c r="U103" i="1" s="1"/>
  <c r="D104" i="1"/>
  <c r="E104" i="1"/>
  <c r="U104" i="1" s="1"/>
  <c r="D105" i="1"/>
  <c r="E105" i="1"/>
  <c r="U105" i="1" s="1"/>
  <c r="D106" i="1"/>
  <c r="E106" i="1"/>
  <c r="U106" i="1" s="1"/>
  <c r="D107" i="1"/>
  <c r="E107" i="1"/>
  <c r="U107" i="1" s="1"/>
  <c r="D108" i="1"/>
  <c r="E108" i="1"/>
  <c r="U108" i="1" s="1"/>
  <c r="D109" i="1"/>
  <c r="E109" i="1"/>
  <c r="U109" i="1" s="1"/>
  <c r="D110" i="1"/>
  <c r="E110" i="1"/>
  <c r="U110" i="1" s="1"/>
  <c r="D111" i="1"/>
  <c r="E111" i="1"/>
  <c r="U111" i="1" s="1"/>
  <c r="D112" i="1"/>
  <c r="E112" i="1"/>
  <c r="U112" i="1" s="1"/>
  <c r="D113" i="1"/>
  <c r="E113" i="1"/>
  <c r="U113" i="1" s="1"/>
  <c r="D114" i="1"/>
  <c r="E114" i="1"/>
  <c r="U114" i="1" s="1"/>
  <c r="D115" i="1"/>
  <c r="E115" i="1"/>
  <c r="U115" i="1" s="1"/>
  <c r="D116" i="1"/>
  <c r="E116" i="1"/>
  <c r="U116" i="1" s="1"/>
  <c r="D117" i="1"/>
  <c r="E117" i="1"/>
  <c r="U117" i="1" s="1"/>
  <c r="D118" i="1"/>
  <c r="E118" i="1"/>
  <c r="U118" i="1" s="1"/>
  <c r="D119" i="1"/>
  <c r="E119" i="1"/>
  <c r="U119" i="1" s="1"/>
  <c r="D120" i="1"/>
  <c r="E120" i="1"/>
  <c r="U120" i="1" s="1"/>
  <c r="D121" i="1"/>
  <c r="E121" i="1"/>
  <c r="U121" i="1" s="1"/>
  <c r="D122" i="1"/>
  <c r="E122" i="1"/>
  <c r="U122" i="1" s="1"/>
  <c r="D123" i="1"/>
  <c r="E123" i="1"/>
  <c r="U123" i="1" s="1"/>
  <c r="D124" i="1"/>
  <c r="E124" i="1"/>
  <c r="U124" i="1" s="1"/>
  <c r="D125" i="1"/>
  <c r="E125" i="1"/>
  <c r="U125" i="1" s="1"/>
  <c r="D126" i="1"/>
  <c r="E126" i="1"/>
  <c r="U126" i="1" s="1"/>
  <c r="D127" i="1"/>
  <c r="E127" i="1"/>
  <c r="U127" i="1" s="1"/>
  <c r="D128" i="1"/>
  <c r="E128" i="1"/>
  <c r="U128" i="1" s="1"/>
  <c r="D129" i="1"/>
  <c r="E129" i="1"/>
  <c r="U129" i="1" s="1"/>
  <c r="D130" i="1"/>
  <c r="E130" i="1"/>
  <c r="U130" i="1" s="1"/>
  <c r="D131" i="1"/>
  <c r="E131" i="1"/>
  <c r="U131" i="1" s="1"/>
  <c r="D132" i="1"/>
  <c r="E132" i="1"/>
  <c r="U132" i="1" s="1"/>
  <c r="D133" i="1"/>
  <c r="E133" i="1"/>
  <c r="U133" i="1" s="1"/>
  <c r="D134" i="1"/>
  <c r="E134" i="1"/>
  <c r="U134" i="1" s="1"/>
  <c r="D135" i="1"/>
  <c r="E135" i="1"/>
  <c r="U135" i="1" s="1"/>
  <c r="D136" i="1"/>
  <c r="E136" i="1"/>
  <c r="U136" i="1" s="1"/>
  <c r="D137" i="1"/>
  <c r="E137" i="1"/>
  <c r="U137" i="1" s="1"/>
  <c r="D138" i="1"/>
  <c r="E138" i="1"/>
  <c r="U138" i="1" s="1"/>
  <c r="D139" i="1"/>
  <c r="E139" i="1"/>
  <c r="U139" i="1" s="1"/>
  <c r="D140" i="1"/>
  <c r="E140" i="1"/>
  <c r="U140" i="1" s="1"/>
  <c r="D141" i="1"/>
  <c r="E141" i="1"/>
  <c r="U141" i="1" s="1"/>
  <c r="D142" i="1"/>
  <c r="E142" i="1"/>
  <c r="U142" i="1" s="1"/>
  <c r="D501" i="1"/>
  <c r="E501" i="1"/>
  <c r="U501" i="1" s="1"/>
  <c r="D502" i="1"/>
  <c r="E502" i="1"/>
  <c r="U502" i="1" s="1"/>
  <c r="O18" i="1" l="1"/>
  <c r="M18" i="1"/>
  <c r="O9" i="1"/>
  <c r="M9" i="1"/>
  <c r="AA508" i="1"/>
  <c r="U9" i="1"/>
  <c r="V9" i="1" s="1"/>
  <c r="D503" i="1"/>
  <c r="E503" i="1"/>
  <c r="U503" i="1" s="1"/>
  <c r="D504" i="1"/>
  <c r="E504" i="1"/>
  <c r="U504" i="1" s="1"/>
  <c r="D505" i="1"/>
  <c r="E505" i="1"/>
  <c r="U505" i="1" s="1"/>
  <c r="D506" i="1"/>
  <c r="E506" i="1"/>
  <c r="U506" i="1" s="1"/>
  <c r="D507" i="1"/>
  <c r="E507" i="1"/>
  <c r="U507" i="1" s="1"/>
  <c r="O509" i="1" l="1"/>
  <c r="M509" i="1"/>
  <c r="W9" i="1"/>
  <c r="X9" i="1" s="1"/>
  <c r="Y9" i="1" s="1"/>
  <c r="V139" i="1"/>
  <c r="V72" i="1"/>
  <c r="Z9" i="1" l="1"/>
  <c r="S139" i="1"/>
  <c r="T139" i="1" s="1"/>
  <c r="W139" i="1" s="1"/>
  <c r="X139" i="1" s="1"/>
  <c r="S72" i="1"/>
  <c r="T72" i="1" s="1"/>
  <c r="W72" i="1" s="1"/>
  <c r="X72" i="1" s="1"/>
  <c r="V17" i="1"/>
  <c r="AA9" i="1" l="1"/>
  <c r="Z139" i="1"/>
  <c r="Z72" i="1"/>
  <c r="S17" i="1"/>
  <c r="T17" i="1" s="1"/>
  <c r="W17" i="1" s="1"/>
  <c r="Y17" i="1" l="1"/>
  <c r="X17" i="1"/>
  <c r="AA139" i="1"/>
  <c r="AA72" i="1"/>
  <c r="S128" i="1"/>
  <c r="T128" i="1" s="1"/>
  <c r="S80" i="1"/>
  <c r="T80" i="1" s="1"/>
  <c r="S43" i="1"/>
  <c r="T43" i="1" s="1"/>
  <c r="S140" i="1"/>
  <c r="T140" i="1" s="1"/>
  <c r="S127" i="1"/>
  <c r="T127" i="1" s="1"/>
  <c r="S115" i="1"/>
  <c r="T115" i="1" s="1"/>
  <c r="S103" i="1"/>
  <c r="T103" i="1" s="1"/>
  <c r="S91" i="1"/>
  <c r="T91" i="1" s="1"/>
  <c r="S79" i="1"/>
  <c r="T79" i="1" s="1"/>
  <c r="S66" i="1"/>
  <c r="T66" i="1" s="1"/>
  <c r="S54" i="1"/>
  <c r="T54" i="1" s="1"/>
  <c r="S42" i="1"/>
  <c r="T42" i="1" s="1"/>
  <c r="S30" i="1"/>
  <c r="T30" i="1" s="1"/>
  <c r="S18" i="1"/>
  <c r="T18" i="1" s="1"/>
  <c r="S141" i="1"/>
  <c r="T141" i="1" s="1"/>
  <c r="S104" i="1"/>
  <c r="T104" i="1" s="1"/>
  <c r="S92" i="1"/>
  <c r="T92" i="1" s="1"/>
  <c r="S67" i="1"/>
  <c r="T67" i="1" s="1"/>
  <c r="S31" i="1"/>
  <c r="T31" i="1" s="1"/>
  <c r="S138" i="1"/>
  <c r="T138" i="1" s="1"/>
  <c r="S126" i="1"/>
  <c r="T126" i="1" s="1"/>
  <c r="S114" i="1"/>
  <c r="T114" i="1" s="1"/>
  <c r="S102" i="1"/>
  <c r="T102" i="1" s="1"/>
  <c r="S90" i="1"/>
  <c r="T90" i="1" s="1"/>
  <c r="S78" i="1"/>
  <c r="T78" i="1" s="1"/>
  <c r="S65" i="1"/>
  <c r="T65" i="1" s="1"/>
  <c r="S53" i="1"/>
  <c r="T53" i="1" s="1"/>
  <c r="S41" i="1"/>
  <c r="T41" i="1" s="1"/>
  <c r="S29" i="1"/>
  <c r="T29" i="1" s="1"/>
  <c r="S16" i="1"/>
  <c r="T16" i="1" s="1"/>
  <c r="S55" i="1"/>
  <c r="T55" i="1" s="1"/>
  <c r="S137" i="1"/>
  <c r="T137" i="1" s="1"/>
  <c r="S125" i="1"/>
  <c r="T125" i="1" s="1"/>
  <c r="S113" i="1"/>
  <c r="T113" i="1" s="1"/>
  <c r="S101" i="1"/>
  <c r="T101" i="1" s="1"/>
  <c r="S89" i="1"/>
  <c r="T89" i="1" s="1"/>
  <c r="S77" i="1"/>
  <c r="T77" i="1" s="1"/>
  <c r="S64" i="1"/>
  <c r="T64" i="1" s="1"/>
  <c r="S52" i="1"/>
  <c r="T52" i="1" s="1"/>
  <c r="S40" i="1"/>
  <c r="T40" i="1" s="1"/>
  <c r="S28" i="1"/>
  <c r="T28" i="1" s="1"/>
  <c r="S15" i="1"/>
  <c r="T15" i="1" s="1"/>
  <c r="S116" i="1"/>
  <c r="T116" i="1" s="1"/>
  <c r="S19" i="1"/>
  <c r="T19" i="1" s="1"/>
  <c r="S507" i="1"/>
  <c r="T507" i="1" s="1"/>
  <c r="S136" i="1"/>
  <c r="T136" i="1" s="1"/>
  <c r="S124" i="1"/>
  <c r="T124" i="1" s="1"/>
  <c r="S112" i="1"/>
  <c r="T112" i="1" s="1"/>
  <c r="S100" i="1"/>
  <c r="T100" i="1" s="1"/>
  <c r="S88" i="1"/>
  <c r="T88" i="1" s="1"/>
  <c r="S76" i="1"/>
  <c r="T76" i="1" s="1"/>
  <c r="S63" i="1"/>
  <c r="T63" i="1" s="1"/>
  <c r="S51" i="1"/>
  <c r="T51" i="1" s="1"/>
  <c r="S39" i="1"/>
  <c r="T39" i="1" s="1"/>
  <c r="S27" i="1"/>
  <c r="T27" i="1" s="1"/>
  <c r="S14" i="1"/>
  <c r="T14" i="1" s="1"/>
  <c r="S506" i="1"/>
  <c r="T506" i="1" s="1"/>
  <c r="S135" i="1"/>
  <c r="T135" i="1" s="1"/>
  <c r="S123" i="1"/>
  <c r="T123" i="1" s="1"/>
  <c r="S111" i="1"/>
  <c r="T111" i="1" s="1"/>
  <c r="S99" i="1"/>
  <c r="T99" i="1" s="1"/>
  <c r="S87" i="1"/>
  <c r="T87" i="1" s="1"/>
  <c r="S75" i="1"/>
  <c r="T75" i="1" s="1"/>
  <c r="S62" i="1"/>
  <c r="T62" i="1" s="1"/>
  <c r="S50" i="1"/>
  <c r="T50" i="1" s="1"/>
  <c r="S38" i="1"/>
  <c r="T38" i="1" s="1"/>
  <c r="S26" i="1"/>
  <c r="T26" i="1" s="1"/>
  <c r="S13" i="1"/>
  <c r="T13" i="1" s="1"/>
  <c r="S505" i="1"/>
  <c r="T505" i="1" s="1"/>
  <c r="S134" i="1"/>
  <c r="T134" i="1" s="1"/>
  <c r="S122" i="1"/>
  <c r="T122" i="1" s="1"/>
  <c r="S110" i="1"/>
  <c r="T110" i="1" s="1"/>
  <c r="S98" i="1"/>
  <c r="T98" i="1" s="1"/>
  <c r="S86" i="1"/>
  <c r="T86" i="1" s="1"/>
  <c r="S74" i="1"/>
  <c r="T74" i="1" s="1"/>
  <c r="S61" i="1"/>
  <c r="T61" i="1" s="1"/>
  <c r="S49" i="1"/>
  <c r="T49" i="1" s="1"/>
  <c r="S37" i="1"/>
  <c r="T37" i="1" s="1"/>
  <c r="S25" i="1"/>
  <c r="T25" i="1" s="1"/>
  <c r="S12" i="1"/>
  <c r="T12" i="1" s="1"/>
  <c r="S504" i="1"/>
  <c r="T504" i="1" s="1"/>
  <c r="S133" i="1"/>
  <c r="T133" i="1" s="1"/>
  <c r="S121" i="1"/>
  <c r="T121" i="1" s="1"/>
  <c r="S109" i="1"/>
  <c r="T109" i="1" s="1"/>
  <c r="S97" i="1"/>
  <c r="T97" i="1" s="1"/>
  <c r="S85" i="1"/>
  <c r="T85" i="1" s="1"/>
  <c r="S73" i="1"/>
  <c r="T73" i="1" s="1"/>
  <c r="S60" i="1"/>
  <c r="T60" i="1" s="1"/>
  <c r="S48" i="1"/>
  <c r="T48" i="1" s="1"/>
  <c r="S36" i="1"/>
  <c r="T36" i="1" s="1"/>
  <c r="S24" i="1"/>
  <c r="T24" i="1" s="1"/>
  <c r="S11" i="1"/>
  <c r="T11" i="1" s="1"/>
  <c r="S503" i="1"/>
  <c r="T503" i="1" s="1"/>
  <c r="S132" i="1"/>
  <c r="T132" i="1" s="1"/>
  <c r="S120" i="1"/>
  <c r="T120" i="1" s="1"/>
  <c r="S108" i="1"/>
  <c r="T108" i="1" s="1"/>
  <c r="S96" i="1"/>
  <c r="T96" i="1" s="1"/>
  <c r="S84" i="1"/>
  <c r="T84" i="1" s="1"/>
  <c r="S71" i="1"/>
  <c r="T71" i="1" s="1"/>
  <c r="S59" i="1"/>
  <c r="T59" i="1" s="1"/>
  <c r="S47" i="1"/>
  <c r="T47" i="1" s="1"/>
  <c r="S35" i="1"/>
  <c r="T35" i="1" s="1"/>
  <c r="S23" i="1"/>
  <c r="T23" i="1" s="1"/>
  <c r="S10" i="1"/>
  <c r="T10" i="1" s="1"/>
  <c r="S502" i="1"/>
  <c r="T502" i="1" s="1"/>
  <c r="S131" i="1"/>
  <c r="T131" i="1" s="1"/>
  <c r="S119" i="1"/>
  <c r="T119" i="1" s="1"/>
  <c r="S107" i="1"/>
  <c r="T107" i="1" s="1"/>
  <c r="S95" i="1"/>
  <c r="T95" i="1" s="1"/>
  <c r="S83" i="1"/>
  <c r="T83" i="1" s="1"/>
  <c r="S70" i="1"/>
  <c r="T70" i="1" s="1"/>
  <c r="S58" i="1"/>
  <c r="T58" i="1" s="1"/>
  <c r="S46" i="1"/>
  <c r="T46" i="1" s="1"/>
  <c r="S34" i="1"/>
  <c r="T34" i="1" s="1"/>
  <c r="S22" i="1"/>
  <c r="T22" i="1" s="1"/>
  <c r="S501" i="1"/>
  <c r="T501" i="1" s="1"/>
  <c r="S130" i="1"/>
  <c r="T130" i="1" s="1"/>
  <c r="S118" i="1"/>
  <c r="T118" i="1" s="1"/>
  <c r="S106" i="1"/>
  <c r="T106" i="1" s="1"/>
  <c r="S94" i="1"/>
  <c r="T94" i="1" s="1"/>
  <c r="S82" i="1"/>
  <c r="T82" i="1" s="1"/>
  <c r="S69" i="1"/>
  <c r="T69" i="1" s="1"/>
  <c r="S57" i="1"/>
  <c r="T57" i="1" s="1"/>
  <c r="S45" i="1"/>
  <c r="T45" i="1" s="1"/>
  <c r="S33" i="1"/>
  <c r="T33" i="1" s="1"/>
  <c r="S21" i="1"/>
  <c r="T21" i="1" s="1"/>
  <c r="S142" i="1"/>
  <c r="T142" i="1" s="1"/>
  <c r="S129" i="1"/>
  <c r="T129" i="1" s="1"/>
  <c r="S117" i="1"/>
  <c r="T117" i="1" s="1"/>
  <c r="S105" i="1"/>
  <c r="T105" i="1" s="1"/>
  <c r="S93" i="1"/>
  <c r="T93" i="1" s="1"/>
  <c r="S81" i="1"/>
  <c r="T81" i="1" s="1"/>
  <c r="S68" i="1"/>
  <c r="T68" i="1" s="1"/>
  <c r="S56" i="1"/>
  <c r="T56" i="1" s="1"/>
  <c r="S44" i="1"/>
  <c r="T44" i="1" s="1"/>
  <c r="S32" i="1"/>
  <c r="T32" i="1" s="1"/>
  <c r="S20" i="1"/>
  <c r="T20" i="1" s="1"/>
  <c r="Z17" i="1" l="1"/>
  <c r="T509" i="1"/>
  <c r="AA17" i="1" l="1"/>
  <c r="V10" i="1"/>
  <c r="V11" i="1"/>
  <c r="W11" i="1" s="1"/>
  <c r="V12" i="1"/>
  <c r="W12" i="1" s="1"/>
  <c r="V13" i="1"/>
  <c r="W13" i="1" s="1"/>
  <c r="V14" i="1"/>
  <c r="W14" i="1" s="1"/>
  <c r="V15" i="1"/>
  <c r="W15" i="1" s="1"/>
  <c r="V16" i="1"/>
  <c r="W16" i="1" s="1"/>
  <c r="X16" i="1" s="1"/>
  <c r="V18" i="1"/>
  <c r="W18" i="1" s="1"/>
  <c r="V19" i="1"/>
  <c r="W19" i="1" s="1"/>
  <c r="V20" i="1"/>
  <c r="W20" i="1" s="1"/>
  <c r="V21" i="1"/>
  <c r="W21" i="1" s="1"/>
  <c r="V22" i="1"/>
  <c r="W22" i="1" s="1"/>
  <c r="V23" i="1"/>
  <c r="W23" i="1" s="1"/>
  <c r="X23" i="1" s="1"/>
  <c r="V24" i="1"/>
  <c r="W24" i="1" s="1"/>
  <c r="X24" i="1" s="1"/>
  <c r="V25" i="1"/>
  <c r="W25" i="1" s="1"/>
  <c r="X25" i="1" s="1"/>
  <c r="V26" i="1"/>
  <c r="W26" i="1" s="1"/>
  <c r="X26" i="1" s="1"/>
  <c r="V27" i="1"/>
  <c r="W27" i="1" s="1"/>
  <c r="X27" i="1" s="1"/>
  <c r="V28" i="1"/>
  <c r="W28" i="1" s="1"/>
  <c r="X28" i="1" s="1"/>
  <c r="V29" i="1"/>
  <c r="W29" i="1" s="1"/>
  <c r="X29" i="1" s="1"/>
  <c r="V30" i="1"/>
  <c r="W30" i="1" s="1"/>
  <c r="X30" i="1" s="1"/>
  <c r="V31" i="1"/>
  <c r="W31" i="1" s="1"/>
  <c r="X31" i="1" s="1"/>
  <c r="V32" i="1"/>
  <c r="W32" i="1" s="1"/>
  <c r="X32" i="1" s="1"/>
  <c r="V33" i="1"/>
  <c r="W33" i="1" s="1"/>
  <c r="X33" i="1" s="1"/>
  <c r="V34" i="1"/>
  <c r="W34" i="1" s="1"/>
  <c r="X34" i="1" s="1"/>
  <c r="V35" i="1"/>
  <c r="W35" i="1" s="1"/>
  <c r="X35" i="1" s="1"/>
  <c r="V36" i="1"/>
  <c r="W36" i="1" s="1"/>
  <c r="X36" i="1" s="1"/>
  <c r="V37" i="1"/>
  <c r="W37" i="1" s="1"/>
  <c r="X37" i="1" s="1"/>
  <c r="V38" i="1"/>
  <c r="W38" i="1" s="1"/>
  <c r="X38" i="1" s="1"/>
  <c r="V39" i="1"/>
  <c r="W39" i="1" s="1"/>
  <c r="X39" i="1" s="1"/>
  <c r="V40" i="1"/>
  <c r="W40" i="1" s="1"/>
  <c r="X40" i="1" s="1"/>
  <c r="V41" i="1"/>
  <c r="W41" i="1" s="1"/>
  <c r="X41" i="1" s="1"/>
  <c r="V42" i="1"/>
  <c r="W42" i="1" s="1"/>
  <c r="X42" i="1" s="1"/>
  <c r="V43" i="1"/>
  <c r="W43" i="1" s="1"/>
  <c r="X43" i="1" s="1"/>
  <c r="V44" i="1"/>
  <c r="W44" i="1" s="1"/>
  <c r="X44" i="1" s="1"/>
  <c r="V45" i="1"/>
  <c r="W45" i="1" s="1"/>
  <c r="X45" i="1" s="1"/>
  <c r="V46" i="1"/>
  <c r="W46" i="1" s="1"/>
  <c r="X46" i="1" s="1"/>
  <c r="V47" i="1"/>
  <c r="W47" i="1" s="1"/>
  <c r="X47" i="1" s="1"/>
  <c r="V48" i="1"/>
  <c r="W48" i="1" s="1"/>
  <c r="X48" i="1" s="1"/>
  <c r="V49" i="1"/>
  <c r="W49" i="1" s="1"/>
  <c r="X49" i="1" s="1"/>
  <c r="V50" i="1"/>
  <c r="W50" i="1" s="1"/>
  <c r="X50" i="1" s="1"/>
  <c r="V51" i="1"/>
  <c r="W51" i="1" s="1"/>
  <c r="X51" i="1" s="1"/>
  <c r="V52" i="1"/>
  <c r="W52" i="1" s="1"/>
  <c r="X52" i="1" s="1"/>
  <c r="V53" i="1"/>
  <c r="W53" i="1" s="1"/>
  <c r="X53" i="1" s="1"/>
  <c r="V54" i="1"/>
  <c r="W54" i="1" s="1"/>
  <c r="X54" i="1" s="1"/>
  <c r="V55" i="1"/>
  <c r="W55" i="1" s="1"/>
  <c r="X55" i="1" s="1"/>
  <c r="V56" i="1"/>
  <c r="W56" i="1" s="1"/>
  <c r="X56" i="1" s="1"/>
  <c r="V57" i="1"/>
  <c r="W57" i="1" s="1"/>
  <c r="X57" i="1" s="1"/>
  <c r="V58" i="1"/>
  <c r="W58" i="1" s="1"/>
  <c r="X58" i="1" s="1"/>
  <c r="V59" i="1"/>
  <c r="W59" i="1" s="1"/>
  <c r="X59" i="1" s="1"/>
  <c r="V60" i="1"/>
  <c r="W60" i="1" s="1"/>
  <c r="X60" i="1" s="1"/>
  <c r="V61" i="1"/>
  <c r="W61" i="1" s="1"/>
  <c r="X61" i="1" s="1"/>
  <c r="V62" i="1"/>
  <c r="W62" i="1" s="1"/>
  <c r="X62" i="1" s="1"/>
  <c r="V63" i="1"/>
  <c r="W63" i="1" s="1"/>
  <c r="X63" i="1" s="1"/>
  <c r="V64" i="1"/>
  <c r="W64" i="1" s="1"/>
  <c r="X64" i="1" s="1"/>
  <c r="V65" i="1"/>
  <c r="W65" i="1" s="1"/>
  <c r="X65" i="1" s="1"/>
  <c r="V66" i="1"/>
  <c r="W66" i="1" s="1"/>
  <c r="X66" i="1" s="1"/>
  <c r="V67" i="1"/>
  <c r="W67" i="1" s="1"/>
  <c r="X67" i="1" s="1"/>
  <c r="V68" i="1"/>
  <c r="W68" i="1" s="1"/>
  <c r="X68" i="1" s="1"/>
  <c r="V69" i="1"/>
  <c r="W69" i="1" s="1"/>
  <c r="X69" i="1" s="1"/>
  <c r="V70" i="1"/>
  <c r="W70" i="1" s="1"/>
  <c r="X70" i="1" s="1"/>
  <c r="V71" i="1"/>
  <c r="W71" i="1" s="1"/>
  <c r="X71" i="1" s="1"/>
  <c r="V73" i="1"/>
  <c r="W73" i="1" s="1"/>
  <c r="X73" i="1" s="1"/>
  <c r="V74" i="1"/>
  <c r="W74" i="1" s="1"/>
  <c r="X74" i="1" s="1"/>
  <c r="V75" i="1"/>
  <c r="W75" i="1" s="1"/>
  <c r="X75" i="1" s="1"/>
  <c r="V76" i="1"/>
  <c r="W76" i="1" s="1"/>
  <c r="X76" i="1" s="1"/>
  <c r="V77" i="1"/>
  <c r="W77" i="1" s="1"/>
  <c r="X77" i="1" s="1"/>
  <c r="V78" i="1"/>
  <c r="W78" i="1" s="1"/>
  <c r="X78" i="1" s="1"/>
  <c r="V79" i="1"/>
  <c r="W79" i="1" s="1"/>
  <c r="X79" i="1" s="1"/>
  <c r="V80" i="1"/>
  <c r="W80" i="1" s="1"/>
  <c r="X80" i="1" s="1"/>
  <c r="V81" i="1"/>
  <c r="W81" i="1" s="1"/>
  <c r="X81" i="1" s="1"/>
  <c r="V82" i="1"/>
  <c r="W82" i="1" s="1"/>
  <c r="X82" i="1" s="1"/>
  <c r="V83" i="1"/>
  <c r="W83" i="1" s="1"/>
  <c r="X83" i="1" s="1"/>
  <c r="V84" i="1"/>
  <c r="W84" i="1" s="1"/>
  <c r="X84" i="1" s="1"/>
  <c r="V85" i="1"/>
  <c r="W85" i="1" s="1"/>
  <c r="X85" i="1" s="1"/>
  <c r="V86" i="1"/>
  <c r="W86" i="1" s="1"/>
  <c r="X86" i="1" s="1"/>
  <c r="V87" i="1"/>
  <c r="W87" i="1" s="1"/>
  <c r="X87" i="1" s="1"/>
  <c r="V88" i="1"/>
  <c r="W88" i="1" s="1"/>
  <c r="X88" i="1" s="1"/>
  <c r="V89" i="1"/>
  <c r="W89" i="1" s="1"/>
  <c r="X89" i="1" s="1"/>
  <c r="V90" i="1"/>
  <c r="W90" i="1" s="1"/>
  <c r="X90" i="1" s="1"/>
  <c r="V91" i="1"/>
  <c r="W91" i="1" s="1"/>
  <c r="X91" i="1" s="1"/>
  <c r="V92" i="1"/>
  <c r="W92" i="1" s="1"/>
  <c r="X92" i="1" s="1"/>
  <c r="V93" i="1"/>
  <c r="W93" i="1" s="1"/>
  <c r="X93" i="1" s="1"/>
  <c r="V94" i="1"/>
  <c r="W94" i="1" s="1"/>
  <c r="X94" i="1" s="1"/>
  <c r="V95" i="1"/>
  <c r="W95" i="1" s="1"/>
  <c r="X95" i="1" s="1"/>
  <c r="V96" i="1"/>
  <c r="W96" i="1" s="1"/>
  <c r="X96" i="1" s="1"/>
  <c r="V97" i="1"/>
  <c r="W97" i="1" s="1"/>
  <c r="X97" i="1" s="1"/>
  <c r="V98" i="1"/>
  <c r="W98" i="1" s="1"/>
  <c r="X98" i="1" s="1"/>
  <c r="V99" i="1"/>
  <c r="W99" i="1" s="1"/>
  <c r="X99" i="1" s="1"/>
  <c r="V100" i="1"/>
  <c r="W100" i="1" s="1"/>
  <c r="X100" i="1" s="1"/>
  <c r="V101" i="1"/>
  <c r="W101" i="1" s="1"/>
  <c r="X101" i="1" s="1"/>
  <c r="V102" i="1"/>
  <c r="W102" i="1" s="1"/>
  <c r="X102" i="1" s="1"/>
  <c r="V103" i="1"/>
  <c r="W103" i="1" s="1"/>
  <c r="X103" i="1" s="1"/>
  <c r="V104" i="1"/>
  <c r="W104" i="1" s="1"/>
  <c r="X104" i="1" s="1"/>
  <c r="V105" i="1"/>
  <c r="W105" i="1" s="1"/>
  <c r="X105" i="1" s="1"/>
  <c r="V106" i="1"/>
  <c r="W106" i="1" s="1"/>
  <c r="X106" i="1" s="1"/>
  <c r="V107" i="1"/>
  <c r="W107" i="1" s="1"/>
  <c r="X107" i="1" s="1"/>
  <c r="V108" i="1"/>
  <c r="W108" i="1" s="1"/>
  <c r="X108" i="1" s="1"/>
  <c r="V109" i="1"/>
  <c r="W109" i="1" s="1"/>
  <c r="X109" i="1" s="1"/>
  <c r="V110" i="1"/>
  <c r="W110" i="1" s="1"/>
  <c r="X110" i="1" s="1"/>
  <c r="V111" i="1"/>
  <c r="W111" i="1" s="1"/>
  <c r="X111" i="1" s="1"/>
  <c r="V112" i="1"/>
  <c r="W112" i="1" s="1"/>
  <c r="X112" i="1" s="1"/>
  <c r="V113" i="1"/>
  <c r="W113" i="1" s="1"/>
  <c r="X113" i="1" s="1"/>
  <c r="V114" i="1"/>
  <c r="W114" i="1" s="1"/>
  <c r="X114" i="1" s="1"/>
  <c r="V115" i="1"/>
  <c r="W115" i="1" s="1"/>
  <c r="X115" i="1" s="1"/>
  <c r="V116" i="1"/>
  <c r="W116" i="1" s="1"/>
  <c r="X116" i="1" s="1"/>
  <c r="V117" i="1"/>
  <c r="W117" i="1" s="1"/>
  <c r="X117" i="1" s="1"/>
  <c r="V118" i="1"/>
  <c r="W118" i="1" s="1"/>
  <c r="X118" i="1" s="1"/>
  <c r="V119" i="1"/>
  <c r="W119" i="1" s="1"/>
  <c r="X119" i="1" s="1"/>
  <c r="V120" i="1"/>
  <c r="W120" i="1" s="1"/>
  <c r="X120" i="1" s="1"/>
  <c r="V121" i="1"/>
  <c r="W121" i="1" s="1"/>
  <c r="X121" i="1" s="1"/>
  <c r="V122" i="1"/>
  <c r="W122" i="1" s="1"/>
  <c r="X122" i="1" s="1"/>
  <c r="V123" i="1"/>
  <c r="W123" i="1" s="1"/>
  <c r="X123" i="1" s="1"/>
  <c r="V124" i="1"/>
  <c r="W124" i="1" s="1"/>
  <c r="X124" i="1" s="1"/>
  <c r="V125" i="1"/>
  <c r="W125" i="1" s="1"/>
  <c r="X125" i="1" s="1"/>
  <c r="V126" i="1"/>
  <c r="W126" i="1" s="1"/>
  <c r="X126" i="1" s="1"/>
  <c r="V127" i="1"/>
  <c r="W127" i="1" s="1"/>
  <c r="X127" i="1" s="1"/>
  <c r="V128" i="1"/>
  <c r="W128" i="1" s="1"/>
  <c r="X128" i="1" s="1"/>
  <c r="V129" i="1"/>
  <c r="W129" i="1" s="1"/>
  <c r="X129" i="1" s="1"/>
  <c r="V130" i="1"/>
  <c r="W130" i="1" s="1"/>
  <c r="X130" i="1" s="1"/>
  <c r="V131" i="1"/>
  <c r="W131" i="1" s="1"/>
  <c r="X131" i="1" s="1"/>
  <c r="V132" i="1"/>
  <c r="W132" i="1" s="1"/>
  <c r="X132" i="1" s="1"/>
  <c r="V133" i="1"/>
  <c r="W133" i="1" s="1"/>
  <c r="X133" i="1" s="1"/>
  <c r="V134" i="1"/>
  <c r="W134" i="1" s="1"/>
  <c r="X134" i="1" s="1"/>
  <c r="V135" i="1"/>
  <c r="W135" i="1" s="1"/>
  <c r="X135" i="1" s="1"/>
  <c r="V136" i="1"/>
  <c r="W136" i="1" s="1"/>
  <c r="X136" i="1" s="1"/>
  <c r="V137" i="1"/>
  <c r="W137" i="1" s="1"/>
  <c r="X137" i="1" s="1"/>
  <c r="V138" i="1"/>
  <c r="W138" i="1" s="1"/>
  <c r="X138" i="1" s="1"/>
  <c r="V140" i="1"/>
  <c r="W140" i="1" s="1"/>
  <c r="X140" i="1" s="1"/>
  <c r="V141" i="1"/>
  <c r="W141" i="1" s="1"/>
  <c r="X141" i="1" s="1"/>
  <c r="V142" i="1"/>
  <c r="W142" i="1" s="1"/>
  <c r="X142" i="1" s="1"/>
  <c r="V501" i="1"/>
  <c r="W501" i="1" s="1"/>
  <c r="X501" i="1" s="1"/>
  <c r="V502" i="1"/>
  <c r="W502" i="1" s="1"/>
  <c r="X502" i="1" s="1"/>
  <c r="V503" i="1"/>
  <c r="W503" i="1" s="1"/>
  <c r="X503" i="1" s="1"/>
  <c r="V504" i="1"/>
  <c r="W504" i="1" s="1"/>
  <c r="X504" i="1" s="1"/>
  <c r="V505" i="1"/>
  <c r="W505" i="1" s="1"/>
  <c r="X505" i="1" s="1"/>
  <c r="V506" i="1"/>
  <c r="W506" i="1" s="1"/>
  <c r="X506" i="1" s="1"/>
  <c r="V507" i="1"/>
  <c r="W507" i="1" s="1"/>
  <c r="X507" i="1" s="1"/>
  <c r="Y22" i="1" l="1"/>
  <c r="X22" i="1"/>
  <c r="Y19" i="1"/>
  <c r="X19" i="1"/>
  <c r="Y15" i="1"/>
  <c r="X15" i="1"/>
  <c r="Y12" i="1"/>
  <c r="X12" i="1"/>
  <c r="Y21" i="1"/>
  <c r="X21" i="1"/>
  <c r="X18" i="1"/>
  <c r="Y14" i="1"/>
  <c r="X14" i="1"/>
  <c r="Y11" i="1"/>
  <c r="X11" i="1"/>
  <c r="Y20" i="1"/>
  <c r="X20" i="1"/>
  <c r="Y13" i="1"/>
  <c r="X13" i="1"/>
  <c r="Y16" i="1"/>
  <c r="Z505" i="1"/>
  <c r="Z502" i="1"/>
  <c r="Z141" i="1"/>
  <c r="Z137" i="1"/>
  <c r="Z134" i="1"/>
  <c r="Z131" i="1"/>
  <c r="Z128" i="1"/>
  <c r="Z125" i="1"/>
  <c r="Z122" i="1"/>
  <c r="Z119" i="1"/>
  <c r="Z116" i="1"/>
  <c r="Z113" i="1"/>
  <c r="Z110" i="1"/>
  <c r="Z107" i="1"/>
  <c r="Z104" i="1"/>
  <c r="Z101" i="1"/>
  <c r="Z98" i="1"/>
  <c r="Z95" i="1"/>
  <c r="Z92" i="1"/>
  <c r="Z89" i="1"/>
  <c r="Z86" i="1"/>
  <c r="Z83" i="1"/>
  <c r="Z80" i="1"/>
  <c r="Z77" i="1"/>
  <c r="Z74" i="1"/>
  <c r="Z70" i="1"/>
  <c r="Z67" i="1"/>
  <c r="Z64" i="1"/>
  <c r="Z61" i="1"/>
  <c r="Z58" i="1"/>
  <c r="Z55" i="1"/>
  <c r="Z52" i="1"/>
  <c r="Z49" i="1"/>
  <c r="Z46" i="1"/>
  <c r="Z43" i="1"/>
  <c r="Z40" i="1"/>
  <c r="Z37" i="1"/>
  <c r="Z34" i="1"/>
  <c r="Z31" i="1"/>
  <c r="Z28" i="1"/>
  <c r="Z25" i="1"/>
  <c r="Z504" i="1"/>
  <c r="Z140" i="1"/>
  <c r="Z133" i="1"/>
  <c r="Z130" i="1"/>
  <c r="Z127" i="1"/>
  <c r="Z124" i="1"/>
  <c r="Z121" i="1"/>
  <c r="Z118" i="1"/>
  <c r="Z115" i="1"/>
  <c r="Z112" i="1"/>
  <c r="Z109" i="1"/>
  <c r="Z106" i="1"/>
  <c r="Z103" i="1"/>
  <c r="Z100" i="1"/>
  <c r="Z97" i="1"/>
  <c r="Z94" i="1"/>
  <c r="Z91" i="1"/>
  <c r="Z88" i="1"/>
  <c r="Z85" i="1"/>
  <c r="Z82" i="1"/>
  <c r="Z79" i="1"/>
  <c r="Z76" i="1"/>
  <c r="Z73" i="1"/>
  <c r="Z69" i="1"/>
  <c r="Z66" i="1"/>
  <c r="Z63" i="1"/>
  <c r="Z60" i="1"/>
  <c r="Z57" i="1"/>
  <c r="Z54" i="1"/>
  <c r="Z51" i="1"/>
  <c r="Z48" i="1"/>
  <c r="Z45" i="1"/>
  <c r="Z42" i="1"/>
  <c r="Z39" i="1"/>
  <c r="Z36" i="1"/>
  <c r="Z33" i="1"/>
  <c r="Z30" i="1"/>
  <c r="Z27" i="1"/>
  <c r="Z24" i="1"/>
  <c r="Z507" i="1"/>
  <c r="Z501" i="1"/>
  <c r="Z136" i="1"/>
  <c r="Z506" i="1"/>
  <c r="Z503" i="1"/>
  <c r="Z142" i="1"/>
  <c r="Z138" i="1"/>
  <c r="Z135" i="1"/>
  <c r="Z132" i="1"/>
  <c r="Z129" i="1"/>
  <c r="Z126" i="1"/>
  <c r="Z123" i="1"/>
  <c r="Z120" i="1"/>
  <c r="Z117" i="1"/>
  <c r="Z114" i="1"/>
  <c r="Z111" i="1"/>
  <c r="Z108" i="1"/>
  <c r="Z105" i="1"/>
  <c r="Z102" i="1"/>
  <c r="Z99" i="1"/>
  <c r="Z96" i="1"/>
  <c r="Z93" i="1"/>
  <c r="Z90" i="1"/>
  <c r="Z87" i="1"/>
  <c r="Z84" i="1"/>
  <c r="Z81" i="1"/>
  <c r="Z78" i="1"/>
  <c r="Z75" i="1"/>
  <c r="Z71" i="1"/>
  <c r="Z68" i="1"/>
  <c r="Z65" i="1"/>
  <c r="Z62" i="1"/>
  <c r="Z59" i="1"/>
  <c r="Z56" i="1"/>
  <c r="Z53" i="1"/>
  <c r="Z50" i="1"/>
  <c r="Z47" i="1"/>
  <c r="Z44" i="1"/>
  <c r="Z41" i="1"/>
  <c r="Z38" i="1"/>
  <c r="Z35" i="1"/>
  <c r="Z32" i="1"/>
  <c r="Z29" i="1"/>
  <c r="Z26" i="1"/>
  <c r="Z23" i="1"/>
  <c r="V509" i="1"/>
  <c r="W10" i="1"/>
  <c r="P509" i="1"/>
  <c r="Z11" i="1" l="1"/>
  <c r="AA11" i="1" s="1"/>
  <c r="Z20" i="1"/>
  <c r="AA20" i="1" s="1"/>
  <c r="Z13" i="1"/>
  <c r="AA13" i="1" s="1"/>
  <c r="Z14" i="1"/>
  <c r="Z12" i="1"/>
  <c r="AA12" i="1" s="1"/>
  <c r="Z18" i="1"/>
  <c r="AA18" i="1" s="1"/>
  <c r="Z15" i="1"/>
  <c r="AA15" i="1" s="1"/>
  <c r="Z21" i="1"/>
  <c r="Z19" i="1"/>
  <c r="AA19" i="1" s="1"/>
  <c r="Z22" i="1"/>
  <c r="Y10" i="1"/>
  <c r="X10" i="1"/>
  <c r="AA105" i="1"/>
  <c r="AA31" i="1"/>
  <c r="AA49" i="1"/>
  <c r="AA86" i="1"/>
  <c r="AA131" i="1"/>
  <c r="AA23" i="1"/>
  <c r="AA96" i="1"/>
  <c r="AA136" i="1"/>
  <c r="AA42" i="1"/>
  <c r="AA124" i="1"/>
  <c r="AA25" i="1"/>
  <c r="AA43" i="1"/>
  <c r="AA80" i="1"/>
  <c r="AA125" i="1"/>
  <c r="AA29" i="1"/>
  <c r="AA38" i="1"/>
  <c r="AA47" i="1"/>
  <c r="AA56" i="1"/>
  <c r="AA65" i="1"/>
  <c r="AA71" i="1"/>
  <c r="AA81" i="1"/>
  <c r="AA90" i="1"/>
  <c r="AA111" i="1"/>
  <c r="AA120" i="1"/>
  <c r="AA129" i="1"/>
  <c r="AA135" i="1"/>
  <c r="AA503" i="1"/>
  <c r="AA24" i="1"/>
  <c r="AA33" i="1"/>
  <c r="AA48" i="1"/>
  <c r="AA57" i="1"/>
  <c r="AA66" i="1"/>
  <c r="AA76" i="1"/>
  <c r="AA82" i="1"/>
  <c r="AA91" i="1"/>
  <c r="AA100" i="1"/>
  <c r="AA109" i="1"/>
  <c r="AA118" i="1"/>
  <c r="AA133" i="1"/>
  <c r="AA37" i="1"/>
  <c r="AA58" i="1"/>
  <c r="AA67" i="1"/>
  <c r="AA74" i="1"/>
  <c r="AA92" i="1"/>
  <c r="AA101" i="1"/>
  <c r="AA110" i="1"/>
  <c r="AA119" i="1"/>
  <c r="AA141" i="1"/>
  <c r="AA32" i="1"/>
  <c r="AA41" i="1"/>
  <c r="AA50" i="1"/>
  <c r="AA59" i="1"/>
  <c r="AA75" i="1"/>
  <c r="AA84" i="1"/>
  <c r="AA93" i="1"/>
  <c r="AA99" i="1"/>
  <c r="AA114" i="1"/>
  <c r="AA123" i="1"/>
  <c r="AA138" i="1"/>
  <c r="AA506" i="1"/>
  <c r="AA501" i="1"/>
  <c r="AA27" i="1"/>
  <c r="AA36" i="1"/>
  <c r="AA51" i="1"/>
  <c r="AA60" i="1"/>
  <c r="AA69" i="1"/>
  <c r="AA85" i="1"/>
  <c r="AA94" i="1"/>
  <c r="AA103" i="1"/>
  <c r="AA112" i="1"/>
  <c r="AA121" i="1"/>
  <c r="AA127" i="1"/>
  <c r="AA140" i="1"/>
  <c r="AA40" i="1"/>
  <c r="AA46" i="1"/>
  <c r="AA52" i="1"/>
  <c r="AA61" i="1"/>
  <c r="AA95" i="1"/>
  <c r="AA104" i="1"/>
  <c r="AA113" i="1"/>
  <c r="AA122" i="1"/>
  <c r="AA128" i="1"/>
  <c r="AA134" i="1"/>
  <c r="AA502" i="1"/>
  <c r="AA26" i="1"/>
  <c r="AA35" i="1"/>
  <c r="AA44" i="1"/>
  <c r="AA53" i="1"/>
  <c r="AA62" i="1"/>
  <c r="AA68" i="1"/>
  <c r="AA78" i="1"/>
  <c r="AA87" i="1"/>
  <c r="AA102" i="1"/>
  <c r="AA108" i="1"/>
  <c r="AA117" i="1"/>
  <c r="AA126" i="1"/>
  <c r="AA132" i="1"/>
  <c r="AA142" i="1"/>
  <c r="AA507" i="1"/>
  <c r="AA30" i="1"/>
  <c r="AA39" i="1"/>
  <c r="AA45" i="1"/>
  <c r="AA54" i="1"/>
  <c r="AA63" i="1"/>
  <c r="AA73" i="1"/>
  <c r="AA79" i="1"/>
  <c r="AA88" i="1"/>
  <c r="AA97" i="1"/>
  <c r="AA106" i="1"/>
  <c r="AA115" i="1"/>
  <c r="AA130" i="1"/>
  <c r="AA504" i="1"/>
  <c r="AA28" i="1"/>
  <c r="AA34" i="1"/>
  <c r="AA55" i="1"/>
  <c r="AA64" i="1"/>
  <c r="AA70" i="1"/>
  <c r="AA77" i="1"/>
  <c r="AA83" i="1"/>
  <c r="AA89" i="1"/>
  <c r="AA98" i="1"/>
  <c r="AA107" i="1"/>
  <c r="AA116" i="1"/>
  <c r="AA137" i="1"/>
  <c r="AA505" i="1"/>
  <c r="Z16" i="1"/>
  <c r="W509" i="1"/>
  <c r="Z10" i="1" l="1"/>
  <c r="AA10" i="1" s="1"/>
  <c r="AA14" i="1"/>
  <c r="AA21" i="1"/>
  <c r="AA22" i="1"/>
  <c r="AA16" i="1"/>
  <c r="AA50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Steven De Looze</author>
  </authors>
  <commentList>
    <comment ref="F8" authorId="0" shapeId="0" xr:uid="{00000000-0006-0000-0000-000001000000}">
      <text>
        <r>
          <rPr>
            <sz val="9"/>
            <color indexed="81"/>
            <rFont val="Tahoma"/>
            <family val="2"/>
          </rPr>
          <t>Aantal dagen dagondersteuning per week</t>
        </r>
      </text>
    </comment>
    <comment ref="G8" authorId="0" shapeId="0" xr:uid="{00000000-0006-0000-0000-000002000000}">
      <text>
        <r>
          <rPr>
            <sz val="9"/>
            <color indexed="81"/>
            <rFont val="Tahoma"/>
            <family val="2"/>
          </rPr>
          <t>Aantal dagen woonondersteuning per week</t>
        </r>
      </text>
    </comment>
    <comment ref="H8" authorId="0" shapeId="0" xr:uid="{00000000-0006-0000-0000-000003000000}">
      <text>
        <r>
          <rPr>
            <sz val="9"/>
            <color indexed="81"/>
            <rFont val="Tahoma"/>
            <family val="2"/>
          </rPr>
          <t>Aantal uren praktische hulp per week</t>
        </r>
      </text>
    </comment>
    <comment ref="I8" authorId="0" shapeId="0" xr:uid="{00000000-0006-0000-0000-000004000000}">
      <text>
        <r>
          <rPr>
            <sz val="9"/>
            <color indexed="81"/>
            <rFont val="Tahoma"/>
            <family val="2"/>
          </rPr>
          <t>Aantal uren psychosociale ondersteuning of begeleid werken per week</t>
        </r>
      </text>
    </comment>
    <comment ref="J8" authorId="0" shapeId="0" xr:uid="{00000000-0006-0000-0000-000005000000}">
      <text>
        <r>
          <rPr>
            <sz val="9"/>
            <color indexed="81"/>
            <rFont val="Tahoma"/>
            <family val="2"/>
          </rPr>
          <t>Aantal uren globale individuele ondersteuning per week</t>
        </r>
      </text>
    </comment>
    <comment ref="K8" authorId="0" shapeId="0" xr:uid="{00000000-0006-0000-0000-000006000000}">
      <text>
        <r>
          <rPr>
            <sz val="9"/>
            <color indexed="81"/>
            <rFont val="Tahoma"/>
            <family val="2"/>
          </rPr>
          <t>In te vullen met ja of neen</t>
        </r>
      </text>
    </comment>
    <comment ref="L8" authorId="0" shapeId="0" xr:uid="{00000000-0006-0000-0000-000007000000}">
      <text>
        <r>
          <rPr>
            <sz val="9"/>
            <color indexed="81"/>
            <rFont val="Tahoma"/>
            <family val="2"/>
          </rPr>
          <t>De frequentie wordt naar beneden afgerond voor verdere berekeningen.</t>
        </r>
      </text>
    </comment>
    <comment ref="M8" authorId="0" shapeId="0" xr:uid="{00000000-0006-0000-0000-000008000000}">
      <text>
        <r>
          <rPr>
            <sz val="9"/>
            <color indexed="81"/>
            <rFont val="Tahoma"/>
            <family val="2"/>
          </rPr>
          <t xml:space="preserve">In de tabel van de functie dagondersteuning zijn alleen de puntenwaarden te vinden voor gehele getallen. Bij frequenties die daar tussen vallen (decimale waarden) wordt de ingevulde frequentie eerst afgerond naar onderliggende geheel getal. Bij de puntenwaarde die zo wordt bekomen wordt pro rata het verschil met de puntenwaarde van de bovenliggende frequentie opgeteld. </t>
        </r>
      </text>
    </comment>
    <comment ref="N8" authorId="0" shapeId="0" xr:uid="{00000000-0006-0000-0000-000009000000}">
      <text>
        <r>
          <rPr>
            <sz val="9"/>
            <color indexed="81"/>
            <rFont val="Tahoma"/>
            <family val="2"/>
          </rPr>
          <t>De frequentie wordt naar beneden afgerond voor verdere berekeningen.</t>
        </r>
      </text>
    </comment>
    <comment ref="O8" authorId="0" shapeId="0" xr:uid="{00000000-0006-0000-0000-00000A000000}">
      <text>
        <r>
          <rPr>
            <sz val="9"/>
            <color indexed="81"/>
            <rFont val="Tahoma"/>
            <family val="2"/>
          </rPr>
          <t xml:space="preserve">In de tabel van de functie woonondersteuning zijn alleen de puntenwaarden te vinden voor gehele getallen. Bij frequenties die daar tussen vallen (decimale waarden) wordt de ingevulde frequentie eerst afgerond naar onderliggende geheel getal. Bij de puntenwaarde die zo wordt bekomen wordt pro rata het verschil met de puntenwaarde van de bovenliggende frequentie opgeteld. </t>
        </r>
      </text>
    </comment>
    <comment ref="P8" authorId="0" shapeId="0" xr:uid="{00000000-0006-0000-0000-00000B000000}">
      <text>
        <r>
          <rPr>
            <sz val="9"/>
            <color indexed="81"/>
            <rFont val="Tahoma"/>
            <family val="2"/>
          </rPr>
          <t>Geen afronding. Er wordt rekening gehouden met de decimale waarde voor het ingevulde aantal uren.</t>
        </r>
      </text>
    </comment>
    <comment ref="Q8" authorId="0" shapeId="0" xr:uid="{00000000-0006-0000-0000-00000C000000}">
      <text>
        <r>
          <rPr>
            <sz val="9"/>
            <color indexed="81"/>
            <rFont val="Tahoma"/>
            <family val="2"/>
          </rPr>
          <t>Geen afronding. Er wordt rekening gehouden met de decimale waarde voor het ingevulde aantal uren.</t>
        </r>
      </text>
    </comment>
    <comment ref="R8" authorId="0" shapeId="0" xr:uid="{00000000-0006-0000-0000-00000D000000}">
      <text>
        <r>
          <rPr>
            <sz val="9"/>
            <color indexed="81"/>
            <rFont val="Tahoma"/>
            <family val="2"/>
          </rPr>
          <t>Indien meer dan 2 uren psychosociale ondersteuning per week, worden deze bij globale individuele ondersteuning gevoegd.</t>
        </r>
      </text>
    </comment>
    <comment ref="S8" authorId="0" shapeId="0" xr:uid="{00000000-0006-0000-0000-00000E000000}">
      <text>
        <r>
          <rPr>
            <sz val="9"/>
            <color indexed="81"/>
            <rFont val="Tahoma"/>
            <family val="2"/>
          </rPr>
          <t>Som van het aantal uren globale individuele ondersteuning en de overdracht van uren psychosociale ondersteuning.</t>
        </r>
      </text>
    </comment>
    <comment ref="T8" authorId="0" shapeId="0" xr:uid="{00000000-0006-0000-0000-00000F000000}">
      <text>
        <r>
          <rPr>
            <sz val="9"/>
            <color indexed="81"/>
            <rFont val="Tahoma"/>
            <family val="2"/>
          </rPr>
          <t>Geen afronding. Er wordt rekening gehouden met de decimale waarde voor het ingevulde aantal uren.</t>
        </r>
      </text>
    </comment>
    <comment ref="U8" authorId="0" shapeId="0" xr:uid="{00000000-0006-0000-0000-000010000000}">
      <text>
        <r>
          <rPr>
            <sz val="9"/>
            <color indexed="81"/>
            <rFont val="Tahoma"/>
            <family val="2"/>
          </rPr>
          <t>Minimaal P3. Indien lager dan P3, verschijnt er NIET OK.</t>
        </r>
      </text>
    </comment>
    <comment ref="X8" authorId="0" shapeId="0" xr:uid="{00000000-0006-0000-0000-000011000000}">
      <text>
        <r>
          <rPr>
            <sz val="9"/>
            <color indexed="81"/>
            <rFont val="Tahoma"/>
            <family val="2"/>
          </rPr>
          <t>Op basis van de totale zorggebonden punten wordt gekeken in welke budgetcategorie deze cliënt zou terechtkomen.</t>
        </r>
      </text>
    </comment>
    <comment ref="Y8" authorId="0" shapeId="0" xr:uid="{00000000-0006-0000-0000-000012000000}">
      <text>
        <r>
          <rPr>
            <sz val="9"/>
            <color indexed="81"/>
            <rFont val="Tahoma"/>
            <family val="2"/>
          </rPr>
          <t>Er wordt nagegaan of de B/P-waarde van de cliënt voldoende hoog is voor de budgetcategorie die in de vorige kolom bekomen is o.b.v. de totale zorggebonden punten.</t>
        </r>
      </text>
    </comment>
  </commentList>
</comments>
</file>

<file path=xl/sharedStrings.xml><?xml version="1.0" encoding="utf-8"?>
<sst xmlns="http://schemas.openxmlformats.org/spreadsheetml/2006/main" count="244" uniqueCount="128">
  <si>
    <t>B5/P5</t>
  </si>
  <si>
    <t>B4/P5</t>
  </si>
  <si>
    <t>B4/P3</t>
  </si>
  <si>
    <t>B4/P4</t>
  </si>
  <si>
    <t>B4/P2</t>
  </si>
  <si>
    <t>B5/P6</t>
  </si>
  <si>
    <t>B6/P4</t>
  </si>
  <si>
    <t>B3/P4</t>
  </si>
  <si>
    <t>B3/P3</t>
  </si>
  <si>
    <t>B6/P5</t>
  </si>
  <si>
    <t>B4/P6</t>
  </si>
  <si>
    <t>B2/P3</t>
  </si>
  <si>
    <t>B5/P4</t>
  </si>
  <si>
    <t>B6/P7</t>
  </si>
  <si>
    <t>B3/P2</t>
  </si>
  <si>
    <t>B6/P6</t>
  </si>
  <si>
    <t>B1/P1</t>
  </si>
  <si>
    <t>B3/P5</t>
  </si>
  <si>
    <t>NAAM EN VOORNAAM</t>
  </si>
  <si>
    <t>B3/P0</t>
  </si>
  <si>
    <t>B3/P1</t>
  </si>
  <si>
    <t>B6/P1</t>
  </si>
  <si>
    <t>B4/P0</t>
  </si>
  <si>
    <t>B4/P1</t>
  </si>
  <si>
    <t>B6/P2</t>
  </si>
  <si>
    <t>B2/P4</t>
  </si>
  <si>
    <t>B2/P5</t>
  </si>
  <si>
    <t>B2/P6</t>
  </si>
  <si>
    <t>B2/P7</t>
  </si>
  <si>
    <t>B5/P3</t>
  </si>
  <si>
    <t>B3/P7</t>
  </si>
  <si>
    <t>B3/P6</t>
  </si>
  <si>
    <t>B6/P3</t>
  </si>
  <si>
    <t>B4/P7</t>
  </si>
  <si>
    <t>Budget-
categorie</t>
  </si>
  <si>
    <t>Aantal
zorggebonden
punten</t>
  </si>
  <si>
    <t>WOONONDERSTEUNING</t>
  </si>
  <si>
    <t>AANTAL UREN 
PER WEEK</t>
  </si>
  <si>
    <t>ZORGGEBONDEN
PUNTEN
(jaarbasis)</t>
  </si>
  <si>
    <t>PRAKTISCHE HULP</t>
  </si>
  <si>
    <t>de eerste 4 uren</t>
  </si>
  <si>
    <t>de daaropvolgende 8 uren</t>
  </si>
  <si>
    <t>de daaropvolgende 15 uren</t>
  </si>
  <si>
    <t>de daaropvolgende 20 uren</t>
  </si>
  <si>
    <t>resterende uren</t>
  </si>
  <si>
    <t>Categorie</t>
  </si>
  <si>
    <t>&lt;=4</t>
  </si>
  <si>
    <t>&lt;=12</t>
  </si>
  <si>
    <t>&lt;=27</t>
  </si>
  <si>
    <t>&lt;=47</t>
  </si>
  <si>
    <t>&lt;=67</t>
  </si>
  <si>
    <t>&gt;67</t>
  </si>
  <si>
    <t>PSYCHOSOCIALE ONDERSTEUNING</t>
  </si>
  <si>
    <t>de eerste 10 uren</t>
  </si>
  <si>
    <t>de daaropvolgende uren</t>
  </si>
  <si>
    <t>OPROEPBARE PERMANENTIE</t>
  </si>
  <si>
    <t>PERMANENTIE</t>
  </si>
  <si>
    <t>MINIMAAL P3 !!!!!</t>
  </si>
  <si>
    <t>BUDGETCATEGORIEËN</t>
  </si>
  <si>
    <t>BUDGETCATEGORIE</t>
  </si>
  <si>
    <t>MINIMAAL VEREISTE
BP-COMBINATIES</t>
  </si>
  <si>
    <t>AANTAL
ZORGGEBONDEN
PUNTEN
(bovengrens)</t>
  </si>
  <si>
    <t>AANTAL
ZORGGEBONDEN
PUNTEN
(ondergrens)</t>
  </si>
  <si>
    <t>ZORGZWAARTE EN ZORGGEBONDEN PUNTEN VOOR HET BEPALEN VAN DE BUDGETCATEGORIE</t>
  </si>
  <si>
    <t>B1/P0</t>
  </si>
  <si>
    <t>B1/P2</t>
  </si>
  <si>
    <t>B2/P0</t>
  </si>
  <si>
    <t>B2/P1</t>
  </si>
  <si>
    <t>B2/P2</t>
  </si>
  <si>
    <t>B1/P3</t>
  </si>
  <si>
    <t>AANTAL UREN 
PER WEEK
(max 2 per week)</t>
  </si>
  <si>
    <t>B-waarde</t>
  </si>
  <si>
    <t>P-waarde</t>
  </si>
  <si>
    <t>B/P</t>
  </si>
  <si>
    <t>P</t>
  </si>
  <si>
    <t>1 uur per week</t>
  </si>
  <si>
    <t>GLOBALE INDIVIDUELE ONDERSTEUNING</t>
  </si>
  <si>
    <t>AANTAL UREN
PER WEEK</t>
  </si>
  <si>
    <t>2 uren per week</t>
  </si>
  <si>
    <t>CHECK MINIMAAL VEREISTE B/P COMBINATIE</t>
  </si>
  <si>
    <t>DAGONDERSTEUNING</t>
  </si>
  <si>
    <t>DAG-ONDERSTEUNING</t>
  </si>
  <si>
    <t>WOON-ONDERSTEUNING</t>
  </si>
  <si>
    <t>AANTAL UREN  GLOBALE INDIVIDUELE ONDERSTEUNING</t>
  </si>
  <si>
    <t>OVERDRACHT UREN PSYCHOSOCIALE ONDERSTEUNING</t>
  </si>
  <si>
    <t>P-WAARDE VOOR OPROEPBARE PERMANENTIE</t>
  </si>
  <si>
    <t>ZORGGEBONDEN PUNTEN DAGONDERSTEUNING</t>
  </si>
  <si>
    <t>ZORGGEBONDEN PUNTEN PRAKTISCHE HULP</t>
  </si>
  <si>
    <t>ZORGGEBONDEN PUNTEN WOON-ONDERSTEUNING</t>
  </si>
  <si>
    <t>ZORGGEBONDEN PUNTEN GLOBALE INDIVIDUELE ONDERSTEUNING</t>
  </si>
  <si>
    <t>ZORGGEBONDEN PUNTEN PERMANENTIE</t>
  </si>
  <si>
    <t>BUDGETCATEGORIE
OBV TOTALE  ZORGGEBONDEN PUNTEN</t>
  </si>
  <si>
    <t>BUDGETCATEGORIE (DEFINITIEF)</t>
  </si>
  <si>
    <r>
      <t xml:space="preserve">Tabel uitbreiden met TAB-toets op laatste lijn van tabel of door lijnen tussen te voegen </t>
    </r>
    <r>
      <rPr>
        <u/>
        <sz val="10"/>
        <color theme="1"/>
        <rFont val="Calibri"/>
        <family val="2"/>
        <scheme val="minor"/>
      </rPr>
      <t>boven</t>
    </r>
    <r>
      <rPr>
        <sz val="10"/>
        <color theme="1"/>
        <rFont val="Calibri"/>
        <family val="2"/>
        <scheme val="minor"/>
      </rPr>
      <t xml:space="preserve"> de laatste lijn van de tabel.</t>
    </r>
  </si>
  <si>
    <t>ZORGGEBONDEN PUNTEN PSYCHOSOCIALE ONDERSTEUNING</t>
  </si>
  <si>
    <t>SOM ZORGGEBONDEN PUNTEN</t>
  </si>
  <si>
    <t>ZORGGEBONDEN PUNTEN NA CHECK BUDGETCATEGORIE</t>
  </si>
  <si>
    <t>Bij elke kolomhoofding vindt u een opmerking die meer informatie geeft over de waarden/berekeningen in die kolom.</t>
  </si>
  <si>
    <t>U dient enkel de kolommen met rode kolomhoofding in te vullen. De andere kolommen worden automatisch berekend.</t>
  </si>
  <si>
    <t>FREQUENTIE DAGONDERSTEUNING AFGEROND NAAR BENEDEN</t>
  </si>
  <si>
    <t>FREQUENTIE WOON-ONDERSTEUNING AFGEROND NAAR BENEDEN</t>
  </si>
  <si>
    <t>B8/P1</t>
  </si>
  <si>
    <t>B8/P2</t>
  </si>
  <si>
    <t>B8/P3</t>
  </si>
  <si>
    <t>B7/P4</t>
  </si>
  <si>
    <t>B7/P5</t>
  </si>
  <si>
    <t>B8/P4</t>
  </si>
  <si>
    <t>B8/P5</t>
  </si>
  <si>
    <t>B7/P6</t>
  </si>
  <si>
    <t>B8/P6</t>
  </si>
  <si>
    <t>B7/P7</t>
  </si>
  <si>
    <t>B8/P7</t>
  </si>
  <si>
    <t>Simulatiebestand budgetbepaling vanaf 2020</t>
  </si>
  <si>
    <t>B5/P7</t>
  </si>
  <si>
    <t>B1/P5</t>
  </si>
  <si>
    <t>B1/P7</t>
  </si>
  <si>
    <t>B1/P4</t>
  </si>
  <si>
    <t>B5/P0</t>
  </si>
  <si>
    <t>B5/P1</t>
  </si>
  <si>
    <t>B5/P2</t>
  </si>
  <si>
    <t>B1/P6</t>
  </si>
  <si>
    <t>B7/P1</t>
  </si>
  <si>
    <t>B7/P2</t>
  </si>
  <si>
    <t>B7/P3</t>
  </si>
  <si>
    <t>Zie omzettingstabel: https://www.vaph.be/pvf/budgethouders-met-tbs-vanaf-5-maar-2021/herberekening-bij-andere-procedures</t>
  </si>
  <si>
    <t>Aangepast na BVR Mozaïek 5</t>
  </si>
  <si>
    <t>Opgelet: Voor cliënten met de 'oude' B/P-waarden dient een technische omzetting te gebeuren naar de nieuwe waarden.</t>
  </si>
  <si>
    <t>PSYCHOSOCIALE ONDERSTEUNING / BEGELEID WERKEN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</si>
</sst>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0"/>
    <numFmt numFmtId="166" formatCode="#,##0.0000"/>
    <numFmt numFmtId="167" formatCode="#,##0.000000"/>
  </numFmts>
  <fonts count="18" x14ac:knownFonts="1">
    <font>
      <sz val="11"/>
      <color theme="1"/>
      <name val="Calibri"/>
      <family val="2"/>
      <scheme val="minor"/>
    </font>
    <font>
      <sz val="10"/>
      <color theme="1"/>
      <name val="Leelawadee UI"/>
      <family val="2"/>
    </font>
    <font>
      <b/>
      <sz val="10"/>
      <name val="Leelawadee UI"/>
      <family val="2"/>
    </font>
    <font>
      <sz val="10"/>
      <name val="Leelawadee UI"/>
      <family val="2"/>
    </font>
    <font>
      <b/>
      <sz val="10"/>
      <color rgb="FFFF0000"/>
      <name val="Leelawadee UI"/>
      <family val="2"/>
    </font>
    <font>
      <b/>
      <sz val="10"/>
      <color theme="1"/>
      <name val="Leelawadee UI"/>
      <family val="2"/>
    </font>
    <font>
      <b/>
      <sz val="9"/>
      <name val="Leelawadee UI"/>
      <family val="2"/>
    </font>
    <font>
      <sz val="9"/>
      <color indexed="81"/>
      <name val="Tahoma"/>
      <family val="2"/>
    </font>
    <font>
      <sz val="10"/>
      <color theme="1"/>
      <name val="Calibri"/>
      <family val="2"/>
      <scheme val="minor"/>
    </font>
    <font>
      <b/>
      <sz val="10"/>
      <color theme="1"/>
      <name val="Calibri"/>
      <family val="2"/>
      <scheme val="minor"/>
    </font>
    <font>
      <b/>
      <sz val="10"/>
      <name val="Calibri"/>
      <family val="2"/>
      <scheme val="minor"/>
    </font>
    <font>
      <sz val="10"/>
      <color theme="0"/>
      <name val="Leelawadee UI"/>
      <family val="2"/>
    </font>
    <font>
      <b/>
      <sz val="11"/>
      <color theme="1"/>
      <name val="Calibri"/>
      <family val="2"/>
      <scheme val="minor"/>
    </font>
    <font>
      <b/>
      <sz val="10"/>
      <color rgb="FFFF0000"/>
      <name val="Calibri"/>
      <family val="2"/>
      <scheme val="minor"/>
    </font>
    <font>
      <b/>
      <u/>
      <sz val="18"/>
      <color theme="1"/>
      <name val="Calibri"/>
      <family val="2"/>
      <scheme val="minor"/>
    </font>
    <font>
      <u/>
      <sz val="10"/>
      <color theme="1"/>
      <name val="Calibri"/>
      <family val="2"/>
      <scheme val="minor"/>
    </font>
    <font>
      <sz val="10"/>
      <color theme="1"/>
      <name val="Calibri"/>
      <scheme val="minor"/>
    </font>
    <font>
      <u/>
      <sz val="11"/>
      <color theme="10"/>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6699"/>
        <bgColor indexed="64"/>
      </patternFill>
    </fill>
    <fill>
      <patternFill patternType="solid">
        <fgColor theme="6" tint="0.59999389629810485"/>
        <bgColor indexed="64"/>
      </patternFill>
    </fill>
    <fill>
      <patternFill patternType="solid">
        <fgColor rgb="FFCCFF99"/>
        <bgColor indexed="64"/>
      </patternFill>
    </fill>
    <fill>
      <patternFill patternType="solid">
        <fgColor rgb="FFE59281"/>
        <bgColor indexed="64"/>
      </patternFill>
    </fill>
    <fill>
      <patternFill patternType="solid">
        <fgColor rgb="FF00FFFF"/>
        <bgColor indexed="64"/>
      </patternFill>
    </fill>
    <fill>
      <patternFill patternType="solid">
        <fgColor rgb="FF92D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2" tint="-9.9978637043366805E-2"/>
        <bgColor indexed="64"/>
      </patternFill>
    </fill>
  </fills>
  <borders count="24">
    <border>
      <left/>
      <right/>
      <top/>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141">
    <xf numFmtId="0" fontId="0" fillId="0" borderId="0" xfId="0"/>
    <xf numFmtId="0" fontId="1" fillId="0" borderId="0" xfId="0" applyFont="1"/>
    <xf numFmtId="0" fontId="1" fillId="0" borderId="0" xfId="0" applyFont="1" applyAlignment="1">
      <alignment horizontal="center" vertical="center"/>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2" borderId="2" xfId="0" applyFont="1" applyFill="1" applyBorder="1" applyAlignment="1">
      <alignment horizontal="center" vertical="center"/>
    </xf>
    <xf numFmtId="164" fontId="1" fillId="2"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164" fontId="5" fillId="5"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0" fontId="1" fillId="4" borderId="4"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6" borderId="2" xfId="0" applyFont="1" applyFill="1" applyBorder="1" applyAlignment="1">
      <alignment horizontal="center" vertical="center"/>
    </xf>
    <xf numFmtId="0" fontId="3" fillId="0" borderId="0" xfId="0" applyFont="1"/>
    <xf numFmtId="166" fontId="1" fillId="2" borderId="2" xfId="0" applyNumberFormat="1" applyFont="1" applyFill="1" applyBorder="1" applyAlignment="1">
      <alignment horizontal="center" vertical="center"/>
    </xf>
    <xf numFmtId="0" fontId="11" fillId="6" borderId="2" xfId="0" applyFont="1" applyFill="1" applyBorder="1" applyAlignment="1">
      <alignment horizontal="center" vertical="center"/>
    </xf>
    <xf numFmtId="0" fontId="8" fillId="0" borderId="0" xfId="0" applyFont="1" applyProtection="1">
      <protection locked="0"/>
    </xf>
    <xf numFmtId="0" fontId="0" fillId="0" borderId="0" xfId="0" applyProtection="1">
      <protection locked="0"/>
    </xf>
    <xf numFmtId="164" fontId="8" fillId="0" borderId="0" xfId="0" applyNumberFormat="1" applyFont="1" applyProtection="1">
      <protection locked="0"/>
    </xf>
    <xf numFmtId="166" fontId="8" fillId="0" borderId="0" xfId="0" applyNumberFormat="1" applyFont="1" applyProtection="1">
      <protection locked="0"/>
    </xf>
    <xf numFmtId="167" fontId="8" fillId="0" borderId="0" xfId="0" applyNumberFormat="1" applyFont="1" applyProtection="1">
      <protection locked="0"/>
    </xf>
    <xf numFmtId="1" fontId="8" fillId="0" borderId="0" xfId="0" applyNumberFormat="1" applyFont="1" applyProtection="1">
      <protection locked="0"/>
    </xf>
    <xf numFmtId="0" fontId="13" fillId="14"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166" fontId="10" fillId="13" borderId="1" xfId="0" applyNumberFormat="1" applyFont="1" applyFill="1" applyBorder="1" applyAlignment="1" applyProtection="1">
      <alignment horizontal="center" vertical="center" wrapText="1"/>
      <protection locked="0"/>
    </xf>
    <xf numFmtId="166" fontId="10" fillId="8" borderId="1" xfId="0" applyNumberFormat="1" applyFont="1" applyFill="1" applyBorder="1" applyAlignment="1" applyProtection="1">
      <alignment horizontal="center" vertical="center" wrapText="1"/>
      <protection locked="0"/>
    </xf>
    <xf numFmtId="166" fontId="10" fillId="10" borderId="1" xfId="0" applyNumberFormat="1" applyFont="1" applyFill="1" applyBorder="1" applyAlignment="1" applyProtection="1">
      <alignment horizontal="center" vertical="center" wrapText="1"/>
      <protection locked="0"/>
    </xf>
    <xf numFmtId="0" fontId="10" fillId="10" borderId="1" xfId="0" applyFont="1" applyFill="1" applyBorder="1" applyAlignment="1" applyProtection="1">
      <alignment horizontal="center" vertical="center" wrapText="1"/>
      <protection locked="0"/>
    </xf>
    <xf numFmtId="0" fontId="10" fillId="9" borderId="1" xfId="0" applyFont="1" applyFill="1" applyBorder="1" applyAlignment="1" applyProtection="1">
      <alignment horizontal="center" vertical="center" wrapText="1"/>
      <protection locked="0"/>
    </xf>
    <xf numFmtId="167" fontId="10" fillId="12" borderId="1" xfId="0" applyNumberFormat="1" applyFont="1" applyFill="1" applyBorder="1" applyAlignment="1" applyProtection="1">
      <alignment horizontal="center" vertical="center" wrapText="1"/>
      <protection locked="0"/>
    </xf>
    <xf numFmtId="1" fontId="10" fillId="11" borderId="1" xfId="0" applyNumberFormat="1" applyFont="1" applyFill="1" applyBorder="1" applyAlignment="1" applyProtection="1">
      <alignment horizontal="center" vertical="center" wrapText="1"/>
      <protection locked="0"/>
    </xf>
    <xf numFmtId="0" fontId="10" fillId="11" borderId="1" xfId="0" applyFont="1" applyFill="1" applyBorder="1" applyAlignment="1" applyProtection="1">
      <alignment horizontal="center" vertical="center" wrapText="1"/>
      <protection locked="0"/>
    </xf>
    <xf numFmtId="0" fontId="8" fillId="0" borderId="0" xfId="0" applyFont="1" applyAlignment="1" applyProtection="1">
      <alignment wrapText="1"/>
      <protection locked="0"/>
    </xf>
    <xf numFmtId="0" fontId="8" fillId="0" borderId="3"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165" fontId="8" fillId="0" borderId="3" xfId="0" applyNumberFormat="1"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164" fontId="8" fillId="5" borderId="3" xfId="0" applyNumberFormat="1"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164" fontId="8" fillId="4" borderId="3" xfId="0" applyNumberFormat="1" applyFont="1" applyFill="1" applyBorder="1" applyAlignment="1" applyProtection="1">
      <alignment horizontal="center" vertical="center"/>
      <protection locked="0"/>
    </xf>
    <xf numFmtId="167" fontId="8" fillId="12" borderId="3" xfId="0" applyNumberFormat="1" applyFont="1" applyFill="1" applyBorder="1" applyAlignment="1" applyProtection="1">
      <alignment horizontal="center" vertical="center" wrapText="1"/>
      <protection locked="0"/>
    </xf>
    <xf numFmtId="1" fontId="8" fillId="11" borderId="3" xfId="0" applyNumberFormat="1" applyFont="1" applyFill="1" applyBorder="1" applyAlignment="1" applyProtection="1">
      <alignment horizontal="center" vertical="center" wrapText="1"/>
      <protection locked="0"/>
    </xf>
    <xf numFmtId="167" fontId="8" fillId="11" borderId="3" xfId="0" applyNumberFormat="1" applyFont="1" applyFill="1" applyBorder="1" applyAlignment="1" applyProtection="1">
      <alignment horizontal="center" vertical="center" wrapText="1"/>
      <protection locked="0"/>
    </xf>
    <xf numFmtId="1" fontId="8" fillId="11" borderId="2"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165" fontId="8" fillId="0" borderId="2" xfId="0" applyNumberFormat="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164" fontId="8" fillId="5" borderId="2" xfId="0" applyNumberFormat="1"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164" fontId="8" fillId="4" borderId="2" xfId="0" applyNumberFormat="1" applyFont="1" applyFill="1" applyBorder="1" applyAlignment="1" applyProtection="1">
      <alignment horizontal="center" vertical="center"/>
      <protection locked="0"/>
    </xf>
    <xf numFmtId="167" fontId="8" fillId="12" borderId="2" xfId="0" applyNumberFormat="1" applyFont="1" applyFill="1" applyBorder="1" applyAlignment="1" applyProtection="1">
      <alignment horizontal="center" vertical="center"/>
      <protection locked="0"/>
    </xf>
    <xf numFmtId="167" fontId="8" fillId="11" borderId="2" xfId="0" applyNumberFormat="1" applyFont="1" applyFill="1" applyBorder="1" applyAlignment="1" applyProtection="1">
      <alignment horizontal="center" vertical="center"/>
      <protection locked="0"/>
    </xf>
    <xf numFmtId="0" fontId="8" fillId="5" borderId="2" xfId="0" applyNumberFormat="1" applyFont="1" applyFill="1" applyBorder="1" applyAlignment="1" applyProtection="1">
      <alignment horizontal="center" vertical="center"/>
      <protection locked="0"/>
    </xf>
    <xf numFmtId="0" fontId="8" fillId="4" borderId="2" xfId="0" applyNumberFormat="1"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165" fontId="16" fillId="0" borderId="2" xfId="0" applyNumberFormat="1"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5" borderId="2" xfId="0" applyNumberFormat="1" applyFont="1" applyFill="1" applyBorder="1" applyAlignment="1" applyProtection="1">
      <alignment horizontal="center" vertical="center"/>
      <protection locked="0"/>
    </xf>
    <xf numFmtId="164" fontId="16" fillId="5" borderId="2" xfId="0" applyNumberFormat="1" applyFont="1" applyFill="1" applyBorder="1" applyAlignment="1" applyProtection="1">
      <alignment horizontal="center" vertical="center"/>
      <protection locked="0"/>
    </xf>
    <xf numFmtId="0" fontId="16" fillId="4" borderId="2" xfId="0" applyNumberFormat="1" applyFont="1" applyFill="1" applyBorder="1" applyAlignment="1" applyProtection="1">
      <alignment horizontal="center" vertical="center"/>
      <protection locked="0"/>
    </xf>
    <xf numFmtId="164" fontId="16" fillId="4" borderId="2" xfId="0" applyNumberFormat="1" applyFont="1" applyFill="1" applyBorder="1" applyAlignment="1" applyProtection="1">
      <alignment horizontal="center" vertical="center"/>
      <protection locked="0"/>
    </xf>
    <xf numFmtId="167" fontId="16" fillId="12" borderId="2" xfId="0" applyNumberFormat="1" applyFont="1" applyFill="1" applyBorder="1" applyAlignment="1" applyProtection="1">
      <alignment horizontal="center" vertical="center"/>
      <protection locked="0"/>
    </xf>
    <xf numFmtId="1" fontId="16" fillId="11" borderId="2" xfId="0" applyNumberFormat="1" applyFont="1" applyFill="1" applyBorder="1" applyAlignment="1" applyProtection="1">
      <alignment horizontal="center" vertical="center"/>
      <protection locked="0"/>
    </xf>
    <xf numFmtId="167" fontId="16" fillId="11" borderId="2" xfId="0" applyNumberFormat="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167" fontId="0" fillId="0" borderId="0" xfId="0" applyNumberFormat="1" applyProtection="1">
      <protection locked="0"/>
    </xf>
    <xf numFmtId="167" fontId="9" fillId="5" borderId="1" xfId="0" applyNumberFormat="1" applyFont="1" applyFill="1" applyBorder="1" applyAlignment="1" applyProtection="1">
      <alignment horizontal="center" vertical="center"/>
      <protection locked="0"/>
    </xf>
    <xf numFmtId="167" fontId="9" fillId="4" borderId="1" xfId="0" applyNumberFormat="1" applyFont="1" applyFill="1" applyBorder="1" applyAlignment="1" applyProtection="1">
      <alignment horizontal="center" vertical="center"/>
      <protection locked="0"/>
    </xf>
    <xf numFmtId="167" fontId="9" fillId="13" borderId="1" xfId="0" applyNumberFormat="1" applyFont="1" applyFill="1" applyBorder="1" applyAlignment="1" applyProtection="1">
      <alignment horizontal="center" vertical="center"/>
      <protection locked="0"/>
    </xf>
    <xf numFmtId="167" fontId="9" fillId="8" borderId="1" xfId="0" applyNumberFormat="1" applyFont="1" applyFill="1" applyBorder="1" applyAlignment="1" applyProtection="1">
      <alignment horizontal="center" vertical="center"/>
      <protection locked="0"/>
    </xf>
    <xf numFmtId="167" fontId="9" fillId="10" borderId="10" xfId="0" applyNumberFormat="1" applyFont="1" applyFill="1" applyBorder="1" applyAlignment="1" applyProtection="1">
      <alignment horizontal="center" vertical="center"/>
      <protection locked="0"/>
    </xf>
    <xf numFmtId="167" fontId="9" fillId="9" borderId="10" xfId="0" applyNumberFormat="1" applyFont="1" applyFill="1" applyBorder="1" applyAlignment="1" applyProtection="1">
      <alignment horizontal="center"/>
      <protection locked="0"/>
    </xf>
    <xf numFmtId="167" fontId="9" fillId="12" borderId="10" xfId="0" applyNumberFormat="1" applyFont="1" applyFill="1" applyBorder="1" applyAlignment="1" applyProtection="1">
      <alignment horizontal="center"/>
      <protection locked="0"/>
    </xf>
    <xf numFmtId="167" fontId="9" fillId="11" borderId="10" xfId="0" applyNumberFormat="1" applyFont="1" applyFill="1" applyBorder="1" applyAlignment="1" applyProtection="1">
      <alignment horizontal="center"/>
      <protection locked="0"/>
    </xf>
    <xf numFmtId="167" fontId="8" fillId="0" borderId="0" xfId="0" applyNumberFormat="1" applyFont="1" applyAlignment="1" applyProtection="1">
      <alignment wrapText="1"/>
      <protection locked="0"/>
    </xf>
    <xf numFmtId="0" fontId="8" fillId="0" borderId="0" xfId="0" applyFont="1" applyAlignment="1" applyProtection="1">
      <alignment horizontal="center" vertical="center"/>
      <protection locked="0"/>
    </xf>
    <xf numFmtId="164" fontId="8" fillId="0" borderId="0" xfId="0" applyNumberFormat="1" applyFont="1" applyAlignment="1" applyProtection="1">
      <alignment horizontal="center" vertical="center"/>
      <protection locked="0"/>
    </xf>
    <xf numFmtId="165" fontId="8" fillId="0" borderId="0" xfId="0" applyNumberFormat="1" applyFont="1" applyProtection="1">
      <protection locked="0"/>
    </xf>
    <xf numFmtId="0" fontId="14" fillId="0" borderId="0" xfId="0" applyFont="1" applyProtection="1"/>
    <xf numFmtId="0" fontId="8" fillId="0" borderId="0" xfId="0" applyFont="1" applyProtection="1"/>
    <xf numFmtId="164" fontId="8" fillId="0" borderId="0" xfId="0" applyNumberFormat="1" applyFont="1" applyProtection="1"/>
    <xf numFmtId="166" fontId="8" fillId="0" borderId="0" xfId="0" applyNumberFormat="1" applyFont="1" applyProtection="1"/>
    <xf numFmtId="167" fontId="8" fillId="0" borderId="0" xfId="0" applyNumberFormat="1" applyFont="1" applyProtection="1"/>
    <xf numFmtId="1" fontId="8" fillId="0" borderId="0" xfId="0" applyNumberFormat="1" applyFont="1" applyProtection="1"/>
    <xf numFmtId="0" fontId="12" fillId="12" borderId="11" xfId="0" applyFont="1" applyFill="1" applyBorder="1" applyProtection="1"/>
    <xf numFmtId="0" fontId="8" fillId="12" borderId="12" xfId="0" applyFont="1" applyFill="1" applyBorder="1" applyProtection="1"/>
    <xf numFmtId="0" fontId="8" fillId="12" borderId="13" xfId="0" applyFont="1" applyFill="1" applyBorder="1" applyProtection="1"/>
    <xf numFmtId="0" fontId="8" fillId="0" borderId="0" xfId="0" applyFont="1" applyBorder="1" applyProtection="1"/>
    <xf numFmtId="164" fontId="8" fillId="0" borderId="0" xfId="0" applyNumberFormat="1" applyFont="1" applyBorder="1" applyProtection="1"/>
    <xf numFmtId="166" fontId="8" fillId="0" borderId="0" xfId="0" applyNumberFormat="1" applyFont="1" applyBorder="1" applyProtection="1"/>
    <xf numFmtId="167" fontId="8" fillId="0" borderId="0" xfId="0" applyNumberFormat="1" applyFont="1" applyBorder="1" applyProtection="1"/>
    <xf numFmtId="1" fontId="8" fillId="0" borderId="0" xfId="0" applyNumberFormat="1" applyFont="1" applyBorder="1" applyProtection="1"/>
    <xf numFmtId="0" fontId="8" fillId="12" borderId="14" xfId="0" applyFont="1" applyFill="1" applyBorder="1" applyProtection="1"/>
    <xf numFmtId="0" fontId="0" fillId="12" borderId="14" xfId="0" applyFill="1" applyBorder="1" applyProtection="1"/>
    <xf numFmtId="0" fontId="0" fillId="12" borderId="9" xfId="0" applyFill="1" applyBorder="1" applyProtection="1"/>
    <xf numFmtId="164" fontId="1" fillId="0" borderId="0" xfId="0" applyNumberFormat="1" applyFont="1"/>
    <xf numFmtId="0" fontId="12" fillId="12" borderId="8" xfId="0" applyFont="1" applyFill="1" applyBorder="1" applyAlignment="1" applyProtection="1"/>
    <xf numFmtId="0" fontId="12" fillId="12" borderId="11" xfId="0" applyFont="1" applyFill="1" applyBorder="1"/>
    <xf numFmtId="0" fontId="12" fillId="12" borderId="12" xfId="0" applyFont="1" applyFill="1" applyBorder="1"/>
    <xf numFmtId="0" fontId="12" fillId="12" borderId="13" xfId="0" applyFont="1" applyFill="1" applyBorder="1"/>
    <xf numFmtId="0" fontId="12" fillId="12" borderId="14" xfId="0" applyFont="1" applyFill="1" applyBorder="1"/>
    <xf numFmtId="0" fontId="12" fillId="12" borderId="9" xfId="0" applyFont="1" applyFill="1" applyBorder="1"/>
    <xf numFmtId="0" fontId="17" fillId="12" borderId="8" xfId="1" applyFill="1" applyBorder="1"/>
    <xf numFmtId="0" fontId="9" fillId="0" borderId="0" xfId="0" applyFont="1" applyProtection="1"/>
    <xf numFmtId="167" fontId="8" fillId="13" borderId="3" xfId="0" applyNumberFormat="1" applyFont="1" applyFill="1" applyBorder="1" applyAlignment="1" applyProtection="1">
      <alignment horizontal="center" vertical="center"/>
      <protection locked="0"/>
    </xf>
    <xf numFmtId="167" fontId="8" fillId="8" borderId="3" xfId="0" applyNumberFormat="1" applyFont="1" applyFill="1" applyBorder="1" applyAlignment="1" applyProtection="1">
      <alignment horizontal="center" vertical="center"/>
      <protection locked="0"/>
    </xf>
    <xf numFmtId="167" fontId="8" fillId="10" borderId="3" xfId="0" applyNumberFormat="1" applyFont="1" applyFill="1" applyBorder="1" applyAlignment="1" applyProtection="1">
      <alignment horizontal="center" vertical="center"/>
      <protection locked="0"/>
    </xf>
    <xf numFmtId="167" fontId="8" fillId="9" borderId="3" xfId="0" applyNumberFormat="1" applyFont="1" applyFill="1" applyBorder="1" applyAlignment="1" applyProtection="1">
      <alignment horizontal="center" vertical="center"/>
      <protection locked="0"/>
    </xf>
    <xf numFmtId="167" fontId="8" fillId="13" borderId="2" xfId="0" applyNumberFormat="1" applyFont="1" applyFill="1" applyBorder="1" applyAlignment="1" applyProtection="1">
      <alignment horizontal="center" vertical="center"/>
      <protection locked="0"/>
    </xf>
    <xf numFmtId="167" fontId="8" fillId="8" borderId="2" xfId="0" applyNumberFormat="1" applyFont="1" applyFill="1" applyBorder="1" applyAlignment="1" applyProtection="1">
      <alignment horizontal="center" vertical="center"/>
      <protection locked="0"/>
    </xf>
    <xf numFmtId="167" fontId="8" fillId="10" borderId="2" xfId="0" applyNumberFormat="1" applyFont="1" applyFill="1" applyBorder="1" applyAlignment="1" applyProtection="1">
      <alignment horizontal="center" vertical="center"/>
      <protection locked="0"/>
    </xf>
    <xf numFmtId="167" fontId="8" fillId="9" borderId="2" xfId="0" applyNumberFormat="1" applyFont="1" applyFill="1" applyBorder="1" applyAlignment="1" applyProtection="1">
      <alignment horizontal="center" vertical="center"/>
      <protection locked="0"/>
    </xf>
    <xf numFmtId="167" fontId="16" fillId="13" borderId="2" xfId="0" applyNumberFormat="1" applyFont="1" applyFill="1" applyBorder="1" applyAlignment="1" applyProtection="1">
      <alignment horizontal="center" vertical="center"/>
      <protection locked="0"/>
    </xf>
    <xf numFmtId="167" fontId="16" fillId="8" borderId="2" xfId="0" applyNumberFormat="1" applyFont="1" applyFill="1" applyBorder="1" applyAlignment="1" applyProtection="1">
      <alignment horizontal="center" vertical="center"/>
      <protection locked="0"/>
    </xf>
    <xf numFmtId="167" fontId="16" fillId="10" borderId="2" xfId="0" applyNumberFormat="1" applyFont="1" applyFill="1" applyBorder="1" applyAlignment="1" applyProtection="1">
      <alignment horizontal="center" vertical="center"/>
      <protection locked="0"/>
    </xf>
    <xf numFmtId="167" fontId="16" fillId="9" borderId="2" xfId="0" applyNumberFormat="1" applyFont="1" applyFill="1" applyBorder="1" applyAlignment="1" applyProtection="1">
      <alignment horizontal="center" vertical="center"/>
      <protection locked="0"/>
    </xf>
    <xf numFmtId="167" fontId="8" fillId="10" borderId="15" xfId="0" applyNumberFormat="1" applyFont="1" applyFill="1" applyBorder="1" applyAlignment="1" applyProtection="1">
      <alignment horizontal="center" vertical="center"/>
      <protection locked="0"/>
    </xf>
    <xf numFmtId="0" fontId="8" fillId="0" borderId="1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6" fillId="6" borderId="5" xfId="0" applyFont="1" applyFill="1" applyBorder="1" applyAlignment="1">
      <alignment horizontal="center"/>
    </xf>
    <xf numFmtId="0" fontId="6" fillId="6" borderId="6" xfId="0" applyFont="1" applyFill="1" applyBorder="1" applyAlignment="1">
      <alignment horizontal="center"/>
    </xf>
    <xf numFmtId="0" fontId="6" fillId="6" borderId="7" xfId="0" applyFont="1" applyFill="1" applyBorder="1" applyAlignment="1">
      <alignment horizontal="center"/>
    </xf>
    <xf numFmtId="0" fontId="2" fillId="6" borderId="5" xfId="0" applyFont="1" applyFill="1" applyBorder="1" applyAlignment="1">
      <alignment horizontal="center"/>
    </xf>
    <xf numFmtId="0" fontId="2" fillId="6" borderId="7" xfId="0" applyFont="1" applyFill="1" applyBorder="1" applyAlignment="1">
      <alignment horizontal="center"/>
    </xf>
    <xf numFmtId="0" fontId="4" fillId="0" borderId="2" xfId="0" applyFont="1" applyBorder="1" applyAlignment="1">
      <alignment horizontal="center"/>
    </xf>
    <xf numFmtId="0" fontId="2" fillId="6" borderId="6" xfId="0" applyFont="1" applyFill="1" applyBorder="1" applyAlignment="1">
      <alignment horizontal="center"/>
    </xf>
  </cellXfs>
  <cellStyles count="2">
    <cellStyle name="Hyperlink" xfId="1" builtinId="8"/>
    <cellStyle name="Standaard" xfId="0" builtinId="0"/>
  </cellStyles>
  <dxfs count="31">
    <dxf>
      <font>
        <b val="0"/>
        <i val="0"/>
        <strike val="0"/>
        <condense val="0"/>
        <extend val="0"/>
        <outline val="0"/>
        <shadow val="0"/>
        <u val="none"/>
        <vertAlign val="baseline"/>
        <sz val="10"/>
        <color theme="1"/>
        <name val="Calibri"/>
        <scheme val="minor"/>
      </font>
      <numFmt numFmtId="167" formatCode="#,##0.000000"/>
      <fill>
        <patternFill patternType="solid">
          <fgColor indexed="64"/>
          <bgColor rgb="FF92D05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rgb="FF92D05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numFmt numFmtId="167" formatCode="#,##0.000000"/>
      <fill>
        <patternFill patternType="solid">
          <fgColor indexed="64"/>
          <bgColor rgb="FF92D05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rgb="FF92D05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numFmt numFmtId="167" formatCode="#,##0.000000"/>
      <fill>
        <patternFill patternType="solid">
          <fgColor indexed="64"/>
          <bgColor rgb="FFFFFF0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0"/>
        <name val="Calibri"/>
        <scheme val="minor"/>
      </font>
      <numFmt numFmtId="167" formatCode="#,##0.000000"/>
      <fill>
        <patternFill patternType="solid">
          <fgColor indexed="64"/>
          <bgColor rgb="FFE59281"/>
        </patternFill>
      </fill>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strike val="0"/>
        <outline val="0"/>
        <shadow val="0"/>
        <u val="none"/>
        <vertAlign val="baseline"/>
        <sz val="10"/>
        <name val="Calibri"/>
        <scheme val="minor"/>
      </font>
      <numFmt numFmtId="167" formatCode="#,##0.000000"/>
      <fill>
        <patternFill patternType="solid">
          <fgColor indexed="64"/>
          <bgColor rgb="FFE59281"/>
        </patternFill>
      </fill>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strike val="0"/>
        <outline val="0"/>
        <shadow val="0"/>
        <u val="none"/>
        <vertAlign val="baseline"/>
        <sz val="10"/>
        <name val="Calibri"/>
        <scheme val="minor"/>
      </font>
      <numFmt numFmtId="167" formatCode="#,##0.000000"/>
      <alignment horizontal="center" vertical="center" textRotation="0" wrapText="0" indent="0" justifyLastLine="0" shrinkToFit="0" readingOrder="0"/>
      <border outline="0">
        <left style="thin">
          <color auto="1"/>
        </left>
        <right style="thin">
          <color auto="1"/>
        </right>
      </border>
      <protection locked="0" hidden="0"/>
    </dxf>
    <dxf>
      <font>
        <strike val="0"/>
        <outline val="0"/>
        <shadow val="0"/>
        <u val="none"/>
        <vertAlign val="baseline"/>
        <sz val="10"/>
        <name val="Calibri"/>
        <scheme val="minor"/>
      </font>
      <numFmt numFmtId="167" formatCode="#,##0.000000"/>
      <alignment horizontal="center" vertical="center" textRotation="0" wrapText="0" indent="0" justifyLastLine="0" shrinkToFit="0" readingOrder="0"/>
      <border outline="0">
        <left style="thin">
          <color auto="1"/>
        </left>
      </border>
      <protection locked="0" hidden="0"/>
    </dxf>
    <dxf>
      <font>
        <b val="0"/>
        <i val="0"/>
        <strike val="0"/>
        <condense val="0"/>
        <extend val="0"/>
        <outline val="0"/>
        <shadow val="0"/>
        <u val="none"/>
        <vertAlign val="baseline"/>
        <sz val="10"/>
        <color theme="1"/>
        <name val="Calibri"/>
        <scheme val="minor"/>
      </font>
      <numFmt numFmtId="167" formatCode="#,##0.000000"/>
      <fill>
        <patternFill patternType="solid">
          <fgColor indexed="64"/>
          <bgColor rgb="FF00FFFF"/>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0"/>
        <name val="Calibri"/>
        <scheme val="minor"/>
      </font>
      <numFmt numFmtId="167" formatCode="#,##0.000000"/>
      <fill>
        <patternFill patternType="solid">
          <fgColor indexed="64"/>
          <bgColor rgb="FFCCFF99"/>
        </patternFill>
      </fill>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0"/>
        <name val="Calibri"/>
        <scheme val="minor"/>
      </font>
      <numFmt numFmtId="167" formatCode="#,##0.000000"/>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64" formatCode="0.000000"/>
      <fill>
        <patternFill patternType="solid">
          <fgColor indexed="64"/>
          <bgColor theme="5" tint="0.399975585192419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399975585192419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numFmt numFmtId="164" formatCode="0.000000"/>
      <fill>
        <patternFill patternType="solid">
          <fgColor indexed="64"/>
          <bgColor theme="9" tint="0.399975585192419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9" tint="0.399975585192419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0"/>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0"/>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0"/>
        <name val="Calibri"/>
        <scheme val="minor"/>
      </font>
      <numFmt numFmtId="165" formatCode="0.0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0"/>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0"/>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0"/>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0"/>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border outline="0">
        <top style="double">
          <color auto="1"/>
        </top>
      </border>
    </dxf>
    <dxf>
      <font>
        <strike val="0"/>
        <outline val="0"/>
        <shadow val="0"/>
        <u val="none"/>
        <vertAlign val="baseline"/>
        <sz val="10"/>
        <name val="Calibri"/>
        <scheme val="minor"/>
      </font>
      <alignment horizontal="center" vertical="center" textRotation="0" wrapText="0" indent="0" justifyLastLine="0" shrinkToFit="0" readingOrder="0"/>
      <protection locked="0" hidden="0"/>
    </dxf>
    <dxf>
      <border>
        <bottom style="double">
          <color auto="1"/>
        </bottom>
      </border>
    </dxf>
    <dxf>
      <font>
        <b/>
        <i val="0"/>
        <strike val="0"/>
        <condense val="0"/>
        <extend val="0"/>
        <outline val="0"/>
        <shadow val="0"/>
        <u val="none"/>
        <vertAlign val="baseline"/>
        <sz val="10"/>
        <color auto="1"/>
        <name val="Calibri"/>
        <scheme val="minor"/>
      </font>
      <fill>
        <patternFill patternType="solid">
          <fgColor indexed="64"/>
          <bgColor theme="7" tint="0.39997558519241921"/>
        </patternFill>
      </fill>
      <alignment horizontal="center" vertical="center" textRotation="0" wrapText="1" indent="0" justifyLastLine="0" shrinkToFit="0" readingOrder="0"/>
      <border diagonalUp="0" diagonalDown="0">
        <left style="double">
          <color auto="1"/>
        </left>
        <right style="double">
          <color auto="1"/>
        </right>
        <top/>
        <bottom/>
      </border>
      <protection locked="0" hidden="0"/>
    </dxf>
  </dxfs>
  <tableStyles count="0" defaultTableStyle="TableStyleMedium2" defaultPivotStyle="PivotStyleLight16"/>
  <colors>
    <mruColors>
      <color rgb="FF00CC00"/>
      <color rgb="FFFF66FF"/>
      <color rgb="FFCCFF99"/>
      <color rgb="FFE59281"/>
      <color rgb="FFD8D48E"/>
      <color rgb="FF00FFFF"/>
      <color rgb="FF99FF99"/>
      <color rgb="FFFF66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265862</xdr:colOff>
      <xdr:row>0</xdr:row>
      <xdr:rowOff>40725</xdr:rowOff>
    </xdr:from>
    <xdr:to>
      <xdr:col>11</xdr:col>
      <xdr:colOff>0</xdr:colOff>
      <xdr:row>6</xdr:row>
      <xdr:rowOff>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0787" y="40725"/>
          <a:ext cx="715213" cy="12165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A8:AA508" totalsRowShown="0" headerRowDxfId="30" dataDxfId="28" headerRowBorderDxfId="29" tableBorderDxfId="27">
  <autoFilter ref="A8:AA508" xr:uid="{00000000-0009-0000-0100-000001000000}"/>
  <tableColumns count="27">
    <tableColumn id="1" xr3:uid="{00000000-0010-0000-0000-000001000000}" name="NAAM EN VOORNAAM" dataDxfId="26"/>
    <tableColumn id="14" xr3:uid="{00000000-0010-0000-0000-00000E000000}" name="B-waarde" dataDxfId="25"/>
    <tableColumn id="13" xr3:uid="{00000000-0010-0000-0000-00000D000000}" name="P-waarde" dataDxfId="24"/>
    <tableColumn id="2" xr3:uid="{00000000-0010-0000-0000-000002000000}" name="B/P" dataDxfId="23">
      <calculatedColumnFormula>CONCATENATE("B",Tabel1[[#This Row],[B-waarde]],"/","P",Tabel1[[#This Row],[P-waarde]])</calculatedColumnFormula>
    </tableColumn>
    <tableColumn id="46" xr3:uid="{00000000-0010-0000-0000-00002E000000}" name="P" dataDxfId="22">
      <calculatedColumnFormula>CONCATENATE("P",Tabel1[[#This Row],[P-waarde]])</calculatedColumnFormula>
    </tableColumn>
    <tableColumn id="3" xr3:uid="{00000000-0010-0000-0000-000003000000}" name="DAG-ONDERSTEUNING" dataDxfId="21"/>
    <tableColumn id="4" xr3:uid="{00000000-0010-0000-0000-000004000000}" name="WOON-ONDERSTEUNING" dataDxfId="20"/>
    <tableColumn id="6" xr3:uid="{00000000-0010-0000-0000-000006000000}" name="PRAKTISCHE HULP" dataDxfId="19"/>
    <tableColumn id="5" xr3:uid="{00000000-0010-0000-0000-000005000000}" name="PSYCHOSOCIALE ONDERSTEUNING / BEGELEID WERKEN" dataDxfId="18"/>
    <tableColumn id="7" xr3:uid="{00000000-0010-0000-0000-000007000000}" name="GLOBALE INDIVIDUELE ONDERSTEUNING" dataDxfId="17"/>
    <tableColumn id="8" xr3:uid="{00000000-0010-0000-0000-000008000000}" name="OPROEPBARE PERMANENTIE" dataDxfId="16"/>
    <tableColumn id="16" xr3:uid="{00000000-0010-0000-0000-000010000000}" name="FREQUENTIE DAGONDERSTEUNING AFGEROND NAAR BENEDEN" dataDxfId="15">
      <calculatedColumnFormula>ROUNDDOWN(Tabel1[[#This Row],[DAG-ONDERSTEUNING]],0)</calculatedColumnFormula>
    </tableColumn>
    <tableColumn id="15" xr3:uid="{00000000-0010-0000-0000-00000F000000}" name="ZORGGEBONDEN PUNTEN DAGONDERSTEUNING" dataDxfId="14">
      <calculatedColumnFormula>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calculatedColumnFormula>
    </tableColumn>
    <tableColumn id="17" xr3:uid="{00000000-0010-0000-0000-000011000000}" name="FREQUENTIE WOON-ONDERSTEUNING AFGEROND NAAR BENEDEN" dataDxfId="13">
      <calculatedColumnFormula>ROUNDDOWN(Tabel1[[#This Row],[WOON-ONDERSTEUNING]],0)</calculatedColumnFormula>
    </tableColumn>
    <tableColumn id="18" xr3:uid="{00000000-0010-0000-0000-000012000000}" name="ZORGGEBONDEN PUNTEN WOON-ONDERSTEUNING" dataDxfId="12">
      <calculatedColumnFormula>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calculatedColumnFormula>
    </tableColumn>
    <tableColumn id="23" xr3:uid="{00000000-0010-0000-0000-000017000000}" name="ZORGGEBONDEN PUNTEN PRAKTISCHE HULP" dataDxfId="11">
      <calculatedColumnFormula>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calculatedColumnFormula>
    </tableColumn>
    <tableColumn id="25" xr3:uid="{00000000-0010-0000-0000-000019000000}" name="ZORGGEBONDEN PUNTEN PSYCHOSOCIALE ONDERSTEUNING" dataDxfId="10">
      <calculatedColumnFormula>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calculatedColumnFormula>
    </tableColumn>
    <tableColumn id="12" xr3:uid="{00000000-0010-0000-0000-00000C000000}" name="OVERDRACHT UREN PSYCHOSOCIALE ONDERSTEUNING" dataDxfId="9">
      <calculatedColumnFormula>IF(Tabel1[[#This Row],[PSYCHOSOCIALE ONDERSTEUNING / BEGELEID WERKEN]]&gt;2,Tabel1[[#This Row],[PSYCHOSOCIALE ONDERSTEUNING / BEGELEID WERKEN]]-2,0)</calculatedColumnFormula>
    </tableColumn>
    <tableColumn id="26" xr3:uid="{00000000-0010-0000-0000-00001A000000}" name="AANTAL UREN  GLOBALE INDIVIDUELE ONDERSTEUNING" dataDxfId="8">
      <calculatedColumnFormula>Tabel1[[#This Row],[GLOBALE INDIVIDUELE ONDERSTEUNING]]+Tabel1[[#This Row],[OVERDRACHT UREN PSYCHOSOCIALE ONDERSTEUNING]]</calculatedColumnFormula>
    </tableColumn>
    <tableColumn id="27" xr3:uid="{00000000-0010-0000-0000-00001B000000}" name="ZORGGEBONDEN PUNTEN GLOBALE INDIVIDUELE ONDERSTEUNING" dataDxfId="7">
      <calculatedColumnFormula>IF(Tabel1[[#This Row],[AANTAL UREN  GLOBALE INDIVIDUELE ONDERSTEUNING]]&gt;10,10*TABELLEN!$AF$7+(Tabel1[[#This Row],[AANTAL UREN  GLOBALE INDIVIDUELE ONDERSTEUNING]]-10)*TABELLEN!$AF$8,Tabel1[[#This Row],[AANTAL UREN  GLOBALE INDIVIDUELE ONDERSTEUNING]]*TABELLEN!$AF$7)</calculatedColumnFormula>
    </tableColumn>
    <tableColumn id="28" xr3:uid="{00000000-0010-0000-0000-00001C000000}" name="P-WAARDE VOOR OPROEPBARE PERMANENTIE" dataDxfId="6">
      <calculatedColumnFormula>IF(Tabel1[[#This Row],[P]]="P","-",IF(Tabel1[[#This Row],[P]]="P0","NIET OK",IF(Tabel1[[#This Row],[P]]="P1","NIET OK",IF(Tabel1[[#This Row],[P]]="P2","NIET OK",IF(Tabel1[[#This Row],[P]]="P3","OK",IF(Tabel1[[#This Row],[P]]="P4","OK",IF(Tabel1[[#This Row],[P]]="P5","OK",IF(Tabel1[[#This Row],[P]]="P6","OK",IF(Tabel1[[#This Row],[P]]="P7","OK")))))))))</calculatedColumnFormula>
    </tableColumn>
    <tableColumn id="29" xr3:uid="{00000000-0010-0000-0000-00001D000000}" name="ZORGGEBONDEN PUNTEN PERMANENTIE" dataDxfId="5">
      <calculatedColumnFormula>IF(AND(K9="ja",U9="ok"),TABELLEN!$AI$7,0)</calculatedColumnFormula>
    </tableColumn>
    <tableColumn id="19" xr3:uid="{00000000-0010-0000-0000-000013000000}" name="SOM ZORGGEBONDEN PUNTEN" dataDxfId="4">
      <calculatedColumnFormula>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calculatedColumnFormula>
    </tableColumn>
    <tableColumn id="20" xr3:uid="{00000000-0010-0000-0000-000014000000}" name="BUDGETCATEGORIE_x000a_OBV TOTALE  ZORGGEBONDEN PUNTEN" dataDxfId="3">
      <calculatedColumnFormula>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calculatedColumnFormula>
    </tableColumn>
    <tableColumn id="21" xr3:uid="{00000000-0010-0000-0000-000015000000}" name="CHECK MINIMAAL VEREISTE B/P COMBINATIE" dataDxfId="2">
      <calculatedColumnFormula>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calculatedColumnFormula>
    </tableColumn>
    <tableColumn id="22" xr3:uid="{00000000-0010-0000-0000-000016000000}" name="BUDGETCATEGORIE (DEFINITIEF)" dataDxfId="1">
      <calculatedColumnFormula>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calculatedColumnFormula>
    </tableColumn>
    <tableColumn id="30" xr3:uid="{00000000-0010-0000-0000-00001E000000}" name="ZORGGEBONDEN PUNTEN NA CHECK BUDGETCATEGORIE" dataDxfId="0">
      <calculatedColumnFormula>IF(Tabel1[[#This Row],[BUDGETCATEGORIE (DEFINITIEF)]]="-","-",IF(Tabel1[[#This Row],[BUDGETCATEGORIE (DEFINITIEF)]]="RTH",Tabel1[[#This Row],[SOM ZORGGEBONDEN PUNTEN]],VLOOKUP(Tabel1[[#This Row],[BUDGETCATEGORIE (DEFINITIEF)]],TABELLEN!$C$7:$D$30,2,FALSE)))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aph.be/pvf/budgethouders-met-tbs-vanaf-5-maar-2021/herberekening-bij-andere-procedures"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10"/>
  <sheetViews>
    <sheetView tabSelected="1" zoomScaleNormal="100" workbookViewId="0"/>
  </sheetViews>
  <sheetFormatPr defaultColWidth="9.109375" defaultRowHeight="14.4" x14ac:dyDescent="0.3"/>
  <cols>
    <col min="1" max="1" width="24.88671875" style="19" bestFit="1" customWidth="1"/>
    <col min="2" max="3" width="9.88671875" style="19" customWidth="1"/>
    <col min="4" max="5" width="7.88671875" style="19" customWidth="1"/>
    <col min="6" max="7" width="14.6640625" style="19" customWidth="1"/>
    <col min="8" max="8" width="14.6640625" style="20" customWidth="1"/>
    <col min="9" max="11" width="14.6640625" style="19" customWidth="1"/>
    <col min="12" max="12" width="18.6640625" style="83" hidden="1" customWidth="1"/>
    <col min="13" max="13" width="18.6640625" style="84" customWidth="1"/>
    <col min="14" max="14" width="18.6640625" style="83" hidden="1" customWidth="1"/>
    <col min="15" max="15" width="18.6640625" style="84" customWidth="1"/>
    <col min="16" max="19" width="19.6640625" style="22" customWidth="1"/>
    <col min="20" max="20" width="19.88671875" style="19" customWidth="1"/>
    <col min="21" max="22" width="19.6640625" style="19" customWidth="1"/>
    <col min="23" max="23" width="19.88671875" style="23" customWidth="1"/>
    <col min="24" max="24" width="19.88671875" style="24" customWidth="1"/>
    <col min="25" max="25" width="19.88671875" style="23" customWidth="1"/>
    <col min="26" max="26" width="19.88671875" style="24" customWidth="1"/>
    <col min="27" max="27" width="19.88671875" style="23" customWidth="1"/>
    <col min="28" max="16384" width="9.109375" style="19"/>
  </cols>
  <sheetData>
    <row r="1" spans="1:27" s="87" customFormat="1" ht="23.4" x14ac:dyDescent="0.45">
      <c r="A1" s="86" t="s">
        <v>112</v>
      </c>
      <c r="G1" s="111" t="s">
        <v>125</v>
      </c>
      <c r="M1" s="88"/>
      <c r="O1" s="88"/>
      <c r="P1" s="89"/>
      <c r="Q1" s="89"/>
      <c r="R1" s="89"/>
      <c r="S1" s="89"/>
      <c r="W1" s="90"/>
      <c r="X1" s="91"/>
      <c r="Y1" s="90"/>
      <c r="Z1"/>
      <c r="AA1"/>
    </row>
    <row r="2" spans="1:27" s="87" customFormat="1" x14ac:dyDescent="0.3">
      <c r="A2"/>
      <c r="M2" s="88"/>
      <c r="O2" s="88"/>
      <c r="P2" s="89"/>
      <c r="Q2" s="89"/>
      <c r="R2" s="89"/>
      <c r="S2" s="89"/>
      <c r="W2" s="90"/>
      <c r="X2" s="91"/>
      <c r="Y2" s="90"/>
      <c r="Z2"/>
      <c r="AA2"/>
    </row>
    <row r="3" spans="1:27" s="95" customFormat="1" ht="15.75" customHeight="1" x14ac:dyDescent="0.3">
      <c r="A3" s="92" t="s">
        <v>98</v>
      </c>
      <c r="B3" s="93"/>
      <c r="C3" s="93"/>
      <c r="D3" s="93"/>
      <c r="E3" s="93"/>
      <c r="F3" s="93"/>
      <c r="G3" s="93"/>
      <c r="H3" s="93"/>
      <c r="I3" s="94"/>
      <c r="J3"/>
      <c r="K3"/>
      <c r="M3" s="96"/>
      <c r="O3" s="96"/>
      <c r="P3" s="97"/>
      <c r="Q3" s="97"/>
      <c r="R3" s="97"/>
      <c r="S3" s="97"/>
      <c r="W3" s="98"/>
      <c r="X3" s="99"/>
      <c r="Y3" s="98"/>
      <c r="Z3"/>
      <c r="AA3"/>
    </row>
    <row r="4" spans="1:27" s="95" customFormat="1" x14ac:dyDescent="0.3">
      <c r="A4" s="104" t="s">
        <v>97</v>
      </c>
      <c r="B4" s="100"/>
      <c r="C4" s="100"/>
      <c r="D4" s="101"/>
      <c r="E4" s="101"/>
      <c r="F4" s="101"/>
      <c r="G4" s="101"/>
      <c r="H4" s="101"/>
      <c r="I4" s="102"/>
      <c r="J4"/>
      <c r="K4"/>
      <c r="M4" s="96"/>
      <c r="O4" s="96"/>
      <c r="P4" s="97"/>
      <c r="Q4" s="97"/>
      <c r="R4" s="97"/>
      <c r="S4" s="97"/>
      <c r="W4" s="98"/>
      <c r="X4" s="99"/>
      <c r="Y4" s="98"/>
      <c r="Z4"/>
      <c r="AA4"/>
    </row>
    <row r="5" spans="1:27" s="95" customFormat="1" x14ac:dyDescent="0.3">
      <c r="A5" s="105" t="s">
        <v>126</v>
      </c>
      <c r="B5" s="106"/>
      <c r="C5" s="106"/>
      <c r="D5" s="106"/>
      <c r="E5" s="106"/>
      <c r="F5" s="106"/>
      <c r="G5" s="106"/>
      <c r="H5" s="106"/>
      <c r="I5" s="107"/>
      <c r="J5"/>
      <c r="K5"/>
      <c r="M5" s="96"/>
      <c r="O5" s="96"/>
      <c r="P5" s="97"/>
      <c r="Q5" s="97"/>
      <c r="R5" s="97"/>
      <c r="S5" s="97"/>
      <c r="W5" s="98"/>
      <c r="X5" s="99"/>
      <c r="Y5" s="98"/>
      <c r="Z5"/>
      <c r="AA5"/>
    </row>
    <row r="6" spans="1:27" s="95" customFormat="1" x14ac:dyDescent="0.3">
      <c r="A6" s="110" t="s">
        <v>124</v>
      </c>
      <c r="B6" s="108"/>
      <c r="C6" s="108"/>
      <c r="D6" s="108"/>
      <c r="E6" s="108"/>
      <c r="F6" s="108"/>
      <c r="G6" s="108"/>
      <c r="H6" s="108"/>
      <c r="I6" s="109"/>
      <c r="J6"/>
      <c r="K6"/>
      <c r="M6" s="96"/>
      <c r="O6" s="96"/>
      <c r="P6" s="97"/>
      <c r="Q6" s="97"/>
      <c r="R6" s="97"/>
      <c r="S6" s="97"/>
      <c r="W6" s="98"/>
      <c r="X6" s="99"/>
      <c r="Y6" s="98"/>
      <c r="Z6"/>
      <c r="AA6"/>
    </row>
    <row r="7" spans="1:27" thickBot="1" x14ac:dyDescent="0.35">
      <c r="H7" s="19"/>
      <c r="L7" s="19"/>
      <c r="M7" s="21"/>
      <c r="N7" s="19"/>
      <c r="O7" s="21"/>
    </row>
    <row r="8" spans="1:27" s="37" customFormat="1" ht="56.4" thickTop="1" thickBot="1" x14ac:dyDescent="0.35">
      <c r="A8" s="25" t="s">
        <v>18</v>
      </c>
      <c r="B8" s="25" t="s">
        <v>71</v>
      </c>
      <c r="C8" s="25" t="s">
        <v>72</v>
      </c>
      <c r="D8" s="26" t="s">
        <v>73</v>
      </c>
      <c r="E8" s="26" t="s">
        <v>74</v>
      </c>
      <c r="F8" s="25" t="s">
        <v>81</v>
      </c>
      <c r="G8" s="25" t="s">
        <v>82</v>
      </c>
      <c r="H8" s="25" t="s">
        <v>39</v>
      </c>
      <c r="I8" s="25" t="s">
        <v>127</v>
      </c>
      <c r="J8" s="25" t="s">
        <v>76</v>
      </c>
      <c r="K8" s="25" t="s">
        <v>55</v>
      </c>
      <c r="L8" s="27" t="s">
        <v>99</v>
      </c>
      <c r="M8" s="27" t="s">
        <v>86</v>
      </c>
      <c r="N8" s="28" t="s">
        <v>100</v>
      </c>
      <c r="O8" s="28" t="s">
        <v>88</v>
      </c>
      <c r="P8" s="29" t="s">
        <v>87</v>
      </c>
      <c r="Q8" s="30" t="s">
        <v>94</v>
      </c>
      <c r="R8" s="31" t="s">
        <v>84</v>
      </c>
      <c r="S8" s="31" t="s">
        <v>83</v>
      </c>
      <c r="T8" s="32" t="s">
        <v>89</v>
      </c>
      <c r="U8" s="33" t="s">
        <v>85</v>
      </c>
      <c r="V8" s="33" t="s">
        <v>90</v>
      </c>
      <c r="W8" s="34" t="s">
        <v>95</v>
      </c>
      <c r="X8" s="35" t="s">
        <v>91</v>
      </c>
      <c r="Y8" s="36" t="s">
        <v>79</v>
      </c>
      <c r="Z8" s="35" t="s">
        <v>92</v>
      </c>
      <c r="AA8" s="36" t="s">
        <v>96</v>
      </c>
    </row>
    <row r="9" spans="1:27" thickTop="1" x14ac:dyDescent="0.3">
      <c r="A9" s="38"/>
      <c r="B9" s="38"/>
      <c r="C9" s="38"/>
      <c r="D9" s="39" t="str">
        <f>CONCATENATE("B",Tabel1[[#This Row],[B-waarde]],"/","P",Tabel1[[#This Row],[P-waarde]])</f>
        <v>B/P</v>
      </c>
      <c r="E9" s="39" t="str">
        <f>CONCATENATE("P",Tabel1[[#This Row],[P-waarde]])</f>
        <v>P</v>
      </c>
      <c r="F9" s="40"/>
      <c r="G9" s="40"/>
      <c r="H9" s="40"/>
      <c r="I9" s="40"/>
      <c r="J9" s="40"/>
      <c r="K9" s="41"/>
      <c r="L9" s="42">
        <f>ROUNDDOWN(Tabel1[[#This Row],[DAG-ONDERSTEUNING]],0)</f>
        <v>0</v>
      </c>
      <c r="M9" s="43">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 s="44">
        <f>ROUNDDOWN(Tabel1[[#This Row],[WOON-ONDERSTEUNING]],0)</f>
        <v>0</v>
      </c>
      <c r="O9" s="45">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 s="112">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 s="113">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 s="114">
        <f>IF(Tabel1[[#This Row],[PSYCHOSOCIALE ONDERSTEUNING / BEGELEID WERKEN]]&gt;2,Tabel1[[#This Row],[PSYCHOSOCIALE ONDERSTEUNING / BEGELEID WERKEN]]-2,0)</f>
        <v>0</v>
      </c>
      <c r="S9" s="114">
        <f>Tabel1[[#This Row],[GLOBALE INDIVIDUELE ONDERSTEUNING]]+Tabel1[[#This Row],[OVERDRACHT UREN PSYCHOSOCIALE ONDERSTEUNING]]</f>
        <v>0</v>
      </c>
      <c r="T9" s="114">
        <f>IF(Tabel1[[#This Row],[AANTAL UREN  GLOBALE INDIVIDUELE ONDERSTEUNING]]&gt;10,10*TABELLEN!$AF$7+(Tabel1[[#This Row],[AANTAL UREN  GLOBALE INDIVIDUELE ONDERSTEUNING]]-10)*TABELLEN!$AF$8,Tabel1[[#This Row],[AANTAL UREN  GLOBALE INDIVIDUELE ONDERSTEUNING]]*TABELLEN!$AF$7)</f>
        <v>0</v>
      </c>
      <c r="U9" s="115" t="str">
        <f>IF(Tabel1[[#This Row],[P]]="P","-",IF(Tabel1[[#This Row],[P]]="P0","NIET OK",IF(Tabel1[[#This Row],[P]]="P1","NIET OK",IF(Tabel1[[#This Row],[P]]="P2","NIET OK",IF(Tabel1[[#This Row],[P]]="P3","OK",IF(Tabel1[[#This Row],[P]]="P4","OK",IF(Tabel1[[#This Row],[P]]="P5","OK",IF(Tabel1[[#This Row],[P]]="P6","OK",IF(Tabel1[[#This Row],[P]]="P7","OK")))))))))</f>
        <v>-</v>
      </c>
      <c r="V9" s="115">
        <f>IF(AND(K9="ja",U9="ok"),TABELLEN!$AI$7,0)</f>
        <v>0</v>
      </c>
      <c r="W9" s="46">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 s="47"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 s="4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 s="48" t="str">
        <f>IF(Tabel1[[#This Row],[BUDGETCATEGORIE (DEFINITIEF)]]="-","-",IF(Tabel1[[#This Row],[BUDGETCATEGORIE (DEFINITIEF)]]="RTH",Tabel1[[#This Row],[SOM ZORGGEBONDEN PUNTEN]],VLOOKUP(Tabel1[[#This Row],[BUDGETCATEGORIE (DEFINITIEF)]],TABELLEN!$C$7:$D$30,2,FALSE)))</f>
        <v>-</v>
      </c>
    </row>
    <row r="10" spans="1:27" ht="13.8" x14ac:dyDescent="0.3">
      <c r="A10" s="50"/>
      <c r="B10" s="50"/>
      <c r="C10" s="50"/>
      <c r="D10" s="39" t="str">
        <f>CONCATENATE("B",Tabel1[[#This Row],[B-waarde]],"/","P",Tabel1[[#This Row],[P-waarde]])</f>
        <v>B/P</v>
      </c>
      <c r="E10" s="39" t="str">
        <f>CONCATENATE("P",Tabel1[[#This Row],[P-waarde]])</f>
        <v>P</v>
      </c>
      <c r="F10" s="51"/>
      <c r="G10" s="51"/>
      <c r="H10" s="51"/>
      <c r="I10" s="51"/>
      <c r="J10" s="51"/>
      <c r="K10" s="52"/>
      <c r="L10" s="53">
        <f>ROUNDDOWN(Tabel1[[#This Row],[DAG-ONDERSTEUNING]],0)</f>
        <v>0</v>
      </c>
      <c r="M1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 s="55">
        <f>ROUNDDOWN(Tabel1[[#This Row],[WOON-ONDERSTEUNING]],0)</f>
        <v>0</v>
      </c>
      <c r="O1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 s="118">
        <f>IF(Tabel1[[#This Row],[PSYCHOSOCIALE ONDERSTEUNING / BEGELEID WERKEN]]&gt;2,Tabel1[[#This Row],[PSYCHOSOCIALE ONDERSTEUNING / BEGELEID WERKEN]]-2,0)</f>
        <v>0</v>
      </c>
      <c r="S10" s="118">
        <f>Tabel1[[#This Row],[GLOBALE INDIVIDUELE ONDERSTEUNING]]+Tabel1[[#This Row],[OVERDRACHT UREN PSYCHOSOCIALE ONDERSTEUNING]]</f>
        <v>0</v>
      </c>
      <c r="T10" s="118">
        <f>IF(Tabel1[[#This Row],[AANTAL UREN  GLOBALE INDIVIDUELE ONDERSTEUNING]]&gt;10,10*TABELLEN!$AF$7+(Tabel1[[#This Row],[AANTAL UREN  GLOBALE INDIVIDUELE ONDERSTEUNING]]-10)*TABELLEN!$AF$8,Tabel1[[#This Row],[AANTAL UREN  GLOBALE INDIVIDUELE ONDERSTEUNING]]*TABELLEN!$AF$7)</f>
        <v>0</v>
      </c>
      <c r="U10" s="119" t="str">
        <f>IF(Tabel1[[#This Row],[P]]="P","-",IF(Tabel1[[#This Row],[P]]="P0","NIET OK",IF(Tabel1[[#This Row],[P]]="P1","NIET OK",IF(Tabel1[[#This Row],[P]]="P2","NIET OK",IF(Tabel1[[#This Row],[P]]="P3","OK",IF(Tabel1[[#This Row],[P]]="P4","OK",IF(Tabel1[[#This Row],[P]]="P5","OK",IF(Tabel1[[#This Row],[P]]="P6","OK",IF(Tabel1[[#This Row],[P]]="P7","OK")))))))))</f>
        <v>-</v>
      </c>
      <c r="V10" s="119">
        <f>IF(AND(K10="ja",U10="ok"),TABELLEN!$AI$7,0)</f>
        <v>0</v>
      </c>
      <c r="W1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 s="58" t="str">
        <f>IF(Tabel1[[#This Row],[BUDGETCATEGORIE (DEFINITIEF)]]="-","-",IF(Tabel1[[#This Row],[BUDGETCATEGORIE (DEFINITIEF)]]="RTH",Tabel1[[#This Row],[SOM ZORGGEBONDEN PUNTEN]],VLOOKUP(Tabel1[[#This Row],[BUDGETCATEGORIE (DEFINITIEF)]],TABELLEN!$C$7:$D$30,2,FALSE)))</f>
        <v>-</v>
      </c>
    </row>
    <row r="11" spans="1:27" ht="13.8" x14ac:dyDescent="0.3">
      <c r="A11" s="50"/>
      <c r="B11" s="50"/>
      <c r="C11" s="50"/>
      <c r="D11" s="39" t="str">
        <f>CONCATENATE("B",Tabel1[[#This Row],[B-waarde]],"/","P",Tabel1[[#This Row],[P-waarde]])</f>
        <v>B/P</v>
      </c>
      <c r="E11" s="39" t="str">
        <f>CONCATENATE("P",Tabel1[[#This Row],[P-waarde]])</f>
        <v>P</v>
      </c>
      <c r="F11" s="51"/>
      <c r="G11" s="51"/>
      <c r="H11" s="51"/>
      <c r="I11" s="51"/>
      <c r="J11" s="51"/>
      <c r="K11" s="52"/>
      <c r="L11" s="53">
        <f>ROUNDDOWN(Tabel1[[#This Row],[DAG-ONDERSTEUNING]],0)</f>
        <v>0</v>
      </c>
      <c r="M1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 s="55">
        <f>ROUNDDOWN(Tabel1[[#This Row],[WOON-ONDERSTEUNING]],0)</f>
        <v>0</v>
      </c>
      <c r="O1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 s="118">
        <f>IF(Tabel1[[#This Row],[PSYCHOSOCIALE ONDERSTEUNING / BEGELEID WERKEN]]&gt;2,Tabel1[[#This Row],[PSYCHOSOCIALE ONDERSTEUNING / BEGELEID WERKEN]]-2,0)</f>
        <v>0</v>
      </c>
      <c r="S11" s="118">
        <f>Tabel1[[#This Row],[GLOBALE INDIVIDUELE ONDERSTEUNING]]+Tabel1[[#This Row],[OVERDRACHT UREN PSYCHOSOCIALE ONDERSTEUNING]]</f>
        <v>0</v>
      </c>
      <c r="T11" s="118">
        <f>IF(Tabel1[[#This Row],[AANTAL UREN  GLOBALE INDIVIDUELE ONDERSTEUNING]]&gt;10,10*TABELLEN!$AF$7+(Tabel1[[#This Row],[AANTAL UREN  GLOBALE INDIVIDUELE ONDERSTEUNING]]-10)*TABELLEN!$AF$8,Tabel1[[#This Row],[AANTAL UREN  GLOBALE INDIVIDUELE ONDERSTEUNING]]*TABELLEN!$AF$7)</f>
        <v>0</v>
      </c>
      <c r="U11" s="119" t="str">
        <f>IF(Tabel1[[#This Row],[P]]="P","-",IF(Tabel1[[#This Row],[P]]="P0","NIET OK",IF(Tabel1[[#This Row],[P]]="P1","NIET OK",IF(Tabel1[[#This Row],[P]]="P2","NIET OK",IF(Tabel1[[#This Row],[P]]="P3","OK",IF(Tabel1[[#This Row],[P]]="P4","OK",IF(Tabel1[[#This Row],[P]]="P5","OK",IF(Tabel1[[#This Row],[P]]="P6","OK",IF(Tabel1[[#This Row],[P]]="P7","OK")))))))))</f>
        <v>-</v>
      </c>
      <c r="V11" s="119">
        <f>IF(AND(K11="ja",U11="ok"),TABELLEN!$AI$7,0)</f>
        <v>0</v>
      </c>
      <c r="W1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 s="58" t="str">
        <f>IF(Tabel1[[#This Row],[BUDGETCATEGORIE (DEFINITIEF)]]="-","-",IF(Tabel1[[#This Row],[BUDGETCATEGORIE (DEFINITIEF)]]="RTH",Tabel1[[#This Row],[SOM ZORGGEBONDEN PUNTEN]],VLOOKUP(Tabel1[[#This Row],[BUDGETCATEGORIE (DEFINITIEF)]],TABELLEN!$C$7:$D$30,2,FALSE)))</f>
        <v>-</v>
      </c>
    </row>
    <row r="12" spans="1:27" ht="13.8" x14ac:dyDescent="0.3">
      <c r="A12" s="50"/>
      <c r="B12" s="50"/>
      <c r="C12" s="50"/>
      <c r="D12" s="39" t="str">
        <f>CONCATENATE("B",Tabel1[[#This Row],[B-waarde]],"/","P",Tabel1[[#This Row],[P-waarde]])</f>
        <v>B/P</v>
      </c>
      <c r="E12" s="39" t="str">
        <f>CONCATENATE("P",Tabel1[[#This Row],[P-waarde]])</f>
        <v>P</v>
      </c>
      <c r="F12" s="51"/>
      <c r="G12" s="51"/>
      <c r="H12" s="51"/>
      <c r="I12" s="51"/>
      <c r="J12" s="51"/>
      <c r="K12" s="52"/>
      <c r="L12" s="53">
        <f>ROUNDDOWN(Tabel1[[#This Row],[DAG-ONDERSTEUNING]],0)</f>
        <v>0</v>
      </c>
      <c r="M1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 s="55">
        <f>ROUNDDOWN(Tabel1[[#This Row],[WOON-ONDERSTEUNING]],0)</f>
        <v>0</v>
      </c>
      <c r="O1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 s="118">
        <f>IF(Tabel1[[#This Row],[PSYCHOSOCIALE ONDERSTEUNING / BEGELEID WERKEN]]&gt;2,Tabel1[[#This Row],[PSYCHOSOCIALE ONDERSTEUNING / BEGELEID WERKEN]]-2,0)</f>
        <v>0</v>
      </c>
      <c r="S12" s="118">
        <f>Tabel1[[#This Row],[GLOBALE INDIVIDUELE ONDERSTEUNING]]+Tabel1[[#This Row],[OVERDRACHT UREN PSYCHOSOCIALE ONDERSTEUNING]]</f>
        <v>0</v>
      </c>
      <c r="T12" s="118">
        <f>IF(Tabel1[[#This Row],[AANTAL UREN  GLOBALE INDIVIDUELE ONDERSTEUNING]]&gt;10,10*TABELLEN!$AF$7+(Tabel1[[#This Row],[AANTAL UREN  GLOBALE INDIVIDUELE ONDERSTEUNING]]-10)*TABELLEN!$AF$8,Tabel1[[#This Row],[AANTAL UREN  GLOBALE INDIVIDUELE ONDERSTEUNING]]*TABELLEN!$AF$7)</f>
        <v>0</v>
      </c>
      <c r="U12" s="119" t="str">
        <f>IF(Tabel1[[#This Row],[P]]="P","-",IF(Tabel1[[#This Row],[P]]="P0","NIET OK",IF(Tabel1[[#This Row],[P]]="P1","NIET OK",IF(Tabel1[[#This Row],[P]]="P2","NIET OK",IF(Tabel1[[#This Row],[P]]="P3","OK",IF(Tabel1[[#This Row],[P]]="P4","OK",IF(Tabel1[[#This Row],[P]]="P5","OK",IF(Tabel1[[#This Row],[P]]="P6","OK",IF(Tabel1[[#This Row],[P]]="P7","OK")))))))))</f>
        <v>-</v>
      </c>
      <c r="V12" s="119">
        <f>IF(AND(K12="ja",U12="ok"),TABELLEN!$AI$7,0)</f>
        <v>0</v>
      </c>
      <c r="W1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 s="58" t="str">
        <f>IF(Tabel1[[#This Row],[BUDGETCATEGORIE (DEFINITIEF)]]="-","-",IF(Tabel1[[#This Row],[BUDGETCATEGORIE (DEFINITIEF)]]="RTH",Tabel1[[#This Row],[SOM ZORGGEBONDEN PUNTEN]],VLOOKUP(Tabel1[[#This Row],[BUDGETCATEGORIE (DEFINITIEF)]],TABELLEN!$C$7:$D$30,2,FALSE)))</f>
        <v>-</v>
      </c>
    </row>
    <row r="13" spans="1:27" ht="13.8" x14ac:dyDescent="0.3">
      <c r="A13" s="50"/>
      <c r="B13" s="50"/>
      <c r="C13" s="50"/>
      <c r="D13" s="39" t="str">
        <f>CONCATENATE("B",Tabel1[[#This Row],[B-waarde]],"/","P",Tabel1[[#This Row],[P-waarde]])</f>
        <v>B/P</v>
      </c>
      <c r="E13" s="39" t="str">
        <f>CONCATENATE("P",Tabel1[[#This Row],[P-waarde]])</f>
        <v>P</v>
      </c>
      <c r="F13" s="51"/>
      <c r="G13" s="51"/>
      <c r="H13" s="51"/>
      <c r="I13" s="51"/>
      <c r="J13" s="51"/>
      <c r="K13" s="52"/>
      <c r="L13" s="53">
        <f>ROUNDDOWN(Tabel1[[#This Row],[DAG-ONDERSTEUNING]],0)</f>
        <v>0</v>
      </c>
      <c r="M1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 s="55">
        <f>ROUNDDOWN(Tabel1[[#This Row],[WOON-ONDERSTEUNING]],0)</f>
        <v>0</v>
      </c>
      <c r="O1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 s="118">
        <f>IF(Tabel1[[#This Row],[PSYCHOSOCIALE ONDERSTEUNING / BEGELEID WERKEN]]&gt;2,Tabel1[[#This Row],[PSYCHOSOCIALE ONDERSTEUNING / BEGELEID WERKEN]]-2,0)</f>
        <v>0</v>
      </c>
      <c r="S13" s="118">
        <f>Tabel1[[#This Row],[GLOBALE INDIVIDUELE ONDERSTEUNING]]+Tabel1[[#This Row],[OVERDRACHT UREN PSYCHOSOCIALE ONDERSTEUNING]]</f>
        <v>0</v>
      </c>
      <c r="T13" s="118">
        <f>IF(Tabel1[[#This Row],[AANTAL UREN  GLOBALE INDIVIDUELE ONDERSTEUNING]]&gt;10,10*TABELLEN!$AF$7+(Tabel1[[#This Row],[AANTAL UREN  GLOBALE INDIVIDUELE ONDERSTEUNING]]-10)*TABELLEN!$AF$8,Tabel1[[#This Row],[AANTAL UREN  GLOBALE INDIVIDUELE ONDERSTEUNING]]*TABELLEN!$AF$7)</f>
        <v>0</v>
      </c>
      <c r="U13" s="119" t="str">
        <f>IF(Tabel1[[#This Row],[P]]="P","-",IF(Tabel1[[#This Row],[P]]="P0","NIET OK",IF(Tabel1[[#This Row],[P]]="P1","NIET OK",IF(Tabel1[[#This Row],[P]]="P2","NIET OK",IF(Tabel1[[#This Row],[P]]="P3","OK",IF(Tabel1[[#This Row],[P]]="P4","OK",IF(Tabel1[[#This Row],[P]]="P5","OK",IF(Tabel1[[#This Row],[P]]="P6","OK",IF(Tabel1[[#This Row],[P]]="P7","OK")))))))))</f>
        <v>-</v>
      </c>
      <c r="V13" s="119">
        <f>IF(AND(K13="ja",U13="ok"),TABELLEN!$AI$7,0)</f>
        <v>0</v>
      </c>
      <c r="W1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 s="58" t="str">
        <f>IF(Tabel1[[#This Row],[BUDGETCATEGORIE (DEFINITIEF)]]="-","-",IF(Tabel1[[#This Row],[BUDGETCATEGORIE (DEFINITIEF)]]="RTH",Tabel1[[#This Row],[SOM ZORGGEBONDEN PUNTEN]],VLOOKUP(Tabel1[[#This Row],[BUDGETCATEGORIE (DEFINITIEF)]],TABELLEN!$C$7:$D$30,2,FALSE)))</f>
        <v>-</v>
      </c>
    </row>
    <row r="14" spans="1:27" ht="13.8" x14ac:dyDescent="0.3">
      <c r="A14" s="50"/>
      <c r="B14" s="50"/>
      <c r="C14" s="50"/>
      <c r="D14" s="39" t="str">
        <f>CONCATENATE("B",Tabel1[[#This Row],[B-waarde]],"/","P",Tabel1[[#This Row],[P-waarde]])</f>
        <v>B/P</v>
      </c>
      <c r="E14" s="39" t="str">
        <f>CONCATENATE("P",Tabel1[[#This Row],[P-waarde]])</f>
        <v>P</v>
      </c>
      <c r="F14" s="51"/>
      <c r="G14" s="51"/>
      <c r="H14" s="51"/>
      <c r="I14" s="51"/>
      <c r="J14" s="51"/>
      <c r="K14" s="52"/>
      <c r="L14" s="53">
        <f>ROUNDDOWN(Tabel1[[#This Row],[DAG-ONDERSTEUNING]],0)</f>
        <v>0</v>
      </c>
      <c r="M1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 s="55">
        <f>ROUNDDOWN(Tabel1[[#This Row],[WOON-ONDERSTEUNING]],0)</f>
        <v>0</v>
      </c>
      <c r="O1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 s="118">
        <f>IF(Tabel1[[#This Row],[PSYCHOSOCIALE ONDERSTEUNING / BEGELEID WERKEN]]&gt;2,Tabel1[[#This Row],[PSYCHOSOCIALE ONDERSTEUNING / BEGELEID WERKEN]]-2,0)</f>
        <v>0</v>
      </c>
      <c r="S14" s="118">
        <f>Tabel1[[#This Row],[GLOBALE INDIVIDUELE ONDERSTEUNING]]+Tabel1[[#This Row],[OVERDRACHT UREN PSYCHOSOCIALE ONDERSTEUNING]]</f>
        <v>0</v>
      </c>
      <c r="T14" s="118">
        <f>IF(Tabel1[[#This Row],[AANTAL UREN  GLOBALE INDIVIDUELE ONDERSTEUNING]]&gt;10,10*TABELLEN!$AF$7+(Tabel1[[#This Row],[AANTAL UREN  GLOBALE INDIVIDUELE ONDERSTEUNING]]-10)*TABELLEN!$AF$8,Tabel1[[#This Row],[AANTAL UREN  GLOBALE INDIVIDUELE ONDERSTEUNING]]*TABELLEN!$AF$7)</f>
        <v>0</v>
      </c>
      <c r="U14" s="119" t="str">
        <f>IF(Tabel1[[#This Row],[P]]="P","-",IF(Tabel1[[#This Row],[P]]="P0","NIET OK",IF(Tabel1[[#This Row],[P]]="P1","NIET OK",IF(Tabel1[[#This Row],[P]]="P2","NIET OK",IF(Tabel1[[#This Row],[P]]="P3","OK",IF(Tabel1[[#This Row],[P]]="P4","OK",IF(Tabel1[[#This Row],[P]]="P5","OK",IF(Tabel1[[#This Row],[P]]="P6","OK",IF(Tabel1[[#This Row],[P]]="P7","OK")))))))))</f>
        <v>-</v>
      </c>
      <c r="V14" s="119">
        <f>IF(AND(K14="ja",U14="ok"),TABELLEN!$AI$7,0)</f>
        <v>0</v>
      </c>
      <c r="W1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 s="58" t="str">
        <f>IF(Tabel1[[#This Row],[BUDGETCATEGORIE (DEFINITIEF)]]="-","-",IF(Tabel1[[#This Row],[BUDGETCATEGORIE (DEFINITIEF)]]="RTH",Tabel1[[#This Row],[SOM ZORGGEBONDEN PUNTEN]],VLOOKUP(Tabel1[[#This Row],[BUDGETCATEGORIE (DEFINITIEF)]],TABELLEN!$C$7:$D$30,2,FALSE)))</f>
        <v>-</v>
      </c>
    </row>
    <row r="15" spans="1:27" ht="13.8" x14ac:dyDescent="0.3">
      <c r="A15" s="50"/>
      <c r="B15" s="50"/>
      <c r="C15" s="50"/>
      <c r="D15" s="39" t="str">
        <f>CONCATENATE("B",Tabel1[[#This Row],[B-waarde]],"/","P",Tabel1[[#This Row],[P-waarde]])</f>
        <v>B/P</v>
      </c>
      <c r="E15" s="39" t="str">
        <f>CONCATENATE("P",Tabel1[[#This Row],[P-waarde]])</f>
        <v>P</v>
      </c>
      <c r="F15" s="51"/>
      <c r="G15" s="51"/>
      <c r="H15" s="51"/>
      <c r="I15" s="51"/>
      <c r="J15" s="51"/>
      <c r="K15" s="52"/>
      <c r="L15" s="53">
        <f>ROUNDDOWN(Tabel1[[#This Row],[DAG-ONDERSTEUNING]],0)</f>
        <v>0</v>
      </c>
      <c r="M1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 s="55">
        <f>ROUNDDOWN(Tabel1[[#This Row],[WOON-ONDERSTEUNING]],0)</f>
        <v>0</v>
      </c>
      <c r="O1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 s="118">
        <f>IF(Tabel1[[#This Row],[PSYCHOSOCIALE ONDERSTEUNING / BEGELEID WERKEN]]&gt;2,Tabel1[[#This Row],[PSYCHOSOCIALE ONDERSTEUNING / BEGELEID WERKEN]]-2,0)</f>
        <v>0</v>
      </c>
      <c r="S15" s="118">
        <f>Tabel1[[#This Row],[GLOBALE INDIVIDUELE ONDERSTEUNING]]+Tabel1[[#This Row],[OVERDRACHT UREN PSYCHOSOCIALE ONDERSTEUNING]]</f>
        <v>0</v>
      </c>
      <c r="T15" s="118">
        <f>IF(Tabel1[[#This Row],[AANTAL UREN  GLOBALE INDIVIDUELE ONDERSTEUNING]]&gt;10,10*TABELLEN!$AF$7+(Tabel1[[#This Row],[AANTAL UREN  GLOBALE INDIVIDUELE ONDERSTEUNING]]-10)*TABELLEN!$AF$8,Tabel1[[#This Row],[AANTAL UREN  GLOBALE INDIVIDUELE ONDERSTEUNING]]*TABELLEN!$AF$7)</f>
        <v>0</v>
      </c>
      <c r="U15" s="119" t="str">
        <f>IF(Tabel1[[#This Row],[P]]="P","-",IF(Tabel1[[#This Row],[P]]="P0","NIET OK",IF(Tabel1[[#This Row],[P]]="P1","NIET OK",IF(Tabel1[[#This Row],[P]]="P2","NIET OK",IF(Tabel1[[#This Row],[P]]="P3","OK",IF(Tabel1[[#This Row],[P]]="P4","OK",IF(Tabel1[[#This Row],[P]]="P5","OK",IF(Tabel1[[#This Row],[P]]="P6","OK",IF(Tabel1[[#This Row],[P]]="P7","OK")))))))))</f>
        <v>-</v>
      </c>
      <c r="V15" s="119">
        <f>IF(AND(K15="ja",U15="ok"),TABELLEN!$AI$7,0)</f>
        <v>0</v>
      </c>
      <c r="W1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 s="58" t="str">
        <f>IF(Tabel1[[#This Row],[BUDGETCATEGORIE (DEFINITIEF)]]="-","-",IF(Tabel1[[#This Row],[BUDGETCATEGORIE (DEFINITIEF)]]="RTH",Tabel1[[#This Row],[SOM ZORGGEBONDEN PUNTEN]],VLOOKUP(Tabel1[[#This Row],[BUDGETCATEGORIE (DEFINITIEF)]],TABELLEN!$C$7:$D$30,2,FALSE)))</f>
        <v>-</v>
      </c>
    </row>
    <row r="16" spans="1:27" ht="13.8" x14ac:dyDescent="0.3">
      <c r="A16" s="50"/>
      <c r="B16" s="50"/>
      <c r="C16" s="50"/>
      <c r="D16" s="39" t="str">
        <f>CONCATENATE("B",Tabel1[[#This Row],[B-waarde]],"/","P",Tabel1[[#This Row],[P-waarde]])</f>
        <v>B/P</v>
      </c>
      <c r="E16" s="39" t="str">
        <f>CONCATENATE("P",Tabel1[[#This Row],[P-waarde]])</f>
        <v>P</v>
      </c>
      <c r="F16" s="51"/>
      <c r="G16" s="51"/>
      <c r="H16" s="51"/>
      <c r="I16" s="51"/>
      <c r="J16" s="51"/>
      <c r="K16" s="52"/>
      <c r="L16" s="53">
        <f>ROUNDDOWN(Tabel1[[#This Row],[DAG-ONDERSTEUNING]],0)</f>
        <v>0</v>
      </c>
      <c r="M1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 s="55">
        <f>ROUNDDOWN(Tabel1[[#This Row],[WOON-ONDERSTEUNING]],0)</f>
        <v>0</v>
      </c>
      <c r="O1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 s="118">
        <f>IF(Tabel1[[#This Row],[PSYCHOSOCIALE ONDERSTEUNING / BEGELEID WERKEN]]&gt;2,Tabel1[[#This Row],[PSYCHOSOCIALE ONDERSTEUNING / BEGELEID WERKEN]]-2,0)</f>
        <v>0</v>
      </c>
      <c r="S16" s="118">
        <f>Tabel1[[#This Row],[GLOBALE INDIVIDUELE ONDERSTEUNING]]+Tabel1[[#This Row],[OVERDRACHT UREN PSYCHOSOCIALE ONDERSTEUNING]]</f>
        <v>0</v>
      </c>
      <c r="T16" s="118">
        <f>IF(Tabel1[[#This Row],[AANTAL UREN  GLOBALE INDIVIDUELE ONDERSTEUNING]]&gt;10,10*TABELLEN!$AF$7+(Tabel1[[#This Row],[AANTAL UREN  GLOBALE INDIVIDUELE ONDERSTEUNING]]-10)*TABELLEN!$AF$8,Tabel1[[#This Row],[AANTAL UREN  GLOBALE INDIVIDUELE ONDERSTEUNING]]*TABELLEN!$AF$7)</f>
        <v>0</v>
      </c>
      <c r="U16" s="119" t="str">
        <f>IF(Tabel1[[#This Row],[P]]="P","-",IF(Tabel1[[#This Row],[P]]="P0","NIET OK",IF(Tabel1[[#This Row],[P]]="P1","NIET OK",IF(Tabel1[[#This Row],[P]]="P2","NIET OK",IF(Tabel1[[#This Row],[P]]="P3","OK",IF(Tabel1[[#This Row],[P]]="P4","OK",IF(Tabel1[[#This Row],[P]]="P5","OK",IF(Tabel1[[#This Row],[P]]="P6","OK",IF(Tabel1[[#This Row],[P]]="P7","OK")))))))))</f>
        <v>-</v>
      </c>
      <c r="V16" s="119">
        <f>IF(AND(K16="ja",U16="ok"),TABELLEN!$AI$7,0)</f>
        <v>0</v>
      </c>
      <c r="W1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 s="58" t="str">
        <f>IF(Tabel1[[#This Row],[BUDGETCATEGORIE (DEFINITIEF)]]="-","-",IF(Tabel1[[#This Row],[BUDGETCATEGORIE (DEFINITIEF)]]="RTH",Tabel1[[#This Row],[SOM ZORGGEBONDEN PUNTEN]],VLOOKUP(Tabel1[[#This Row],[BUDGETCATEGORIE (DEFINITIEF)]],TABELLEN!$C$7:$D$30,2,FALSE)))</f>
        <v>-</v>
      </c>
    </row>
    <row r="17" spans="1:27" ht="13.8" x14ac:dyDescent="0.3">
      <c r="A17" s="50"/>
      <c r="B17" s="50"/>
      <c r="C17" s="50"/>
      <c r="D17" s="39" t="str">
        <f>CONCATENATE("B",Tabel1[[#This Row],[B-waarde]],"/","P",Tabel1[[#This Row],[P-waarde]])</f>
        <v>B/P</v>
      </c>
      <c r="E17" s="39" t="str">
        <f>CONCATENATE("P",Tabel1[[#This Row],[P-waarde]])</f>
        <v>P</v>
      </c>
      <c r="F17" s="51"/>
      <c r="G17" s="51"/>
      <c r="H17" s="51"/>
      <c r="I17" s="51"/>
      <c r="J17" s="51"/>
      <c r="K17" s="52"/>
      <c r="L17" s="53">
        <f>ROUNDDOWN(Tabel1[[#This Row],[DAG-ONDERSTEUNING]],0)</f>
        <v>0</v>
      </c>
      <c r="M1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 s="55">
        <f>ROUNDDOWN(Tabel1[[#This Row],[WOON-ONDERSTEUNING]],0)</f>
        <v>0</v>
      </c>
      <c r="O1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 s="118">
        <f>IF(Tabel1[[#This Row],[PSYCHOSOCIALE ONDERSTEUNING / BEGELEID WERKEN]]&gt;2,Tabel1[[#This Row],[PSYCHOSOCIALE ONDERSTEUNING / BEGELEID WERKEN]]-2,0)</f>
        <v>0</v>
      </c>
      <c r="S17" s="118">
        <f>Tabel1[[#This Row],[GLOBALE INDIVIDUELE ONDERSTEUNING]]+Tabel1[[#This Row],[OVERDRACHT UREN PSYCHOSOCIALE ONDERSTEUNING]]</f>
        <v>0</v>
      </c>
      <c r="T17" s="118">
        <f>IF(Tabel1[[#This Row],[AANTAL UREN  GLOBALE INDIVIDUELE ONDERSTEUNING]]&gt;10,10*TABELLEN!$AF$7+(Tabel1[[#This Row],[AANTAL UREN  GLOBALE INDIVIDUELE ONDERSTEUNING]]-10)*TABELLEN!$AF$8,Tabel1[[#This Row],[AANTAL UREN  GLOBALE INDIVIDUELE ONDERSTEUNING]]*TABELLEN!$AF$7)</f>
        <v>0</v>
      </c>
      <c r="U17" s="119" t="str">
        <f>IF(Tabel1[[#This Row],[P]]="P","-",IF(Tabel1[[#This Row],[P]]="P0","NIET OK",IF(Tabel1[[#This Row],[P]]="P1","NIET OK",IF(Tabel1[[#This Row],[P]]="P2","NIET OK",IF(Tabel1[[#This Row],[P]]="P3","OK",IF(Tabel1[[#This Row],[P]]="P4","OK",IF(Tabel1[[#This Row],[P]]="P5","OK",IF(Tabel1[[#This Row],[P]]="P6","OK",IF(Tabel1[[#This Row],[P]]="P7","OK")))))))))</f>
        <v>-</v>
      </c>
      <c r="V17" s="119">
        <f>IF(AND(K17="ja",U17="ok"),TABELLEN!$AI$7,0)</f>
        <v>0</v>
      </c>
      <c r="W1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 s="58" t="str">
        <f>IF(Tabel1[[#This Row],[BUDGETCATEGORIE (DEFINITIEF)]]="-","-",IF(Tabel1[[#This Row],[BUDGETCATEGORIE (DEFINITIEF)]]="RTH",Tabel1[[#This Row],[SOM ZORGGEBONDEN PUNTEN]],VLOOKUP(Tabel1[[#This Row],[BUDGETCATEGORIE (DEFINITIEF)]],TABELLEN!$C$7:$D$30,2,FALSE)))</f>
        <v>-</v>
      </c>
    </row>
    <row r="18" spans="1:27" ht="13.8" x14ac:dyDescent="0.3">
      <c r="A18" s="50"/>
      <c r="B18" s="50"/>
      <c r="C18" s="50"/>
      <c r="D18" s="39" t="str">
        <f>CONCATENATE("B",Tabel1[[#This Row],[B-waarde]],"/","P",Tabel1[[#This Row],[P-waarde]])</f>
        <v>B/P</v>
      </c>
      <c r="E18" s="39" t="str">
        <f>CONCATENATE("P",Tabel1[[#This Row],[P-waarde]])</f>
        <v>P</v>
      </c>
      <c r="F18" s="51"/>
      <c r="G18" s="51"/>
      <c r="H18" s="51"/>
      <c r="I18" s="51"/>
      <c r="J18" s="51"/>
      <c r="K18" s="52"/>
      <c r="L18" s="53">
        <f>ROUNDDOWN(Tabel1[[#This Row],[DAG-ONDERSTEUNING]],0)</f>
        <v>0</v>
      </c>
      <c r="M1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 s="55">
        <f>ROUNDDOWN(Tabel1[[#This Row],[WOON-ONDERSTEUNING]],0)</f>
        <v>0</v>
      </c>
      <c r="O1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 s="118">
        <f>IF(Tabel1[[#This Row],[PSYCHOSOCIALE ONDERSTEUNING / BEGELEID WERKEN]]&gt;2,Tabel1[[#This Row],[PSYCHOSOCIALE ONDERSTEUNING / BEGELEID WERKEN]]-2,0)</f>
        <v>0</v>
      </c>
      <c r="S18" s="118">
        <f>Tabel1[[#This Row],[GLOBALE INDIVIDUELE ONDERSTEUNING]]+Tabel1[[#This Row],[OVERDRACHT UREN PSYCHOSOCIALE ONDERSTEUNING]]</f>
        <v>0</v>
      </c>
      <c r="T18" s="118">
        <f>IF(Tabel1[[#This Row],[AANTAL UREN  GLOBALE INDIVIDUELE ONDERSTEUNING]]&gt;10,10*TABELLEN!$AF$7+(Tabel1[[#This Row],[AANTAL UREN  GLOBALE INDIVIDUELE ONDERSTEUNING]]-10)*TABELLEN!$AF$8,Tabel1[[#This Row],[AANTAL UREN  GLOBALE INDIVIDUELE ONDERSTEUNING]]*TABELLEN!$AF$7)</f>
        <v>0</v>
      </c>
      <c r="U18" s="119" t="str">
        <f>IF(Tabel1[[#This Row],[P]]="P","-",IF(Tabel1[[#This Row],[P]]="P0","NIET OK",IF(Tabel1[[#This Row],[P]]="P1","NIET OK",IF(Tabel1[[#This Row],[P]]="P2","NIET OK",IF(Tabel1[[#This Row],[P]]="P3","OK",IF(Tabel1[[#This Row],[P]]="P4","OK",IF(Tabel1[[#This Row],[P]]="P5","OK",IF(Tabel1[[#This Row],[P]]="P6","OK",IF(Tabel1[[#This Row],[P]]="P7","OK")))))))))</f>
        <v>-</v>
      </c>
      <c r="V18" s="119">
        <f>IF(AND(K18="ja",U18="ok"),TABELLEN!$AI$7,0)</f>
        <v>0</v>
      </c>
      <c r="W1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 s="58" t="str">
        <f>IF(Tabel1[[#This Row],[BUDGETCATEGORIE (DEFINITIEF)]]="-","-",IF(Tabel1[[#This Row],[BUDGETCATEGORIE (DEFINITIEF)]]="RTH",Tabel1[[#This Row],[SOM ZORGGEBONDEN PUNTEN]],VLOOKUP(Tabel1[[#This Row],[BUDGETCATEGORIE (DEFINITIEF)]],TABELLEN!$C$7:$D$30,2,FALSE)))</f>
        <v>-</v>
      </c>
    </row>
    <row r="19" spans="1:27" ht="13.8" x14ac:dyDescent="0.3">
      <c r="A19" s="50"/>
      <c r="B19" s="50"/>
      <c r="C19" s="50"/>
      <c r="D19" s="39" t="str">
        <f>CONCATENATE("B",Tabel1[[#This Row],[B-waarde]],"/","P",Tabel1[[#This Row],[P-waarde]])</f>
        <v>B/P</v>
      </c>
      <c r="E19" s="39" t="str">
        <f>CONCATENATE("P",Tabel1[[#This Row],[P-waarde]])</f>
        <v>P</v>
      </c>
      <c r="F19" s="51"/>
      <c r="G19" s="51"/>
      <c r="H19" s="51"/>
      <c r="I19" s="51"/>
      <c r="J19" s="51"/>
      <c r="K19" s="52"/>
      <c r="L19" s="53">
        <f>ROUNDDOWN(Tabel1[[#This Row],[DAG-ONDERSTEUNING]],0)</f>
        <v>0</v>
      </c>
      <c r="M1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 s="55">
        <f>ROUNDDOWN(Tabel1[[#This Row],[WOON-ONDERSTEUNING]],0)</f>
        <v>0</v>
      </c>
      <c r="O1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 s="118">
        <f>IF(Tabel1[[#This Row],[PSYCHOSOCIALE ONDERSTEUNING / BEGELEID WERKEN]]&gt;2,Tabel1[[#This Row],[PSYCHOSOCIALE ONDERSTEUNING / BEGELEID WERKEN]]-2,0)</f>
        <v>0</v>
      </c>
      <c r="S19" s="118">
        <f>Tabel1[[#This Row],[GLOBALE INDIVIDUELE ONDERSTEUNING]]+Tabel1[[#This Row],[OVERDRACHT UREN PSYCHOSOCIALE ONDERSTEUNING]]</f>
        <v>0</v>
      </c>
      <c r="T19" s="118">
        <f>IF(Tabel1[[#This Row],[AANTAL UREN  GLOBALE INDIVIDUELE ONDERSTEUNING]]&gt;10,10*TABELLEN!$AF$7+(Tabel1[[#This Row],[AANTAL UREN  GLOBALE INDIVIDUELE ONDERSTEUNING]]-10)*TABELLEN!$AF$8,Tabel1[[#This Row],[AANTAL UREN  GLOBALE INDIVIDUELE ONDERSTEUNING]]*TABELLEN!$AF$7)</f>
        <v>0</v>
      </c>
      <c r="U19" s="119" t="str">
        <f>IF(Tabel1[[#This Row],[P]]="P","-",IF(Tabel1[[#This Row],[P]]="P0","NIET OK",IF(Tabel1[[#This Row],[P]]="P1","NIET OK",IF(Tabel1[[#This Row],[P]]="P2","NIET OK",IF(Tabel1[[#This Row],[P]]="P3","OK",IF(Tabel1[[#This Row],[P]]="P4","OK",IF(Tabel1[[#This Row],[P]]="P5","OK",IF(Tabel1[[#This Row],[P]]="P6","OK",IF(Tabel1[[#This Row],[P]]="P7","OK")))))))))</f>
        <v>-</v>
      </c>
      <c r="V19" s="119">
        <f>IF(AND(K19="ja",U19="ok"),TABELLEN!$AI$7,0)</f>
        <v>0</v>
      </c>
      <c r="W1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 s="58" t="str">
        <f>IF(Tabel1[[#This Row],[BUDGETCATEGORIE (DEFINITIEF)]]="-","-",IF(Tabel1[[#This Row],[BUDGETCATEGORIE (DEFINITIEF)]]="RTH",Tabel1[[#This Row],[SOM ZORGGEBONDEN PUNTEN]],VLOOKUP(Tabel1[[#This Row],[BUDGETCATEGORIE (DEFINITIEF)]],TABELLEN!$C$7:$D$30,2,FALSE)))</f>
        <v>-</v>
      </c>
    </row>
    <row r="20" spans="1:27" ht="13.8" x14ac:dyDescent="0.3">
      <c r="A20" s="50"/>
      <c r="B20" s="50"/>
      <c r="C20" s="50"/>
      <c r="D20" s="39" t="str">
        <f>CONCATENATE("B",Tabel1[[#This Row],[B-waarde]],"/","P",Tabel1[[#This Row],[P-waarde]])</f>
        <v>B/P</v>
      </c>
      <c r="E20" s="39" t="str">
        <f>CONCATENATE("P",Tabel1[[#This Row],[P-waarde]])</f>
        <v>P</v>
      </c>
      <c r="F20" s="51"/>
      <c r="G20" s="51"/>
      <c r="H20" s="51"/>
      <c r="I20" s="51"/>
      <c r="J20" s="51"/>
      <c r="K20" s="52"/>
      <c r="L20" s="53">
        <f>ROUNDDOWN(Tabel1[[#This Row],[DAG-ONDERSTEUNING]],0)</f>
        <v>0</v>
      </c>
      <c r="M2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 s="55">
        <f>ROUNDDOWN(Tabel1[[#This Row],[WOON-ONDERSTEUNING]],0)</f>
        <v>0</v>
      </c>
      <c r="O2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 s="118">
        <f>IF(Tabel1[[#This Row],[PSYCHOSOCIALE ONDERSTEUNING / BEGELEID WERKEN]]&gt;2,Tabel1[[#This Row],[PSYCHOSOCIALE ONDERSTEUNING / BEGELEID WERKEN]]-2,0)</f>
        <v>0</v>
      </c>
      <c r="S20" s="118">
        <f>Tabel1[[#This Row],[GLOBALE INDIVIDUELE ONDERSTEUNING]]+Tabel1[[#This Row],[OVERDRACHT UREN PSYCHOSOCIALE ONDERSTEUNING]]</f>
        <v>0</v>
      </c>
      <c r="T20" s="118">
        <f>IF(Tabel1[[#This Row],[AANTAL UREN  GLOBALE INDIVIDUELE ONDERSTEUNING]]&gt;10,10*TABELLEN!$AF$7+(Tabel1[[#This Row],[AANTAL UREN  GLOBALE INDIVIDUELE ONDERSTEUNING]]-10)*TABELLEN!$AF$8,Tabel1[[#This Row],[AANTAL UREN  GLOBALE INDIVIDUELE ONDERSTEUNING]]*TABELLEN!$AF$7)</f>
        <v>0</v>
      </c>
      <c r="U20" s="119" t="str">
        <f>IF(Tabel1[[#This Row],[P]]="P","-",IF(Tabel1[[#This Row],[P]]="P0","NIET OK",IF(Tabel1[[#This Row],[P]]="P1","NIET OK",IF(Tabel1[[#This Row],[P]]="P2","NIET OK",IF(Tabel1[[#This Row],[P]]="P3","OK",IF(Tabel1[[#This Row],[P]]="P4","OK",IF(Tabel1[[#This Row],[P]]="P5","OK",IF(Tabel1[[#This Row],[P]]="P6","OK",IF(Tabel1[[#This Row],[P]]="P7","OK")))))))))</f>
        <v>-</v>
      </c>
      <c r="V20" s="119">
        <f>IF(AND(K20="ja",U20="ok"),TABELLEN!$AI$7,0)</f>
        <v>0</v>
      </c>
      <c r="W2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 s="58" t="str">
        <f>IF(Tabel1[[#This Row],[BUDGETCATEGORIE (DEFINITIEF)]]="-","-",IF(Tabel1[[#This Row],[BUDGETCATEGORIE (DEFINITIEF)]]="RTH",Tabel1[[#This Row],[SOM ZORGGEBONDEN PUNTEN]],VLOOKUP(Tabel1[[#This Row],[BUDGETCATEGORIE (DEFINITIEF)]],TABELLEN!$C$7:$D$30,2,FALSE)))</f>
        <v>-</v>
      </c>
    </row>
    <row r="21" spans="1:27" ht="13.8" x14ac:dyDescent="0.3">
      <c r="A21" s="50"/>
      <c r="B21" s="50"/>
      <c r="C21" s="50"/>
      <c r="D21" s="39" t="str">
        <f>CONCATENATE("B",Tabel1[[#This Row],[B-waarde]],"/","P",Tabel1[[#This Row],[P-waarde]])</f>
        <v>B/P</v>
      </c>
      <c r="E21" s="39" t="str">
        <f>CONCATENATE("P",Tabel1[[#This Row],[P-waarde]])</f>
        <v>P</v>
      </c>
      <c r="F21" s="51"/>
      <c r="G21" s="51"/>
      <c r="H21" s="51"/>
      <c r="I21" s="51"/>
      <c r="J21" s="51"/>
      <c r="K21" s="52"/>
      <c r="L21" s="53">
        <f>ROUNDDOWN(Tabel1[[#This Row],[DAG-ONDERSTEUNING]],0)</f>
        <v>0</v>
      </c>
      <c r="M2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 s="55">
        <f>ROUNDDOWN(Tabel1[[#This Row],[WOON-ONDERSTEUNING]],0)</f>
        <v>0</v>
      </c>
      <c r="O2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 s="118">
        <f>IF(Tabel1[[#This Row],[PSYCHOSOCIALE ONDERSTEUNING / BEGELEID WERKEN]]&gt;2,Tabel1[[#This Row],[PSYCHOSOCIALE ONDERSTEUNING / BEGELEID WERKEN]]-2,0)</f>
        <v>0</v>
      </c>
      <c r="S21" s="118">
        <f>Tabel1[[#This Row],[GLOBALE INDIVIDUELE ONDERSTEUNING]]+Tabel1[[#This Row],[OVERDRACHT UREN PSYCHOSOCIALE ONDERSTEUNING]]</f>
        <v>0</v>
      </c>
      <c r="T21" s="118">
        <f>IF(Tabel1[[#This Row],[AANTAL UREN  GLOBALE INDIVIDUELE ONDERSTEUNING]]&gt;10,10*TABELLEN!$AF$7+(Tabel1[[#This Row],[AANTAL UREN  GLOBALE INDIVIDUELE ONDERSTEUNING]]-10)*TABELLEN!$AF$8,Tabel1[[#This Row],[AANTAL UREN  GLOBALE INDIVIDUELE ONDERSTEUNING]]*TABELLEN!$AF$7)</f>
        <v>0</v>
      </c>
      <c r="U21" s="119" t="str">
        <f>IF(Tabel1[[#This Row],[P]]="P","-",IF(Tabel1[[#This Row],[P]]="P0","NIET OK",IF(Tabel1[[#This Row],[P]]="P1","NIET OK",IF(Tabel1[[#This Row],[P]]="P2","NIET OK",IF(Tabel1[[#This Row],[P]]="P3","OK",IF(Tabel1[[#This Row],[P]]="P4","OK",IF(Tabel1[[#This Row],[P]]="P5","OK",IF(Tabel1[[#This Row],[P]]="P6","OK",IF(Tabel1[[#This Row],[P]]="P7","OK")))))))))</f>
        <v>-</v>
      </c>
      <c r="V21" s="119">
        <f>IF(AND(K21="ja",U21="ok"),TABELLEN!$AI$7,0)</f>
        <v>0</v>
      </c>
      <c r="W2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 s="58" t="str">
        <f>IF(Tabel1[[#This Row],[BUDGETCATEGORIE (DEFINITIEF)]]="-","-",IF(Tabel1[[#This Row],[BUDGETCATEGORIE (DEFINITIEF)]]="RTH",Tabel1[[#This Row],[SOM ZORGGEBONDEN PUNTEN]],VLOOKUP(Tabel1[[#This Row],[BUDGETCATEGORIE (DEFINITIEF)]],TABELLEN!$C$7:$D$30,2,FALSE)))</f>
        <v>-</v>
      </c>
    </row>
    <row r="22" spans="1:27" ht="13.8" x14ac:dyDescent="0.3">
      <c r="A22" s="50"/>
      <c r="B22" s="50"/>
      <c r="C22" s="50"/>
      <c r="D22" s="39" t="str">
        <f>CONCATENATE("B",Tabel1[[#This Row],[B-waarde]],"/","P",Tabel1[[#This Row],[P-waarde]])</f>
        <v>B/P</v>
      </c>
      <c r="E22" s="39" t="str">
        <f>CONCATENATE("P",Tabel1[[#This Row],[P-waarde]])</f>
        <v>P</v>
      </c>
      <c r="F22" s="51"/>
      <c r="G22" s="51"/>
      <c r="H22" s="51"/>
      <c r="I22" s="51"/>
      <c r="J22" s="51"/>
      <c r="K22" s="52"/>
      <c r="L22" s="53">
        <f>ROUNDDOWN(Tabel1[[#This Row],[DAG-ONDERSTEUNING]],0)</f>
        <v>0</v>
      </c>
      <c r="M2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 s="55">
        <f>ROUNDDOWN(Tabel1[[#This Row],[WOON-ONDERSTEUNING]],0)</f>
        <v>0</v>
      </c>
      <c r="O2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 s="118">
        <f>IF(Tabel1[[#This Row],[PSYCHOSOCIALE ONDERSTEUNING / BEGELEID WERKEN]]&gt;2,Tabel1[[#This Row],[PSYCHOSOCIALE ONDERSTEUNING / BEGELEID WERKEN]]-2,0)</f>
        <v>0</v>
      </c>
      <c r="S22" s="118">
        <f>Tabel1[[#This Row],[GLOBALE INDIVIDUELE ONDERSTEUNING]]+Tabel1[[#This Row],[OVERDRACHT UREN PSYCHOSOCIALE ONDERSTEUNING]]</f>
        <v>0</v>
      </c>
      <c r="T22" s="118">
        <f>IF(Tabel1[[#This Row],[AANTAL UREN  GLOBALE INDIVIDUELE ONDERSTEUNING]]&gt;10,10*TABELLEN!$AF$7+(Tabel1[[#This Row],[AANTAL UREN  GLOBALE INDIVIDUELE ONDERSTEUNING]]-10)*TABELLEN!$AF$8,Tabel1[[#This Row],[AANTAL UREN  GLOBALE INDIVIDUELE ONDERSTEUNING]]*TABELLEN!$AF$7)</f>
        <v>0</v>
      </c>
      <c r="U22" s="119" t="str">
        <f>IF(Tabel1[[#This Row],[P]]="P","-",IF(Tabel1[[#This Row],[P]]="P0","NIET OK",IF(Tabel1[[#This Row],[P]]="P1","NIET OK",IF(Tabel1[[#This Row],[P]]="P2","NIET OK",IF(Tabel1[[#This Row],[P]]="P3","OK",IF(Tabel1[[#This Row],[P]]="P4","OK",IF(Tabel1[[#This Row],[P]]="P5","OK",IF(Tabel1[[#This Row],[P]]="P6","OK",IF(Tabel1[[#This Row],[P]]="P7","OK")))))))))</f>
        <v>-</v>
      </c>
      <c r="V22" s="119">
        <f>IF(AND(K22="ja",U22="ok"),TABELLEN!$AI$7,0)</f>
        <v>0</v>
      </c>
      <c r="W2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 s="58" t="str">
        <f>IF(Tabel1[[#This Row],[BUDGETCATEGORIE (DEFINITIEF)]]="-","-",IF(Tabel1[[#This Row],[BUDGETCATEGORIE (DEFINITIEF)]]="RTH",Tabel1[[#This Row],[SOM ZORGGEBONDEN PUNTEN]],VLOOKUP(Tabel1[[#This Row],[BUDGETCATEGORIE (DEFINITIEF)]],TABELLEN!$C$7:$D$30,2,FALSE)))</f>
        <v>-</v>
      </c>
    </row>
    <row r="23" spans="1:27" ht="13.8" x14ac:dyDescent="0.3">
      <c r="A23" s="50"/>
      <c r="B23" s="50"/>
      <c r="C23" s="50"/>
      <c r="D23" s="39" t="str">
        <f>CONCATENATE("B",Tabel1[[#This Row],[B-waarde]],"/","P",Tabel1[[#This Row],[P-waarde]])</f>
        <v>B/P</v>
      </c>
      <c r="E23" s="39" t="str">
        <f>CONCATENATE("P",Tabel1[[#This Row],[P-waarde]])</f>
        <v>P</v>
      </c>
      <c r="F23" s="51"/>
      <c r="G23" s="51"/>
      <c r="H23" s="51"/>
      <c r="I23" s="51"/>
      <c r="J23" s="51"/>
      <c r="K23" s="52"/>
      <c r="L23" s="53">
        <f>ROUNDDOWN(Tabel1[[#This Row],[DAG-ONDERSTEUNING]],0)</f>
        <v>0</v>
      </c>
      <c r="M2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 s="55">
        <f>ROUNDDOWN(Tabel1[[#This Row],[WOON-ONDERSTEUNING]],0)</f>
        <v>0</v>
      </c>
      <c r="O2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 s="118">
        <f>IF(Tabel1[[#This Row],[PSYCHOSOCIALE ONDERSTEUNING / BEGELEID WERKEN]]&gt;2,Tabel1[[#This Row],[PSYCHOSOCIALE ONDERSTEUNING / BEGELEID WERKEN]]-2,0)</f>
        <v>0</v>
      </c>
      <c r="S23" s="118">
        <f>Tabel1[[#This Row],[GLOBALE INDIVIDUELE ONDERSTEUNING]]+Tabel1[[#This Row],[OVERDRACHT UREN PSYCHOSOCIALE ONDERSTEUNING]]</f>
        <v>0</v>
      </c>
      <c r="T23" s="118">
        <f>IF(Tabel1[[#This Row],[AANTAL UREN  GLOBALE INDIVIDUELE ONDERSTEUNING]]&gt;10,10*TABELLEN!$AF$7+(Tabel1[[#This Row],[AANTAL UREN  GLOBALE INDIVIDUELE ONDERSTEUNING]]-10)*TABELLEN!$AF$8,Tabel1[[#This Row],[AANTAL UREN  GLOBALE INDIVIDUELE ONDERSTEUNING]]*TABELLEN!$AF$7)</f>
        <v>0</v>
      </c>
      <c r="U23" s="119" t="str">
        <f>IF(Tabel1[[#This Row],[P]]="P","-",IF(Tabel1[[#This Row],[P]]="P0","NIET OK",IF(Tabel1[[#This Row],[P]]="P1","NIET OK",IF(Tabel1[[#This Row],[P]]="P2","NIET OK",IF(Tabel1[[#This Row],[P]]="P3","OK",IF(Tabel1[[#This Row],[P]]="P4","OK",IF(Tabel1[[#This Row],[P]]="P5","OK",IF(Tabel1[[#This Row],[P]]="P6","OK",IF(Tabel1[[#This Row],[P]]="P7","OK")))))))))</f>
        <v>-</v>
      </c>
      <c r="V23" s="119">
        <f>IF(AND(K23="ja",U23="ok"),TABELLEN!$AI$7,0)</f>
        <v>0</v>
      </c>
      <c r="W2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 s="58" t="str">
        <f>IF(Tabel1[[#This Row],[BUDGETCATEGORIE (DEFINITIEF)]]="-","-",IF(Tabel1[[#This Row],[BUDGETCATEGORIE (DEFINITIEF)]]="RTH",Tabel1[[#This Row],[SOM ZORGGEBONDEN PUNTEN]],VLOOKUP(Tabel1[[#This Row],[BUDGETCATEGORIE (DEFINITIEF)]],TABELLEN!$C$7:$D$30,2,FALSE)))</f>
        <v>-</v>
      </c>
    </row>
    <row r="24" spans="1:27" ht="13.8" x14ac:dyDescent="0.3">
      <c r="A24" s="50"/>
      <c r="B24" s="50"/>
      <c r="C24" s="50"/>
      <c r="D24" s="39" t="str">
        <f>CONCATENATE("B",Tabel1[[#This Row],[B-waarde]],"/","P",Tabel1[[#This Row],[P-waarde]])</f>
        <v>B/P</v>
      </c>
      <c r="E24" s="39" t="str">
        <f>CONCATENATE("P",Tabel1[[#This Row],[P-waarde]])</f>
        <v>P</v>
      </c>
      <c r="F24" s="51"/>
      <c r="G24" s="51"/>
      <c r="H24" s="51"/>
      <c r="I24" s="51"/>
      <c r="J24" s="51"/>
      <c r="K24" s="52"/>
      <c r="L24" s="53">
        <f>ROUNDDOWN(Tabel1[[#This Row],[DAG-ONDERSTEUNING]],0)</f>
        <v>0</v>
      </c>
      <c r="M2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 s="55">
        <f>ROUNDDOWN(Tabel1[[#This Row],[WOON-ONDERSTEUNING]],0)</f>
        <v>0</v>
      </c>
      <c r="O2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 s="118">
        <f>IF(Tabel1[[#This Row],[PSYCHOSOCIALE ONDERSTEUNING / BEGELEID WERKEN]]&gt;2,Tabel1[[#This Row],[PSYCHOSOCIALE ONDERSTEUNING / BEGELEID WERKEN]]-2,0)</f>
        <v>0</v>
      </c>
      <c r="S24" s="118">
        <f>Tabel1[[#This Row],[GLOBALE INDIVIDUELE ONDERSTEUNING]]+Tabel1[[#This Row],[OVERDRACHT UREN PSYCHOSOCIALE ONDERSTEUNING]]</f>
        <v>0</v>
      </c>
      <c r="T24" s="118">
        <f>IF(Tabel1[[#This Row],[AANTAL UREN  GLOBALE INDIVIDUELE ONDERSTEUNING]]&gt;10,10*TABELLEN!$AF$7+(Tabel1[[#This Row],[AANTAL UREN  GLOBALE INDIVIDUELE ONDERSTEUNING]]-10)*TABELLEN!$AF$8,Tabel1[[#This Row],[AANTAL UREN  GLOBALE INDIVIDUELE ONDERSTEUNING]]*TABELLEN!$AF$7)</f>
        <v>0</v>
      </c>
      <c r="U24" s="119" t="str">
        <f>IF(Tabel1[[#This Row],[P]]="P","-",IF(Tabel1[[#This Row],[P]]="P0","NIET OK",IF(Tabel1[[#This Row],[P]]="P1","NIET OK",IF(Tabel1[[#This Row],[P]]="P2","NIET OK",IF(Tabel1[[#This Row],[P]]="P3","OK",IF(Tabel1[[#This Row],[P]]="P4","OK",IF(Tabel1[[#This Row],[P]]="P5","OK",IF(Tabel1[[#This Row],[P]]="P6","OK",IF(Tabel1[[#This Row],[P]]="P7","OK")))))))))</f>
        <v>-</v>
      </c>
      <c r="V24" s="119">
        <f>IF(AND(K24="ja",U24="ok"),TABELLEN!$AI$7,0)</f>
        <v>0</v>
      </c>
      <c r="W2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 s="58" t="str">
        <f>IF(Tabel1[[#This Row],[BUDGETCATEGORIE (DEFINITIEF)]]="-","-",IF(Tabel1[[#This Row],[BUDGETCATEGORIE (DEFINITIEF)]]="RTH",Tabel1[[#This Row],[SOM ZORGGEBONDEN PUNTEN]],VLOOKUP(Tabel1[[#This Row],[BUDGETCATEGORIE (DEFINITIEF)]],TABELLEN!$C$7:$D$30,2,FALSE)))</f>
        <v>-</v>
      </c>
    </row>
    <row r="25" spans="1:27" ht="13.8" x14ac:dyDescent="0.3">
      <c r="A25" s="50"/>
      <c r="B25" s="50"/>
      <c r="C25" s="50"/>
      <c r="D25" s="39" t="str">
        <f>CONCATENATE("B",Tabel1[[#This Row],[B-waarde]],"/","P",Tabel1[[#This Row],[P-waarde]])</f>
        <v>B/P</v>
      </c>
      <c r="E25" s="39" t="str">
        <f>CONCATENATE("P",Tabel1[[#This Row],[P-waarde]])</f>
        <v>P</v>
      </c>
      <c r="F25" s="51"/>
      <c r="G25" s="51"/>
      <c r="H25" s="51"/>
      <c r="I25" s="51"/>
      <c r="J25" s="51"/>
      <c r="K25" s="52"/>
      <c r="L25" s="53">
        <f>ROUNDDOWN(Tabel1[[#This Row],[DAG-ONDERSTEUNING]],0)</f>
        <v>0</v>
      </c>
      <c r="M2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 s="55">
        <f>ROUNDDOWN(Tabel1[[#This Row],[WOON-ONDERSTEUNING]],0)</f>
        <v>0</v>
      </c>
      <c r="O2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 s="118">
        <f>IF(Tabel1[[#This Row],[PSYCHOSOCIALE ONDERSTEUNING / BEGELEID WERKEN]]&gt;2,Tabel1[[#This Row],[PSYCHOSOCIALE ONDERSTEUNING / BEGELEID WERKEN]]-2,0)</f>
        <v>0</v>
      </c>
      <c r="S25" s="118">
        <f>Tabel1[[#This Row],[GLOBALE INDIVIDUELE ONDERSTEUNING]]+Tabel1[[#This Row],[OVERDRACHT UREN PSYCHOSOCIALE ONDERSTEUNING]]</f>
        <v>0</v>
      </c>
      <c r="T25" s="118">
        <f>IF(Tabel1[[#This Row],[AANTAL UREN  GLOBALE INDIVIDUELE ONDERSTEUNING]]&gt;10,10*TABELLEN!$AF$7+(Tabel1[[#This Row],[AANTAL UREN  GLOBALE INDIVIDUELE ONDERSTEUNING]]-10)*TABELLEN!$AF$8,Tabel1[[#This Row],[AANTAL UREN  GLOBALE INDIVIDUELE ONDERSTEUNING]]*TABELLEN!$AF$7)</f>
        <v>0</v>
      </c>
      <c r="U25" s="119" t="str">
        <f>IF(Tabel1[[#This Row],[P]]="P","-",IF(Tabel1[[#This Row],[P]]="P0","NIET OK",IF(Tabel1[[#This Row],[P]]="P1","NIET OK",IF(Tabel1[[#This Row],[P]]="P2","NIET OK",IF(Tabel1[[#This Row],[P]]="P3","OK",IF(Tabel1[[#This Row],[P]]="P4","OK",IF(Tabel1[[#This Row],[P]]="P5","OK",IF(Tabel1[[#This Row],[P]]="P6","OK",IF(Tabel1[[#This Row],[P]]="P7","OK")))))))))</f>
        <v>-</v>
      </c>
      <c r="V25" s="119">
        <f>IF(AND(K25="ja",U25="ok"),TABELLEN!$AI$7,0)</f>
        <v>0</v>
      </c>
      <c r="W2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 s="58" t="str">
        <f>IF(Tabel1[[#This Row],[BUDGETCATEGORIE (DEFINITIEF)]]="-","-",IF(Tabel1[[#This Row],[BUDGETCATEGORIE (DEFINITIEF)]]="RTH",Tabel1[[#This Row],[SOM ZORGGEBONDEN PUNTEN]],VLOOKUP(Tabel1[[#This Row],[BUDGETCATEGORIE (DEFINITIEF)]],TABELLEN!$C$7:$D$30,2,FALSE)))</f>
        <v>-</v>
      </c>
    </row>
    <row r="26" spans="1:27" ht="13.8" x14ac:dyDescent="0.3">
      <c r="A26" s="50"/>
      <c r="B26" s="50"/>
      <c r="C26" s="50"/>
      <c r="D26" s="39" t="str">
        <f>CONCATENATE("B",Tabel1[[#This Row],[B-waarde]],"/","P",Tabel1[[#This Row],[P-waarde]])</f>
        <v>B/P</v>
      </c>
      <c r="E26" s="39" t="str">
        <f>CONCATENATE("P",Tabel1[[#This Row],[P-waarde]])</f>
        <v>P</v>
      </c>
      <c r="F26" s="51"/>
      <c r="G26" s="51"/>
      <c r="H26" s="51"/>
      <c r="I26" s="51"/>
      <c r="J26" s="51"/>
      <c r="K26" s="52"/>
      <c r="L26" s="53">
        <f>ROUNDDOWN(Tabel1[[#This Row],[DAG-ONDERSTEUNING]],0)</f>
        <v>0</v>
      </c>
      <c r="M2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 s="55">
        <f>ROUNDDOWN(Tabel1[[#This Row],[WOON-ONDERSTEUNING]],0)</f>
        <v>0</v>
      </c>
      <c r="O2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 s="118">
        <f>IF(Tabel1[[#This Row],[PSYCHOSOCIALE ONDERSTEUNING / BEGELEID WERKEN]]&gt;2,Tabel1[[#This Row],[PSYCHOSOCIALE ONDERSTEUNING / BEGELEID WERKEN]]-2,0)</f>
        <v>0</v>
      </c>
      <c r="S26" s="118">
        <f>Tabel1[[#This Row],[GLOBALE INDIVIDUELE ONDERSTEUNING]]+Tabel1[[#This Row],[OVERDRACHT UREN PSYCHOSOCIALE ONDERSTEUNING]]</f>
        <v>0</v>
      </c>
      <c r="T26" s="118">
        <f>IF(Tabel1[[#This Row],[AANTAL UREN  GLOBALE INDIVIDUELE ONDERSTEUNING]]&gt;10,10*TABELLEN!$AF$7+(Tabel1[[#This Row],[AANTAL UREN  GLOBALE INDIVIDUELE ONDERSTEUNING]]-10)*TABELLEN!$AF$8,Tabel1[[#This Row],[AANTAL UREN  GLOBALE INDIVIDUELE ONDERSTEUNING]]*TABELLEN!$AF$7)</f>
        <v>0</v>
      </c>
      <c r="U26" s="119" t="str">
        <f>IF(Tabel1[[#This Row],[P]]="P","-",IF(Tabel1[[#This Row],[P]]="P0","NIET OK",IF(Tabel1[[#This Row],[P]]="P1","NIET OK",IF(Tabel1[[#This Row],[P]]="P2","NIET OK",IF(Tabel1[[#This Row],[P]]="P3","OK",IF(Tabel1[[#This Row],[P]]="P4","OK",IF(Tabel1[[#This Row],[P]]="P5","OK",IF(Tabel1[[#This Row],[P]]="P6","OK",IF(Tabel1[[#This Row],[P]]="P7","OK")))))))))</f>
        <v>-</v>
      </c>
      <c r="V26" s="119">
        <f>IF(AND(K26="ja",U26="ok"),TABELLEN!$AI$7,0)</f>
        <v>0</v>
      </c>
      <c r="W2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 s="58" t="str">
        <f>IF(Tabel1[[#This Row],[BUDGETCATEGORIE (DEFINITIEF)]]="-","-",IF(Tabel1[[#This Row],[BUDGETCATEGORIE (DEFINITIEF)]]="RTH",Tabel1[[#This Row],[SOM ZORGGEBONDEN PUNTEN]],VLOOKUP(Tabel1[[#This Row],[BUDGETCATEGORIE (DEFINITIEF)]],TABELLEN!$C$7:$D$30,2,FALSE)))</f>
        <v>-</v>
      </c>
    </row>
    <row r="27" spans="1:27" ht="13.8" x14ac:dyDescent="0.3">
      <c r="A27" s="50"/>
      <c r="B27" s="50"/>
      <c r="C27" s="50"/>
      <c r="D27" s="39" t="str">
        <f>CONCATENATE("B",Tabel1[[#This Row],[B-waarde]],"/","P",Tabel1[[#This Row],[P-waarde]])</f>
        <v>B/P</v>
      </c>
      <c r="E27" s="39" t="str">
        <f>CONCATENATE("P",Tabel1[[#This Row],[P-waarde]])</f>
        <v>P</v>
      </c>
      <c r="F27" s="51"/>
      <c r="G27" s="51"/>
      <c r="H27" s="51"/>
      <c r="I27" s="51"/>
      <c r="J27" s="51"/>
      <c r="K27" s="52"/>
      <c r="L27" s="53">
        <f>ROUNDDOWN(Tabel1[[#This Row],[DAG-ONDERSTEUNING]],0)</f>
        <v>0</v>
      </c>
      <c r="M2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 s="55">
        <f>ROUNDDOWN(Tabel1[[#This Row],[WOON-ONDERSTEUNING]],0)</f>
        <v>0</v>
      </c>
      <c r="O2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 s="118">
        <f>IF(Tabel1[[#This Row],[PSYCHOSOCIALE ONDERSTEUNING / BEGELEID WERKEN]]&gt;2,Tabel1[[#This Row],[PSYCHOSOCIALE ONDERSTEUNING / BEGELEID WERKEN]]-2,0)</f>
        <v>0</v>
      </c>
      <c r="S27" s="118">
        <f>Tabel1[[#This Row],[GLOBALE INDIVIDUELE ONDERSTEUNING]]+Tabel1[[#This Row],[OVERDRACHT UREN PSYCHOSOCIALE ONDERSTEUNING]]</f>
        <v>0</v>
      </c>
      <c r="T27" s="118">
        <f>IF(Tabel1[[#This Row],[AANTAL UREN  GLOBALE INDIVIDUELE ONDERSTEUNING]]&gt;10,10*TABELLEN!$AF$7+(Tabel1[[#This Row],[AANTAL UREN  GLOBALE INDIVIDUELE ONDERSTEUNING]]-10)*TABELLEN!$AF$8,Tabel1[[#This Row],[AANTAL UREN  GLOBALE INDIVIDUELE ONDERSTEUNING]]*TABELLEN!$AF$7)</f>
        <v>0</v>
      </c>
      <c r="U27" s="119" t="str">
        <f>IF(Tabel1[[#This Row],[P]]="P","-",IF(Tabel1[[#This Row],[P]]="P0","NIET OK",IF(Tabel1[[#This Row],[P]]="P1","NIET OK",IF(Tabel1[[#This Row],[P]]="P2","NIET OK",IF(Tabel1[[#This Row],[P]]="P3","OK",IF(Tabel1[[#This Row],[P]]="P4","OK",IF(Tabel1[[#This Row],[P]]="P5","OK",IF(Tabel1[[#This Row],[P]]="P6","OK",IF(Tabel1[[#This Row],[P]]="P7","OK")))))))))</f>
        <v>-</v>
      </c>
      <c r="V27" s="119">
        <f>IF(AND(K27="ja",U27="ok"),TABELLEN!$AI$7,0)</f>
        <v>0</v>
      </c>
      <c r="W2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 s="58" t="str">
        <f>IF(Tabel1[[#This Row],[BUDGETCATEGORIE (DEFINITIEF)]]="-","-",IF(Tabel1[[#This Row],[BUDGETCATEGORIE (DEFINITIEF)]]="RTH",Tabel1[[#This Row],[SOM ZORGGEBONDEN PUNTEN]],VLOOKUP(Tabel1[[#This Row],[BUDGETCATEGORIE (DEFINITIEF)]],TABELLEN!$C$7:$D$30,2,FALSE)))</f>
        <v>-</v>
      </c>
    </row>
    <row r="28" spans="1:27" ht="13.8" x14ac:dyDescent="0.3">
      <c r="A28" s="50"/>
      <c r="B28" s="50"/>
      <c r="C28" s="50"/>
      <c r="D28" s="39" t="str">
        <f>CONCATENATE("B",Tabel1[[#This Row],[B-waarde]],"/","P",Tabel1[[#This Row],[P-waarde]])</f>
        <v>B/P</v>
      </c>
      <c r="E28" s="39" t="str">
        <f>CONCATENATE("P",Tabel1[[#This Row],[P-waarde]])</f>
        <v>P</v>
      </c>
      <c r="F28" s="51"/>
      <c r="G28" s="51"/>
      <c r="H28" s="51"/>
      <c r="I28" s="51"/>
      <c r="J28" s="51"/>
      <c r="K28" s="52"/>
      <c r="L28" s="53">
        <f>ROUNDDOWN(Tabel1[[#This Row],[DAG-ONDERSTEUNING]],0)</f>
        <v>0</v>
      </c>
      <c r="M2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 s="55">
        <f>ROUNDDOWN(Tabel1[[#This Row],[WOON-ONDERSTEUNING]],0)</f>
        <v>0</v>
      </c>
      <c r="O2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 s="118">
        <f>IF(Tabel1[[#This Row],[PSYCHOSOCIALE ONDERSTEUNING / BEGELEID WERKEN]]&gt;2,Tabel1[[#This Row],[PSYCHOSOCIALE ONDERSTEUNING / BEGELEID WERKEN]]-2,0)</f>
        <v>0</v>
      </c>
      <c r="S28" s="118">
        <f>Tabel1[[#This Row],[GLOBALE INDIVIDUELE ONDERSTEUNING]]+Tabel1[[#This Row],[OVERDRACHT UREN PSYCHOSOCIALE ONDERSTEUNING]]</f>
        <v>0</v>
      </c>
      <c r="T28" s="118">
        <f>IF(Tabel1[[#This Row],[AANTAL UREN  GLOBALE INDIVIDUELE ONDERSTEUNING]]&gt;10,10*TABELLEN!$AF$7+(Tabel1[[#This Row],[AANTAL UREN  GLOBALE INDIVIDUELE ONDERSTEUNING]]-10)*TABELLEN!$AF$8,Tabel1[[#This Row],[AANTAL UREN  GLOBALE INDIVIDUELE ONDERSTEUNING]]*TABELLEN!$AF$7)</f>
        <v>0</v>
      </c>
      <c r="U28" s="119" t="str">
        <f>IF(Tabel1[[#This Row],[P]]="P","-",IF(Tabel1[[#This Row],[P]]="P0","NIET OK",IF(Tabel1[[#This Row],[P]]="P1","NIET OK",IF(Tabel1[[#This Row],[P]]="P2","NIET OK",IF(Tabel1[[#This Row],[P]]="P3","OK",IF(Tabel1[[#This Row],[P]]="P4","OK",IF(Tabel1[[#This Row],[P]]="P5","OK",IF(Tabel1[[#This Row],[P]]="P6","OK",IF(Tabel1[[#This Row],[P]]="P7","OK")))))))))</f>
        <v>-</v>
      </c>
      <c r="V28" s="119">
        <f>IF(AND(K28="ja",U28="ok"),TABELLEN!$AI$7,0)</f>
        <v>0</v>
      </c>
      <c r="W2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 s="58" t="str">
        <f>IF(Tabel1[[#This Row],[BUDGETCATEGORIE (DEFINITIEF)]]="-","-",IF(Tabel1[[#This Row],[BUDGETCATEGORIE (DEFINITIEF)]]="RTH",Tabel1[[#This Row],[SOM ZORGGEBONDEN PUNTEN]],VLOOKUP(Tabel1[[#This Row],[BUDGETCATEGORIE (DEFINITIEF)]],TABELLEN!$C$7:$D$30,2,FALSE)))</f>
        <v>-</v>
      </c>
    </row>
    <row r="29" spans="1:27" ht="13.8" x14ac:dyDescent="0.3">
      <c r="A29" s="50"/>
      <c r="B29" s="50"/>
      <c r="C29" s="50"/>
      <c r="D29" s="39" t="str">
        <f>CONCATENATE("B",Tabel1[[#This Row],[B-waarde]],"/","P",Tabel1[[#This Row],[P-waarde]])</f>
        <v>B/P</v>
      </c>
      <c r="E29" s="39" t="str">
        <f>CONCATENATE("P",Tabel1[[#This Row],[P-waarde]])</f>
        <v>P</v>
      </c>
      <c r="F29" s="51"/>
      <c r="G29" s="51"/>
      <c r="H29" s="51"/>
      <c r="I29" s="51"/>
      <c r="J29" s="51"/>
      <c r="K29" s="52"/>
      <c r="L29" s="53">
        <f>ROUNDDOWN(Tabel1[[#This Row],[DAG-ONDERSTEUNING]],0)</f>
        <v>0</v>
      </c>
      <c r="M2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 s="55">
        <f>ROUNDDOWN(Tabel1[[#This Row],[WOON-ONDERSTEUNING]],0)</f>
        <v>0</v>
      </c>
      <c r="O2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 s="118">
        <f>IF(Tabel1[[#This Row],[PSYCHOSOCIALE ONDERSTEUNING / BEGELEID WERKEN]]&gt;2,Tabel1[[#This Row],[PSYCHOSOCIALE ONDERSTEUNING / BEGELEID WERKEN]]-2,0)</f>
        <v>0</v>
      </c>
      <c r="S29" s="118">
        <f>Tabel1[[#This Row],[GLOBALE INDIVIDUELE ONDERSTEUNING]]+Tabel1[[#This Row],[OVERDRACHT UREN PSYCHOSOCIALE ONDERSTEUNING]]</f>
        <v>0</v>
      </c>
      <c r="T29" s="118">
        <f>IF(Tabel1[[#This Row],[AANTAL UREN  GLOBALE INDIVIDUELE ONDERSTEUNING]]&gt;10,10*TABELLEN!$AF$7+(Tabel1[[#This Row],[AANTAL UREN  GLOBALE INDIVIDUELE ONDERSTEUNING]]-10)*TABELLEN!$AF$8,Tabel1[[#This Row],[AANTAL UREN  GLOBALE INDIVIDUELE ONDERSTEUNING]]*TABELLEN!$AF$7)</f>
        <v>0</v>
      </c>
      <c r="U29" s="119" t="str">
        <f>IF(Tabel1[[#This Row],[P]]="P","-",IF(Tabel1[[#This Row],[P]]="P0","NIET OK",IF(Tabel1[[#This Row],[P]]="P1","NIET OK",IF(Tabel1[[#This Row],[P]]="P2","NIET OK",IF(Tabel1[[#This Row],[P]]="P3","OK",IF(Tabel1[[#This Row],[P]]="P4","OK",IF(Tabel1[[#This Row],[P]]="P5","OK",IF(Tabel1[[#This Row],[P]]="P6","OK",IF(Tabel1[[#This Row],[P]]="P7","OK")))))))))</f>
        <v>-</v>
      </c>
      <c r="V29" s="119">
        <f>IF(AND(K29="ja",U29="ok"),TABELLEN!$AI$7,0)</f>
        <v>0</v>
      </c>
      <c r="W2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 s="58" t="str">
        <f>IF(Tabel1[[#This Row],[BUDGETCATEGORIE (DEFINITIEF)]]="-","-",IF(Tabel1[[#This Row],[BUDGETCATEGORIE (DEFINITIEF)]]="RTH",Tabel1[[#This Row],[SOM ZORGGEBONDEN PUNTEN]],VLOOKUP(Tabel1[[#This Row],[BUDGETCATEGORIE (DEFINITIEF)]],TABELLEN!$C$7:$D$30,2,FALSE)))</f>
        <v>-</v>
      </c>
    </row>
    <row r="30" spans="1:27" ht="13.8" x14ac:dyDescent="0.3">
      <c r="A30" s="50"/>
      <c r="B30" s="50"/>
      <c r="C30" s="50"/>
      <c r="D30" s="39" t="str">
        <f>CONCATENATE("B",Tabel1[[#This Row],[B-waarde]],"/","P",Tabel1[[#This Row],[P-waarde]])</f>
        <v>B/P</v>
      </c>
      <c r="E30" s="39" t="str">
        <f>CONCATENATE("P",Tabel1[[#This Row],[P-waarde]])</f>
        <v>P</v>
      </c>
      <c r="F30" s="51"/>
      <c r="G30" s="51"/>
      <c r="H30" s="51"/>
      <c r="I30" s="51"/>
      <c r="J30" s="51"/>
      <c r="K30" s="52"/>
      <c r="L30" s="53">
        <f>ROUNDDOWN(Tabel1[[#This Row],[DAG-ONDERSTEUNING]],0)</f>
        <v>0</v>
      </c>
      <c r="M3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 s="55">
        <f>ROUNDDOWN(Tabel1[[#This Row],[WOON-ONDERSTEUNING]],0)</f>
        <v>0</v>
      </c>
      <c r="O3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 s="118">
        <f>IF(Tabel1[[#This Row],[PSYCHOSOCIALE ONDERSTEUNING / BEGELEID WERKEN]]&gt;2,Tabel1[[#This Row],[PSYCHOSOCIALE ONDERSTEUNING / BEGELEID WERKEN]]-2,0)</f>
        <v>0</v>
      </c>
      <c r="S30" s="118">
        <f>Tabel1[[#This Row],[GLOBALE INDIVIDUELE ONDERSTEUNING]]+Tabel1[[#This Row],[OVERDRACHT UREN PSYCHOSOCIALE ONDERSTEUNING]]</f>
        <v>0</v>
      </c>
      <c r="T30" s="118">
        <f>IF(Tabel1[[#This Row],[AANTAL UREN  GLOBALE INDIVIDUELE ONDERSTEUNING]]&gt;10,10*TABELLEN!$AF$7+(Tabel1[[#This Row],[AANTAL UREN  GLOBALE INDIVIDUELE ONDERSTEUNING]]-10)*TABELLEN!$AF$8,Tabel1[[#This Row],[AANTAL UREN  GLOBALE INDIVIDUELE ONDERSTEUNING]]*TABELLEN!$AF$7)</f>
        <v>0</v>
      </c>
      <c r="U30" s="119" t="str">
        <f>IF(Tabel1[[#This Row],[P]]="P","-",IF(Tabel1[[#This Row],[P]]="P0","NIET OK",IF(Tabel1[[#This Row],[P]]="P1","NIET OK",IF(Tabel1[[#This Row],[P]]="P2","NIET OK",IF(Tabel1[[#This Row],[P]]="P3","OK",IF(Tabel1[[#This Row],[P]]="P4","OK",IF(Tabel1[[#This Row],[P]]="P5","OK",IF(Tabel1[[#This Row],[P]]="P6","OK",IF(Tabel1[[#This Row],[P]]="P7","OK")))))))))</f>
        <v>-</v>
      </c>
      <c r="V30" s="119">
        <f>IF(AND(K30="ja",U30="ok"),TABELLEN!$AI$7,0)</f>
        <v>0</v>
      </c>
      <c r="W3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 s="58" t="str">
        <f>IF(Tabel1[[#This Row],[BUDGETCATEGORIE (DEFINITIEF)]]="-","-",IF(Tabel1[[#This Row],[BUDGETCATEGORIE (DEFINITIEF)]]="RTH",Tabel1[[#This Row],[SOM ZORGGEBONDEN PUNTEN]],VLOOKUP(Tabel1[[#This Row],[BUDGETCATEGORIE (DEFINITIEF)]],TABELLEN!$C$7:$D$30,2,FALSE)))</f>
        <v>-</v>
      </c>
    </row>
    <row r="31" spans="1:27" ht="13.8" x14ac:dyDescent="0.3">
      <c r="A31" s="50"/>
      <c r="B31" s="50"/>
      <c r="C31" s="50"/>
      <c r="D31" s="39" t="str">
        <f>CONCATENATE("B",Tabel1[[#This Row],[B-waarde]],"/","P",Tabel1[[#This Row],[P-waarde]])</f>
        <v>B/P</v>
      </c>
      <c r="E31" s="39" t="str">
        <f>CONCATENATE("P",Tabel1[[#This Row],[P-waarde]])</f>
        <v>P</v>
      </c>
      <c r="F31" s="51"/>
      <c r="G31" s="51"/>
      <c r="H31" s="51"/>
      <c r="I31" s="51"/>
      <c r="J31" s="51"/>
      <c r="K31" s="52"/>
      <c r="L31" s="53">
        <f>ROUNDDOWN(Tabel1[[#This Row],[DAG-ONDERSTEUNING]],0)</f>
        <v>0</v>
      </c>
      <c r="M3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 s="55">
        <f>ROUNDDOWN(Tabel1[[#This Row],[WOON-ONDERSTEUNING]],0)</f>
        <v>0</v>
      </c>
      <c r="O3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 s="118">
        <f>IF(Tabel1[[#This Row],[PSYCHOSOCIALE ONDERSTEUNING / BEGELEID WERKEN]]&gt;2,Tabel1[[#This Row],[PSYCHOSOCIALE ONDERSTEUNING / BEGELEID WERKEN]]-2,0)</f>
        <v>0</v>
      </c>
      <c r="S31" s="118">
        <f>Tabel1[[#This Row],[GLOBALE INDIVIDUELE ONDERSTEUNING]]+Tabel1[[#This Row],[OVERDRACHT UREN PSYCHOSOCIALE ONDERSTEUNING]]</f>
        <v>0</v>
      </c>
      <c r="T31" s="118">
        <f>IF(Tabel1[[#This Row],[AANTAL UREN  GLOBALE INDIVIDUELE ONDERSTEUNING]]&gt;10,10*TABELLEN!$AF$7+(Tabel1[[#This Row],[AANTAL UREN  GLOBALE INDIVIDUELE ONDERSTEUNING]]-10)*TABELLEN!$AF$8,Tabel1[[#This Row],[AANTAL UREN  GLOBALE INDIVIDUELE ONDERSTEUNING]]*TABELLEN!$AF$7)</f>
        <v>0</v>
      </c>
      <c r="U31" s="119" t="str">
        <f>IF(Tabel1[[#This Row],[P]]="P","-",IF(Tabel1[[#This Row],[P]]="P0","NIET OK",IF(Tabel1[[#This Row],[P]]="P1","NIET OK",IF(Tabel1[[#This Row],[P]]="P2","NIET OK",IF(Tabel1[[#This Row],[P]]="P3","OK",IF(Tabel1[[#This Row],[P]]="P4","OK",IF(Tabel1[[#This Row],[P]]="P5","OK",IF(Tabel1[[#This Row],[P]]="P6","OK",IF(Tabel1[[#This Row],[P]]="P7","OK")))))))))</f>
        <v>-</v>
      </c>
      <c r="V31" s="119">
        <f>IF(AND(K31="ja",U31="ok"),TABELLEN!$AI$7,0)</f>
        <v>0</v>
      </c>
      <c r="W3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 s="58" t="str">
        <f>IF(Tabel1[[#This Row],[BUDGETCATEGORIE (DEFINITIEF)]]="-","-",IF(Tabel1[[#This Row],[BUDGETCATEGORIE (DEFINITIEF)]]="RTH",Tabel1[[#This Row],[SOM ZORGGEBONDEN PUNTEN]],VLOOKUP(Tabel1[[#This Row],[BUDGETCATEGORIE (DEFINITIEF)]],TABELLEN!$C$7:$D$30,2,FALSE)))</f>
        <v>-</v>
      </c>
    </row>
    <row r="32" spans="1:27" ht="13.8" x14ac:dyDescent="0.3">
      <c r="A32" s="50"/>
      <c r="B32" s="50"/>
      <c r="C32" s="50"/>
      <c r="D32" s="39" t="str">
        <f>CONCATENATE("B",Tabel1[[#This Row],[B-waarde]],"/","P",Tabel1[[#This Row],[P-waarde]])</f>
        <v>B/P</v>
      </c>
      <c r="E32" s="39" t="str">
        <f>CONCATENATE("P",Tabel1[[#This Row],[P-waarde]])</f>
        <v>P</v>
      </c>
      <c r="F32" s="51"/>
      <c r="G32" s="51"/>
      <c r="H32" s="51"/>
      <c r="I32" s="51"/>
      <c r="J32" s="51"/>
      <c r="K32" s="52"/>
      <c r="L32" s="53">
        <f>ROUNDDOWN(Tabel1[[#This Row],[DAG-ONDERSTEUNING]],0)</f>
        <v>0</v>
      </c>
      <c r="M3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 s="55">
        <f>ROUNDDOWN(Tabel1[[#This Row],[WOON-ONDERSTEUNING]],0)</f>
        <v>0</v>
      </c>
      <c r="O3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 s="118">
        <f>IF(Tabel1[[#This Row],[PSYCHOSOCIALE ONDERSTEUNING / BEGELEID WERKEN]]&gt;2,Tabel1[[#This Row],[PSYCHOSOCIALE ONDERSTEUNING / BEGELEID WERKEN]]-2,0)</f>
        <v>0</v>
      </c>
      <c r="S32" s="118">
        <f>Tabel1[[#This Row],[GLOBALE INDIVIDUELE ONDERSTEUNING]]+Tabel1[[#This Row],[OVERDRACHT UREN PSYCHOSOCIALE ONDERSTEUNING]]</f>
        <v>0</v>
      </c>
      <c r="T32" s="118">
        <f>IF(Tabel1[[#This Row],[AANTAL UREN  GLOBALE INDIVIDUELE ONDERSTEUNING]]&gt;10,10*TABELLEN!$AF$7+(Tabel1[[#This Row],[AANTAL UREN  GLOBALE INDIVIDUELE ONDERSTEUNING]]-10)*TABELLEN!$AF$8,Tabel1[[#This Row],[AANTAL UREN  GLOBALE INDIVIDUELE ONDERSTEUNING]]*TABELLEN!$AF$7)</f>
        <v>0</v>
      </c>
      <c r="U32" s="119" t="str">
        <f>IF(Tabel1[[#This Row],[P]]="P","-",IF(Tabel1[[#This Row],[P]]="P0","NIET OK",IF(Tabel1[[#This Row],[P]]="P1","NIET OK",IF(Tabel1[[#This Row],[P]]="P2","NIET OK",IF(Tabel1[[#This Row],[P]]="P3","OK",IF(Tabel1[[#This Row],[P]]="P4","OK",IF(Tabel1[[#This Row],[P]]="P5","OK",IF(Tabel1[[#This Row],[P]]="P6","OK",IF(Tabel1[[#This Row],[P]]="P7","OK")))))))))</f>
        <v>-</v>
      </c>
      <c r="V32" s="119">
        <f>IF(AND(K32="ja",U32="ok"),TABELLEN!$AI$7,0)</f>
        <v>0</v>
      </c>
      <c r="W3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 s="58" t="str">
        <f>IF(Tabel1[[#This Row],[BUDGETCATEGORIE (DEFINITIEF)]]="-","-",IF(Tabel1[[#This Row],[BUDGETCATEGORIE (DEFINITIEF)]]="RTH",Tabel1[[#This Row],[SOM ZORGGEBONDEN PUNTEN]],VLOOKUP(Tabel1[[#This Row],[BUDGETCATEGORIE (DEFINITIEF)]],TABELLEN!$C$7:$D$30,2,FALSE)))</f>
        <v>-</v>
      </c>
    </row>
    <row r="33" spans="1:27" ht="13.8" x14ac:dyDescent="0.3">
      <c r="A33" s="50"/>
      <c r="B33" s="50"/>
      <c r="C33" s="50"/>
      <c r="D33" s="39" t="str">
        <f>CONCATENATE("B",Tabel1[[#This Row],[B-waarde]],"/","P",Tabel1[[#This Row],[P-waarde]])</f>
        <v>B/P</v>
      </c>
      <c r="E33" s="39" t="str">
        <f>CONCATENATE("P",Tabel1[[#This Row],[P-waarde]])</f>
        <v>P</v>
      </c>
      <c r="F33" s="51"/>
      <c r="G33" s="51"/>
      <c r="H33" s="51"/>
      <c r="I33" s="51"/>
      <c r="J33" s="51"/>
      <c r="K33" s="52"/>
      <c r="L33" s="53">
        <f>ROUNDDOWN(Tabel1[[#This Row],[DAG-ONDERSTEUNING]],0)</f>
        <v>0</v>
      </c>
      <c r="M3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 s="55">
        <f>ROUNDDOWN(Tabel1[[#This Row],[WOON-ONDERSTEUNING]],0)</f>
        <v>0</v>
      </c>
      <c r="O3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 s="118">
        <f>IF(Tabel1[[#This Row],[PSYCHOSOCIALE ONDERSTEUNING / BEGELEID WERKEN]]&gt;2,Tabel1[[#This Row],[PSYCHOSOCIALE ONDERSTEUNING / BEGELEID WERKEN]]-2,0)</f>
        <v>0</v>
      </c>
      <c r="S33" s="118">
        <f>Tabel1[[#This Row],[GLOBALE INDIVIDUELE ONDERSTEUNING]]+Tabel1[[#This Row],[OVERDRACHT UREN PSYCHOSOCIALE ONDERSTEUNING]]</f>
        <v>0</v>
      </c>
      <c r="T33" s="118">
        <f>IF(Tabel1[[#This Row],[AANTAL UREN  GLOBALE INDIVIDUELE ONDERSTEUNING]]&gt;10,10*TABELLEN!$AF$7+(Tabel1[[#This Row],[AANTAL UREN  GLOBALE INDIVIDUELE ONDERSTEUNING]]-10)*TABELLEN!$AF$8,Tabel1[[#This Row],[AANTAL UREN  GLOBALE INDIVIDUELE ONDERSTEUNING]]*TABELLEN!$AF$7)</f>
        <v>0</v>
      </c>
      <c r="U33" s="119" t="str">
        <f>IF(Tabel1[[#This Row],[P]]="P","-",IF(Tabel1[[#This Row],[P]]="P0","NIET OK",IF(Tabel1[[#This Row],[P]]="P1","NIET OK",IF(Tabel1[[#This Row],[P]]="P2","NIET OK",IF(Tabel1[[#This Row],[P]]="P3","OK",IF(Tabel1[[#This Row],[P]]="P4","OK",IF(Tabel1[[#This Row],[P]]="P5","OK",IF(Tabel1[[#This Row],[P]]="P6","OK",IF(Tabel1[[#This Row],[P]]="P7","OK")))))))))</f>
        <v>-</v>
      </c>
      <c r="V33" s="119">
        <f>IF(AND(K33="ja",U33="ok"),TABELLEN!$AI$7,0)</f>
        <v>0</v>
      </c>
      <c r="W3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 s="58" t="str">
        <f>IF(Tabel1[[#This Row],[BUDGETCATEGORIE (DEFINITIEF)]]="-","-",IF(Tabel1[[#This Row],[BUDGETCATEGORIE (DEFINITIEF)]]="RTH",Tabel1[[#This Row],[SOM ZORGGEBONDEN PUNTEN]],VLOOKUP(Tabel1[[#This Row],[BUDGETCATEGORIE (DEFINITIEF)]],TABELLEN!$C$7:$D$30,2,FALSE)))</f>
        <v>-</v>
      </c>
    </row>
    <row r="34" spans="1:27" ht="13.8" x14ac:dyDescent="0.3">
      <c r="A34" s="50"/>
      <c r="B34" s="50"/>
      <c r="C34" s="50"/>
      <c r="D34" s="39" t="str">
        <f>CONCATENATE("B",Tabel1[[#This Row],[B-waarde]],"/","P",Tabel1[[#This Row],[P-waarde]])</f>
        <v>B/P</v>
      </c>
      <c r="E34" s="39" t="str">
        <f>CONCATENATE("P",Tabel1[[#This Row],[P-waarde]])</f>
        <v>P</v>
      </c>
      <c r="F34" s="51"/>
      <c r="G34" s="51"/>
      <c r="H34" s="51"/>
      <c r="I34" s="51"/>
      <c r="J34" s="51"/>
      <c r="K34" s="52"/>
      <c r="L34" s="53">
        <f>ROUNDDOWN(Tabel1[[#This Row],[DAG-ONDERSTEUNING]],0)</f>
        <v>0</v>
      </c>
      <c r="M3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 s="55">
        <f>ROUNDDOWN(Tabel1[[#This Row],[WOON-ONDERSTEUNING]],0)</f>
        <v>0</v>
      </c>
      <c r="O3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 s="118">
        <f>IF(Tabel1[[#This Row],[PSYCHOSOCIALE ONDERSTEUNING / BEGELEID WERKEN]]&gt;2,Tabel1[[#This Row],[PSYCHOSOCIALE ONDERSTEUNING / BEGELEID WERKEN]]-2,0)</f>
        <v>0</v>
      </c>
      <c r="S34" s="118">
        <f>Tabel1[[#This Row],[GLOBALE INDIVIDUELE ONDERSTEUNING]]+Tabel1[[#This Row],[OVERDRACHT UREN PSYCHOSOCIALE ONDERSTEUNING]]</f>
        <v>0</v>
      </c>
      <c r="T34" s="118">
        <f>IF(Tabel1[[#This Row],[AANTAL UREN  GLOBALE INDIVIDUELE ONDERSTEUNING]]&gt;10,10*TABELLEN!$AF$7+(Tabel1[[#This Row],[AANTAL UREN  GLOBALE INDIVIDUELE ONDERSTEUNING]]-10)*TABELLEN!$AF$8,Tabel1[[#This Row],[AANTAL UREN  GLOBALE INDIVIDUELE ONDERSTEUNING]]*TABELLEN!$AF$7)</f>
        <v>0</v>
      </c>
      <c r="U34" s="119" t="str">
        <f>IF(Tabel1[[#This Row],[P]]="P","-",IF(Tabel1[[#This Row],[P]]="P0","NIET OK",IF(Tabel1[[#This Row],[P]]="P1","NIET OK",IF(Tabel1[[#This Row],[P]]="P2","NIET OK",IF(Tabel1[[#This Row],[P]]="P3","OK",IF(Tabel1[[#This Row],[P]]="P4","OK",IF(Tabel1[[#This Row],[P]]="P5","OK",IF(Tabel1[[#This Row],[P]]="P6","OK",IF(Tabel1[[#This Row],[P]]="P7","OK")))))))))</f>
        <v>-</v>
      </c>
      <c r="V34" s="119">
        <f>IF(AND(K34="ja",U34="ok"),TABELLEN!$AI$7,0)</f>
        <v>0</v>
      </c>
      <c r="W3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 s="58" t="str">
        <f>IF(Tabel1[[#This Row],[BUDGETCATEGORIE (DEFINITIEF)]]="-","-",IF(Tabel1[[#This Row],[BUDGETCATEGORIE (DEFINITIEF)]]="RTH",Tabel1[[#This Row],[SOM ZORGGEBONDEN PUNTEN]],VLOOKUP(Tabel1[[#This Row],[BUDGETCATEGORIE (DEFINITIEF)]],TABELLEN!$C$7:$D$30,2,FALSE)))</f>
        <v>-</v>
      </c>
    </row>
    <row r="35" spans="1:27" ht="13.8" x14ac:dyDescent="0.3">
      <c r="A35" s="50"/>
      <c r="B35" s="50"/>
      <c r="C35" s="50"/>
      <c r="D35" s="39" t="str">
        <f>CONCATENATE("B",Tabel1[[#This Row],[B-waarde]],"/","P",Tabel1[[#This Row],[P-waarde]])</f>
        <v>B/P</v>
      </c>
      <c r="E35" s="39" t="str">
        <f>CONCATENATE("P",Tabel1[[#This Row],[P-waarde]])</f>
        <v>P</v>
      </c>
      <c r="F35" s="51"/>
      <c r="G35" s="51"/>
      <c r="H35" s="51"/>
      <c r="I35" s="51"/>
      <c r="J35" s="51"/>
      <c r="K35" s="52"/>
      <c r="L35" s="53">
        <f>ROUNDDOWN(Tabel1[[#This Row],[DAG-ONDERSTEUNING]],0)</f>
        <v>0</v>
      </c>
      <c r="M3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 s="55">
        <f>ROUNDDOWN(Tabel1[[#This Row],[WOON-ONDERSTEUNING]],0)</f>
        <v>0</v>
      </c>
      <c r="O3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 s="118">
        <f>IF(Tabel1[[#This Row],[PSYCHOSOCIALE ONDERSTEUNING / BEGELEID WERKEN]]&gt;2,Tabel1[[#This Row],[PSYCHOSOCIALE ONDERSTEUNING / BEGELEID WERKEN]]-2,0)</f>
        <v>0</v>
      </c>
      <c r="S35" s="118">
        <f>Tabel1[[#This Row],[GLOBALE INDIVIDUELE ONDERSTEUNING]]+Tabel1[[#This Row],[OVERDRACHT UREN PSYCHOSOCIALE ONDERSTEUNING]]</f>
        <v>0</v>
      </c>
      <c r="T35" s="118">
        <f>IF(Tabel1[[#This Row],[AANTAL UREN  GLOBALE INDIVIDUELE ONDERSTEUNING]]&gt;10,10*TABELLEN!$AF$7+(Tabel1[[#This Row],[AANTAL UREN  GLOBALE INDIVIDUELE ONDERSTEUNING]]-10)*TABELLEN!$AF$8,Tabel1[[#This Row],[AANTAL UREN  GLOBALE INDIVIDUELE ONDERSTEUNING]]*TABELLEN!$AF$7)</f>
        <v>0</v>
      </c>
      <c r="U35" s="119" t="str">
        <f>IF(Tabel1[[#This Row],[P]]="P","-",IF(Tabel1[[#This Row],[P]]="P0","NIET OK",IF(Tabel1[[#This Row],[P]]="P1","NIET OK",IF(Tabel1[[#This Row],[P]]="P2","NIET OK",IF(Tabel1[[#This Row],[P]]="P3","OK",IF(Tabel1[[#This Row],[P]]="P4","OK",IF(Tabel1[[#This Row],[P]]="P5","OK",IF(Tabel1[[#This Row],[P]]="P6","OK",IF(Tabel1[[#This Row],[P]]="P7","OK")))))))))</f>
        <v>-</v>
      </c>
      <c r="V35" s="119">
        <f>IF(AND(K35="ja",U35="ok"),TABELLEN!$AI$7,0)</f>
        <v>0</v>
      </c>
      <c r="W3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 s="58" t="str">
        <f>IF(Tabel1[[#This Row],[BUDGETCATEGORIE (DEFINITIEF)]]="-","-",IF(Tabel1[[#This Row],[BUDGETCATEGORIE (DEFINITIEF)]]="RTH",Tabel1[[#This Row],[SOM ZORGGEBONDEN PUNTEN]],VLOOKUP(Tabel1[[#This Row],[BUDGETCATEGORIE (DEFINITIEF)]],TABELLEN!$C$7:$D$30,2,FALSE)))</f>
        <v>-</v>
      </c>
    </row>
    <row r="36" spans="1:27" ht="13.8" x14ac:dyDescent="0.3">
      <c r="A36" s="50"/>
      <c r="B36" s="50"/>
      <c r="C36" s="50"/>
      <c r="D36" s="39" t="str">
        <f>CONCATENATE("B",Tabel1[[#This Row],[B-waarde]],"/","P",Tabel1[[#This Row],[P-waarde]])</f>
        <v>B/P</v>
      </c>
      <c r="E36" s="39" t="str">
        <f>CONCATENATE("P",Tabel1[[#This Row],[P-waarde]])</f>
        <v>P</v>
      </c>
      <c r="F36" s="51"/>
      <c r="G36" s="51"/>
      <c r="H36" s="51"/>
      <c r="I36" s="51"/>
      <c r="J36" s="51"/>
      <c r="K36" s="52"/>
      <c r="L36" s="53">
        <f>ROUNDDOWN(Tabel1[[#This Row],[DAG-ONDERSTEUNING]],0)</f>
        <v>0</v>
      </c>
      <c r="M3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 s="55">
        <f>ROUNDDOWN(Tabel1[[#This Row],[WOON-ONDERSTEUNING]],0)</f>
        <v>0</v>
      </c>
      <c r="O3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 s="118">
        <f>IF(Tabel1[[#This Row],[PSYCHOSOCIALE ONDERSTEUNING / BEGELEID WERKEN]]&gt;2,Tabel1[[#This Row],[PSYCHOSOCIALE ONDERSTEUNING / BEGELEID WERKEN]]-2,0)</f>
        <v>0</v>
      </c>
      <c r="S36" s="118">
        <f>Tabel1[[#This Row],[GLOBALE INDIVIDUELE ONDERSTEUNING]]+Tabel1[[#This Row],[OVERDRACHT UREN PSYCHOSOCIALE ONDERSTEUNING]]</f>
        <v>0</v>
      </c>
      <c r="T36" s="118">
        <f>IF(Tabel1[[#This Row],[AANTAL UREN  GLOBALE INDIVIDUELE ONDERSTEUNING]]&gt;10,10*TABELLEN!$AF$7+(Tabel1[[#This Row],[AANTAL UREN  GLOBALE INDIVIDUELE ONDERSTEUNING]]-10)*TABELLEN!$AF$8,Tabel1[[#This Row],[AANTAL UREN  GLOBALE INDIVIDUELE ONDERSTEUNING]]*TABELLEN!$AF$7)</f>
        <v>0</v>
      </c>
      <c r="U36" s="119" t="str">
        <f>IF(Tabel1[[#This Row],[P]]="P","-",IF(Tabel1[[#This Row],[P]]="P0","NIET OK",IF(Tabel1[[#This Row],[P]]="P1","NIET OK",IF(Tabel1[[#This Row],[P]]="P2","NIET OK",IF(Tabel1[[#This Row],[P]]="P3","OK",IF(Tabel1[[#This Row],[P]]="P4","OK",IF(Tabel1[[#This Row],[P]]="P5","OK",IF(Tabel1[[#This Row],[P]]="P6","OK",IF(Tabel1[[#This Row],[P]]="P7","OK")))))))))</f>
        <v>-</v>
      </c>
      <c r="V36" s="119">
        <f>IF(AND(K36="ja",U36="ok"),TABELLEN!$AI$7,0)</f>
        <v>0</v>
      </c>
      <c r="W3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 s="58" t="str">
        <f>IF(Tabel1[[#This Row],[BUDGETCATEGORIE (DEFINITIEF)]]="-","-",IF(Tabel1[[#This Row],[BUDGETCATEGORIE (DEFINITIEF)]]="RTH",Tabel1[[#This Row],[SOM ZORGGEBONDEN PUNTEN]],VLOOKUP(Tabel1[[#This Row],[BUDGETCATEGORIE (DEFINITIEF)]],TABELLEN!$C$7:$D$30,2,FALSE)))</f>
        <v>-</v>
      </c>
    </row>
    <row r="37" spans="1:27" ht="13.8" x14ac:dyDescent="0.3">
      <c r="A37" s="50"/>
      <c r="B37" s="50"/>
      <c r="C37" s="50"/>
      <c r="D37" s="39" t="str">
        <f>CONCATENATE("B",Tabel1[[#This Row],[B-waarde]],"/","P",Tabel1[[#This Row],[P-waarde]])</f>
        <v>B/P</v>
      </c>
      <c r="E37" s="39" t="str">
        <f>CONCATENATE("P",Tabel1[[#This Row],[P-waarde]])</f>
        <v>P</v>
      </c>
      <c r="F37" s="51"/>
      <c r="G37" s="51"/>
      <c r="H37" s="51"/>
      <c r="I37" s="51"/>
      <c r="J37" s="51"/>
      <c r="K37" s="52"/>
      <c r="L37" s="53">
        <f>ROUNDDOWN(Tabel1[[#This Row],[DAG-ONDERSTEUNING]],0)</f>
        <v>0</v>
      </c>
      <c r="M3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 s="55">
        <f>ROUNDDOWN(Tabel1[[#This Row],[WOON-ONDERSTEUNING]],0)</f>
        <v>0</v>
      </c>
      <c r="O3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 s="118">
        <f>IF(Tabel1[[#This Row],[PSYCHOSOCIALE ONDERSTEUNING / BEGELEID WERKEN]]&gt;2,Tabel1[[#This Row],[PSYCHOSOCIALE ONDERSTEUNING / BEGELEID WERKEN]]-2,0)</f>
        <v>0</v>
      </c>
      <c r="S37" s="118">
        <f>Tabel1[[#This Row],[GLOBALE INDIVIDUELE ONDERSTEUNING]]+Tabel1[[#This Row],[OVERDRACHT UREN PSYCHOSOCIALE ONDERSTEUNING]]</f>
        <v>0</v>
      </c>
      <c r="T37" s="118">
        <f>IF(Tabel1[[#This Row],[AANTAL UREN  GLOBALE INDIVIDUELE ONDERSTEUNING]]&gt;10,10*TABELLEN!$AF$7+(Tabel1[[#This Row],[AANTAL UREN  GLOBALE INDIVIDUELE ONDERSTEUNING]]-10)*TABELLEN!$AF$8,Tabel1[[#This Row],[AANTAL UREN  GLOBALE INDIVIDUELE ONDERSTEUNING]]*TABELLEN!$AF$7)</f>
        <v>0</v>
      </c>
      <c r="U37" s="119" t="str">
        <f>IF(Tabel1[[#This Row],[P]]="P","-",IF(Tabel1[[#This Row],[P]]="P0","NIET OK",IF(Tabel1[[#This Row],[P]]="P1","NIET OK",IF(Tabel1[[#This Row],[P]]="P2","NIET OK",IF(Tabel1[[#This Row],[P]]="P3","OK",IF(Tabel1[[#This Row],[P]]="P4","OK",IF(Tabel1[[#This Row],[P]]="P5","OK",IF(Tabel1[[#This Row],[P]]="P6","OK",IF(Tabel1[[#This Row],[P]]="P7","OK")))))))))</f>
        <v>-</v>
      </c>
      <c r="V37" s="119">
        <f>IF(AND(K37="ja",U37="ok"),TABELLEN!$AI$7,0)</f>
        <v>0</v>
      </c>
      <c r="W3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 s="58" t="str">
        <f>IF(Tabel1[[#This Row],[BUDGETCATEGORIE (DEFINITIEF)]]="-","-",IF(Tabel1[[#This Row],[BUDGETCATEGORIE (DEFINITIEF)]]="RTH",Tabel1[[#This Row],[SOM ZORGGEBONDEN PUNTEN]],VLOOKUP(Tabel1[[#This Row],[BUDGETCATEGORIE (DEFINITIEF)]],TABELLEN!$C$7:$D$30,2,FALSE)))</f>
        <v>-</v>
      </c>
    </row>
    <row r="38" spans="1:27" ht="13.8" x14ac:dyDescent="0.3">
      <c r="A38" s="50"/>
      <c r="B38" s="50"/>
      <c r="C38" s="50"/>
      <c r="D38" s="39" t="str">
        <f>CONCATENATE("B",Tabel1[[#This Row],[B-waarde]],"/","P",Tabel1[[#This Row],[P-waarde]])</f>
        <v>B/P</v>
      </c>
      <c r="E38" s="39" t="str">
        <f>CONCATENATE("P",Tabel1[[#This Row],[P-waarde]])</f>
        <v>P</v>
      </c>
      <c r="F38" s="51"/>
      <c r="G38" s="51"/>
      <c r="H38" s="51"/>
      <c r="I38" s="51"/>
      <c r="J38" s="51"/>
      <c r="K38" s="52"/>
      <c r="L38" s="53">
        <f>ROUNDDOWN(Tabel1[[#This Row],[DAG-ONDERSTEUNING]],0)</f>
        <v>0</v>
      </c>
      <c r="M3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 s="55">
        <f>ROUNDDOWN(Tabel1[[#This Row],[WOON-ONDERSTEUNING]],0)</f>
        <v>0</v>
      </c>
      <c r="O3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 s="118">
        <f>IF(Tabel1[[#This Row],[PSYCHOSOCIALE ONDERSTEUNING / BEGELEID WERKEN]]&gt;2,Tabel1[[#This Row],[PSYCHOSOCIALE ONDERSTEUNING / BEGELEID WERKEN]]-2,0)</f>
        <v>0</v>
      </c>
      <c r="S38" s="118">
        <f>Tabel1[[#This Row],[GLOBALE INDIVIDUELE ONDERSTEUNING]]+Tabel1[[#This Row],[OVERDRACHT UREN PSYCHOSOCIALE ONDERSTEUNING]]</f>
        <v>0</v>
      </c>
      <c r="T38" s="118">
        <f>IF(Tabel1[[#This Row],[AANTAL UREN  GLOBALE INDIVIDUELE ONDERSTEUNING]]&gt;10,10*TABELLEN!$AF$7+(Tabel1[[#This Row],[AANTAL UREN  GLOBALE INDIVIDUELE ONDERSTEUNING]]-10)*TABELLEN!$AF$8,Tabel1[[#This Row],[AANTAL UREN  GLOBALE INDIVIDUELE ONDERSTEUNING]]*TABELLEN!$AF$7)</f>
        <v>0</v>
      </c>
      <c r="U38" s="119" t="str">
        <f>IF(Tabel1[[#This Row],[P]]="P","-",IF(Tabel1[[#This Row],[P]]="P0","NIET OK",IF(Tabel1[[#This Row],[P]]="P1","NIET OK",IF(Tabel1[[#This Row],[P]]="P2","NIET OK",IF(Tabel1[[#This Row],[P]]="P3","OK",IF(Tabel1[[#This Row],[P]]="P4","OK",IF(Tabel1[[#This Row],[P]]="P5","OK",IF(Tabel1[[#This Row],[P]]="P6","OK",IF(Tabel1[[#This Row],[P]]="P7","OK")))))))))</f>
        <v>-</v>
      </c>
      <c r="V38" s="119">
        <f>IF(AND(K38="ja",U38="ok"),TABELLEN!$AI$7,0)</f>
        <v>0</v>
      </c>
      <c r="W3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 s="58" t="str">
        <f>IF(Tabel1[[#This Row],[BUDGETCATEGORIE (DEFINITIEF)]]="-","-",IF(Tabel1[[#This Row],[BUDGETCATEGORIE (DEFINITIEF)]]="RTH",Tabel1[[#This Row],[SOM ZORGGEBONDEN PUNTEN]],VLOOKUP(Tabel1[[#This Row],[BUDGETCATEGORIE (DEFINITIEF)]],TABELLEN!$C$7:$D$30,2,FALSE)))</f>
        <v>-</v>
      </c>
    </row>
    <row r="39" spans="1:27" ht="13.8" x14ac:dyDescent="0.3">
      <c r="A39" s="50"/>
      <c r="B39" s="50"/>
      <c r="C39" s="50"/>
      <c r="D39" s="39" t="str">
        <f>CONCATENATE("B",Tabel1[[#This Row],[B-waarde]],"/","P",Tabel1[[#This Row],[P-waarde]])</f>
        <v>B/P</v>
      </c>
      <c r="E39" s="39" t="str">
        <f>CONCATENATE("P",Tabel1[[#This Row],[P-waarde]])</f>
        <v>P</v>
      </c>
      <c r="F39" s="51"/>
      <c r="G39" s="51"/>
      <c r="H39" s="51"/>
      <c r="I39" s="51"/>
      <c r="J39" s="51"/>
      <c r="K39" s="52"/>
      <c r="L39" s="53">
        <f>ROUNDDOWN(Tabel1[[#This Row],[DAG-ONDERSTEUNING]],0)</f>
        <v>0</v>
      </c>
      <c r="M3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 s="55">
        <f>ROUNDDOWN(Tabel1[[#This Row],[WOON-ONDERSTEUNING]],0)</f>
        <v>0</v>
      </c>
      <c r="O3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 s="118">
        <f>IF(Tabel1[[#This Row],[PSYCHOSOCIALE ONDERSTEUNING / BEGELEID WERKEN]]&gt;2,Tabel1[[#This Row],[PSYCHOSOCIALE ONDERSTEUNING / BEGELEID WERKEN]]-2,0)</f>
        <v>0</v>
      </c>
      <c r="S39" s="118">
        <f>Tabel1[[#This Row],[GLOBALE INDIVIDUELE ONDERSTEUNING]]+Tabel1[[#This Row],[OVERDRACHT UREN PSYCHOSOCIALE ONDERSTEUNING]]</f>
        <v>0</v>
      </c>
      <c r="T39" s="118">
        <f>IF(Tabel1[[#This Row],[AANTAL UREN  GLOBALE INDIVIDUELE ONDERSTEUNING]]&gt;10,10*TABELLEN!$AF$7+(Tabel1[[#This Row],[AANTAL UREN  GLOBALE INDIVIDUELE ONDERSTEUNING]]-10)*TABELLEN!$AF$8,Tabel1[[#This Row],[AANTAL UREN  GLOBALE INDIVIDUELE ONDERSTEUNING]]*TABELLEN!$AF$7)</f>
        <v>0</v>
      </c>
      <c r="U39" s="119" t="str">
        <f>IF(Tabel1[[#This Row],[P]]="P","-",IF(Tabel1[[#This Row],[P]]="P0","NIET OK",IF(Tabel1[[#This Row],[P]]="P1","NIET OK",IF(Tabel1[[#This Row],[P]]="P2","NIET OK",IF(Tabel1[[#This Row],[P]]="P3","OK",IF(Tabel1[[#This Row],[P]]="P4","OK",IF(Tabel1[[#This Row],[P]]="P5","OK",IF(Tabel1[[#This Row],[P]]="P6","OK",IF(Tabel1[[#This Row],[P]]="P7","OK")))))))))</f>
        <v>-</v>
      </c>
      <c r="V39" s="119">
        <f>IF(AND(K39="ja",U39="ok"),TABELLEN!$AI$7,0)</f>
        <v>0</v>
      </c>
      <c r="W3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 s="58" t="str">
        <f>IF(Tabel1[[#This Row],[BUDGETCATEGORIE (DEFINITIEF)]]="-","-",IF(Tabel1[[#This Row],[BUDGETCATEGORIE (DEFINITIEF)]]="RTH",Tabel1[[#This Row],[SOM ZORGGEBONDEN PUNTEN]],VLOOKUP(Tabel1[[#This Row],[BUDGETCATEGORIE (DEFINITIEF)]],TABELLEN!$C$7:$D$30,2,FALSE)))</f>
        <v>-</v>
      </c>
    </row>
    <row r="40" spans="1:27" ht="13.8" x14ac:dyDescent="0.3">
      <c r="A40" s="50"/>
      <c r="B40" s="50"/>
      <c r="C40" s="50"/>
      <c r="D40" s="39" t="str">
        <f>CONCATENATE("B",Tabel1[[#This Row],[B-waarde]],"/","P",Tabel1[[#This Row],[P-waarde]])</f>
        <v>B/P</v>
      </c>
      <c r="E40" s="39" t="str">
        <f>CONCATENATE("P",Tabel1[[#This Row],[P-waarde]])</f>
        <v>P</v>
      </c>
      <c r="F40" s="51"/>
      <c r="G40" s="51"/>
      <c r="H40" s="51"/>
      <c r="I40" s="51"/>
      <c r="J40" s="51"/>
      <c r="K40" s="52"/>
      <c r="L40" s="53">
        <f>ROUNDDOWN(Tabel1[[#This Row],[DAG-ONDERSTEUNING]],0)</f>
        <v>0</v>
      </c>
      <c r="M4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 s="55">
        <f>ROUNDDOWN(Tabel1[[#This Row],[WOON-ONDERSTEUNING]],0)</f>
        <v>0</v>
      </c>
      <c r="O4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 s="118">
        <f>IF(Tabel1[[#This Row],[PSYCHOSOCIALE ONDERSTEUNING / BEGELEID WERKEN]]&gt;2,Tabel1[[#This Row],[PSYCHOSOCIALE ONDERSTEUNING / BEGELEID WERKEN]]-2,0)</f>
        <v>0</v>
      </c>
      <c r="S40" s="118">
        <f>Tabel1[[#This Row],[GLOBALE INDIVIDUELE ONDERSTEUNING]]+Tabel1[[#This Row],[OVERDRACHT UREN PSYCHOSOCIALE ONDERSTEUNING]]</f>
        <v>0</v>
      </c>
      <c r="T40" s="118">
        <f>IF(Tabel1[[#This Row],[AANTAL UREN  GLOBALE INDIVIDUELE ONDERSTEUNING]]&gt;10,10*TABELLEN!$AF$7+(Tabel1[[#This Row],[AANTAL UREN  GLOBALE INDIVIDUELE ONDERSTEUNING]]-10)*TABELLEN!$AF$8,Tabel1[[#This Row],[AANTAL UREN  GLOBALE INDIVIDUELE ONDERSTEUNING]]*TABELLEN!$AF$7)</f>
        <v>0</v>
      </c>
      <c r="U40" s="119" t="str">
        <f>IF(Tabel1[[#This Row],[P]]="P","-",IF(Tabel1[[#This Row],[P]]="P0","NIET OK",IF(Tabel1[[#This Row],[P]]="P1","NIET OK",IF(Tabel1[[#This Row],[P]]="P2","NIET OK",IF(Tabel1[[#This Row],[P]]="P3","OK",IF(Tabel1[[#This Row],[P]]="P4","OK",IF(Tabel1[[#This Row],[P]]="P5","OK",IF(Tabel1[[#This Row],[P]]="P6","OK",IF(Tabel1[[#This Row],[P]]="P7","OK")))))))))</f>
        <v>-</v>
      </c>
      <c r="V40" s="119">
        <f>IF(AND(K40="ja",U40="ok"),TABELLEN!$AI$7,0)</f>
        <v>0</v>
      </c>
      <c r="W4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 s="58" t="str">
        <f>IF(Tabel1[[#This Row],[BUDGETCATEGORIE (DEFINITIEF)]]="-","-",IF(Tabel1[[#This Row],[BUDGETCATEGORIE (DEFINITIEF)]]="RTH",Tabel1[[#This Row],[SOM ZORGGEBONDEN PUNTEN]],VLOOKUP(Tabel1[[#This Row],[BUDGETCATEGORIE (DEFINITIEF)]],TABELLEN!$C$7:$D$30,2,FALSE)))</f>
        <v>-</v>
      </c>
    </row>
    <row r="41" spans="1:27" ht="13.8" x14ac:dyDescent="0.3">
      <c r="A41" s="50"/>
      <c r="B41" s="50"/>
      <c r="C41" s="50"/>
      <c r="D41" s="39" t="str">
        <f>CONCATENATE("B",Tabel1[[#This Row],[B-waarde]],"/","P",Tabel1[[#This Row],[P-waarde]])</f>
        <v>B/P</v>
      </c>
      <c r="E41" s="39" t="str">
        <f>CONCATENATE("P",Tabel1[[#This Row],[P-waarde]])</f>
        <v>P</v>
      </c>
      <c r="F41" s="51"/>
      <c r="G41" s="51"/>
      <c r="H41" s="51"/>
      <c r="I41" s="51"/>
      <c r="J41" s="51"/>
      <c r="K41" s="52"/>
      <c r="L41" s="53">
        <f>ROUNDDOWN(Tabel1[[#This Row],[DAG-ONDERSTEUNING]],0)</f>
        <v>0</v>
      </c>
      <c r="M4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 s="55">
        <f>ROUNDDOWN(Tabel1[[#This Row],[WOON-ONDERSTEUNING]],0)</f>
        <v>0</v>
      </c>
      <c r="O4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 s="118">
        <f>IF(Tabel1[[#This Row],[PSYCHOSOCIALE ONDERSTEUNING / BEGELEID WERKEN]]&gt;2,Tabel1[[#This Row],[PSYCHOSOCIALE ONDERSTEUNING / BEGELEID WERKEN]]-2,0)</f>
        <v>0</v>
      </c>
      <c r="S41" s="118">
        <f>Tabel1[[#This Row],[GLOBALE INDIVIDUELE ONDERSTEUNING]]+Tabel1[[#This Row],[OVERDRACHT UREN PSYCHOSOCIALE ONDERSTEUNING]]</f>
        <v>0</v>
      </c>
      <c r="T41" s="118">
        <f>IF(Tabel1[[#This Row],[AANTAL UREN  GLOBALE INDIVIDUELE ONDERSTEUNING]]&gt;10,10*TABELLEN!$AF$7+(Tabel1[[#This Row],[AANTAL UREN  GLOBALE INDIVIDUELE ONDERSTEUNING]]-10)*TABELLEN!$AF$8,Tabel1[[#This Row],[AANTAL UREN  GLOBALE INDIVIDUELE ONDERSTEUNING]]*TABELLEN!$AF$7)</f>
        <v>0</v>
      </c>
      <c r="U41" s="119" t="str">
        <f>IF(Tabel1[[#This Row],[P]]="P","-",IF(Tabel1[[#This Row],[P]]="P0","NIET OK",IF(Tabel1[[#This Row],[P]]="P1","NIET OK",IF(Tabel1[[#This Row],[P]]="P2","NIET OK",IF(Tabel1[[#This Row],[P]]="P3","OK",IF(Tabel1[[#This Row],[P]]="P4","OK",IF(Tabel1[[#This Row],[P]]="P5","OK",IF(Tabel1[[#This Row],[P]]="P6","OK",IF(Tabel1[[#This Row],[P]]="P7","OK")))))))))</f>
        <v>-</v>
      </c>
      <c r="V41" s="119">
        <f>IF(AND(K41="ja",U41="ok"),TABELLEN!$AI$7,0)</f>
        <v>0</v>
      </c>
      <c r="W4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 s="58" t="str">
        <f>IF(Tabel1[[#This Row],[BUDGETCATEGORIE (DEFINITIEF)]]="-","-",IF(Tabel1[[#This Row],[BUDGETCATEGORIE (DEFINITIEF)]]="RTH",Tabel1[[#This Row],[SOM ZORGGEBONDEN PUNTEN]],VLOOKUP(Tabel1[[#This Row],[BUDGETCATEGORIE (DEFINITIEF)]],TABELLEN!$C$7:$D$30,2,FALSE)))</f>
        <v>-</v>
      </c>
    </row>
    <row r="42" spans="1:27" ht="13.8" x14ac:dyDescent="0.3">
      <c r="A42" s="50"/>
      <c r="B42" s="50"/>
      <c r="C42" s="50"/>
      <c r="D42" s="39" t="str">
        <f>CONCATENATE("B",Tabel1[[#This Row],[B-waarde]],"/","P",Tabel1[[#This Row],[P-waarde]])</f>
        <v>B/P</v>
      </c>
      <c r="E42" s="39" t="str">
        <f>CONCATENATE("P",Tabel1[[#This Row],[P-waarde]])</f>
        <v>P</v>
      </c>
      <c r="F42" s="51"/>
      <c r="G42" s="51"/>
      <c r="H42" s="51"/>
      <c r="I42" s="51"/>
      <c r="J42" s="51"/>
      <c r="K42" s="52"/>
      <c r="L42" s="53">
        <f>ROUNDDOWN(Tabel1[[#This Row],[DAG-ONDERSTEUNING]],0)</f>
        <v>0</v>
      </c>
      <c r="M4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 s="55">
        <f>ROUNDDOWN(Tabel1[[#This Row],[WOON-ONDERSTEUNING]],0)</f>
        <v>0</v>
      </c>
      <c r="O4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 s="118">
        <f>IF(Tabel1[[#This Row],[PSYCHOSOCIALE ONDERSTEUNING / BEGELEID WERKEN]]&gt;2,Tabel1[[#This Row],[PSYCHOSOCIALE ONDERSTEUNING / BEGELEID WERKEN]]-2,0)</f>
        <v>0</v>
      </c>
      <c r="S42" s="118">
        <f>Tabel1[[#This Row],[GLOBALE INDIVIDUELE ONDERSTEUNING]]+Tabel1[[#This Row],[OVERDRACHT UREN PSYCHOSOCIALE ONDERSTEUNING]]</f>
        <v>0</v>
      </c>
      <c r="T42" s="118">
        <f>IF(Tabel1[[#This Row],[AANTAL UREN  GLOBALE INDIVIDUELE ONDERSTEUNING]]&gt;10,10*TABELLEN!$AF$7+(Tabel1[[#This Row],[AANTAL UREN  GLOBALE INDIVIDUELE ONDERSTEUNING]]-10)*TABELLEN!$AF$8,Tabel1[[#This Row],[AANTAL UREN  GLOBALE INDIVIDUELE ONDERSTEUNING]]*TABELLEN!$AF$7)</f>
        <v>0</v>
      </c>
      <c r="U42" s="119" t="str">
        <f>IF(Tabel1[[#This Row],[P]]="P","-",IF(Tabel1[[#This Row],[P]]="P0","NIET OK",IF(Tabel1[[#This Row],[P]]="P1","NIET OK",IF(Tabel1[[#This Row],[P]]="P2","NIET OK",IF(Tabel1[[#This Row],[P]]="P3","OK",IF(Tabel1[[#This Row],[P]]="P4","OK",IF(Tabel1[[#This Row],[P]]="P5","OK",IF(Tabel1[[#This Row],[P]]="P6","OK",IF(Tabel1[[#This Row],[P]]="P7","OK")))))))))</f>
        <v>-</v>
      </c>
      <c r="V42" s="119">
        <f>IF(AND(K42="ja",U42="ok"),TABELLEN!$AI$7,0)</f>
        <v>0</v>
      </c>
      <c r="W4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 s="58" t="str">
        <f>IF(Tabel1[[#This Row],[BUDGETCATEGORIE (DEFINITIEF)]]="-","-",IF(Tabel1[[#This Row],[BUDGETCATEGORIE (DEFINITIEF)]]="RTH",Tabel1[[#This Row],[SOM ZORGGEBONDEN PUNTEN]],VLOOKUP(Tabel1[[#This Row],[BUDGETCATEGORIE (DEFINITIEF)]],TABELLEN!$C$7:$D$30,2,FALSE)))</f>
        <v>-</v>
      </c>
    </row>
    <row r="43" spans="1:27" ht="13.8" x14ac:dyDescent="0.3">
      <c r="A43" s="50"/>
      <c r="B43" s="50"/>
      <c r="C43" s="50"/>
      <c r="D43" s="39" t="str">
        <f>CONCATENATE("B",Tabel1[[#This Row],[B-waarde]],"/","P",Tabel1[[#This Row],[P-waarde]])</f>
        <v>B/P</v>
      </c>
      <c r="E43" s="39" t="str">
        <f>CONCATENATE("P",Tabel1[[#This Row],[P-waarde]])</f>
        <v>P</v>
      </c>
      <c r="F43" s="51"/>
      <c r="G43" s="51"/>
      <c r="H43" s="51"/>
      <c r="I43" s="51"/>
      <c r="J43" s="51"/>
      <c r="K43" s="52"/>
      <c r="L43" s="53">
        <f>ROUNDDOWN(Tabel1[[#This Row],[DAG-ONDERSTEUNING]],0)</f>
        <v>0</v>
      </c>
      <c r="M4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 s="55">
        <f>ROUNDDOWN(Tabel1[[#This Row],[WOON-ONDERSTEUNING]],0)</f>
        <v>0</v>
      </c>
      <c r="O4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 s="118">
        <f>IF(Tabel1[[#This Row],[PSYCHOSOCIALE ONDERSTEUNING / BEGELEID WERKEN]]&gt;2,Tabel1[[#This Row],[PSYCHOSOCIALE ONDERSTEUNING / BEGELEID WERKEN]]-2,0)</f>
        <v>0</v>
      </c>
      <c r="S43" s="118">
        <f>Tabel1[[#This Row],[GLOBALE INDIVIDUELE ONDERSTEUNING]]+Tabel1[[#This Row],[OVERDRACHT UREN PSYCHOSOCIALE ONDERSTEUNING]]</f>
        <v>0</v>
      </c>
      <c r="T43" s="118">
        <f>IF(Tabel1[[#This Row],[AANTAL UREN  GLOBALE INDIVIDUELE ONDERSTEUNING]]&gt;10,10*TABELLEN!$AF$7+(Tabel1[[#This Row],[AANTAL UREN  GLOBALE INDIVIDUELE ONDERSTEUNING]]-10)*TABELLEN!$AF$8,Tabel1[[#This Row],[AANTAL UREN  GLOBALE INDIVIDUELE ONDERSTEUNING]]*TABELLEN!$AF$7)</f>
        <v>0</v>
      </c>
      <c r="U43" s="119" t="str">
        <f>IF(Tabel1[[#This Row],[P]]="P","-",IF(Tabel1[[#This Row],[P]]="P0","NIET OK",IF(Tabel1[[#This Row],[P]]="P1","NIET OK",IF(Tabel1[[#This Row],[P]]="P2","NIET OK",IF(Tabel1[[#This Row],[P]]="P3","OK",IF(Tabel1[[#This Row],[P]]="P4","OK",IF(Tabel1[[#This Row],[P]]="P5","OK",IF(Tabel1[[#This Row],[P]]="P6","OK",IF(Tabel1[[#This Row],[P]]="P7","OK")))))))))</f>
        <v>-</v>
      </c>
      <c r="V43" s="119">
        <f>IF(AND(K43="ja",U43="ok"),TABELLEN!$AI$7,0)</f>
        <v>0</v>
      </c>
      <c r="W4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 s="58" t="str">
        <f>IF(Tabel1[[#This Row],[BUDGETCATEGORIE (DEFINITIEF)]]="-","-",IF(Tabel1[[#This Row],[BUDGETCATEGORIE (DEFINITIEF)]]="RTH",Tabel1[[#This Row],[SOM ZORGGEBONDEN PUNTEN]],VLOOKUP(Tabel1[[#This Row],[BUDGETCATEGORIE (DEFINITIEF)]],TABELLEN!$C$7:$D$30,2,FALSE)))</f>
        <v>-</v>
      </c>
    </row>
    <row r="44" spans="1:27" ht="13.8" x14ac:dyDescent="0.3">
      <c r="A44" s="50"/>
      <c r="B44" s="50"/>
      <c r="C44" s="50"/>
      <c r="D44" s="39" t="str">
        <f>CONCATENATE("B",Tabel1[[#This Row],[B-waarde]],"/","P",Tabel1[[#This Row],[P-waarde]])</f>
        <v>B/P</v>
      </c>
      <c r="E44" s="39" t="str">
        <f>CONCATENATE("P",Tabel1[[#This Row],[P-waarde]])</f>
        <v>P</v>
      </c>
      <c r="F44" s="51"/>
      <c r="G44" s="51"/>
      <c r="H44" s="51"/>
      <c r="I44" s="51"/>
      <c r="J44" s="51"/>
      <c r="K44" s="52"/>
      <c r="L44" s="53">
        <f>ROUNDDOWN(Tabel1[[#This Row],[DAG-ONDERSTEUNING]],0)</f>
        <v>0</v>
      </c>
      <c r="M4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 s="55">
        <f>ROUNDDOWN(Tabel1[[#This Row],[WOON-ONDERSTEUNING]],0)</f>
        <v>0</v>
      </c>
      <c r="O4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 s="118">
        <f>IF(Tabel1[[#This Row],[PSYCHOSOCIALE ONDERSTEUNING / BEGELEID WERKEN]]&gt;2,Tabel1[[#This Row],[PSYCHOSOCIALE ONDERSTEUNING / BEGELEID WERKEN]]-2,0)</f>
        <v>0</v>
      </c>
      <c r="S44" s="118">
        <f>Tabel1[[#This Row],[GLOBALE INDIVIDUELE ONDERSTEUNING]]+Tabel1[[#This Row],[OVERDRACHT UREN PSYCHOSOCIALE ONDERSTEUNING]]</f>
        <v>0</v>
      </c>
      <c r="T44" s="118">
        <f>IF(Tabel1[[#This Row],[AANTAL UREN  GLOBALE INDIVIDUELE ONDERSTEUNING]]&gt;10,10*TABELLEN!$AF$7+(Tabel1[[#This Row],[AANTAL UREN  GLOBALE INDIVIDUELE ONDERSTEUNING]]-10)*TABELLEN!$AF$8,Tabel1[[#This Row],[AANTAL UREN  GLOBALE INDIVIDUELE ONDERSTEUNING]]*TABELLEN!$AF$7)</f>
        <v>0</v>
      </c>
      <c r="U44" s="119" t="str">
        <f>IF(Tabel1[[#This Row],[P]]="P","-",IF(Tabel1[[#This Row],[P]]="P0","NIET OK",IF(Tabel1[[#This Row],[P]]="P1","NIET OK",IF(Tabel1[[#This Row],[P]]="P2","NIET OK",IF(Tabel1[[#This Row],[P]]="P3","OK",IF(Tabel1[[#This Row],[P]]="P4","OK",IF(Tabel1[[#This Row],[P]]="P5","OK",IF(Tabel1[[#This Row],[P]]="P6","OK",IF(Tabel1[[#This Row],[P]]="P7","OK")))))))))</f>
        <v>-</v>
      </c>
      <c r="V44" s="119">
        <f>IF(AND(K44="ja",U44="ok"),TABELLEN!$AI$7,0)</f>
        <v>0</v>
      </c>
      <c r="W4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 s="58" t="str">
        <f>IF(Tabel1[[#This Row],[BUDGETCATEGORIE (DEFINITIEF)]]="-","-",IF(Tabel1[[#This Row],[BUDGETCATEGORIE (DEFINITIEF)]]="RTH",Tabel1[[#This Row],[SOM ZORGGEBONDEN PUNTEN]],VLOOKUP(Tabel1[[#This Row],[BUDGETCATEGORIE (DEFINITIEF)]],TABELLEN!$C$7:$D$30,2,FALSE)))</f>
        <v>-</v>
      </c>
    </row>
    <row r="45" spans="1:27" ht="13.8" x14ac:dyDescent="0.3">
      <c r="A45" s="50"/>
      <c r="B45" s="50"/>
      <c r="C45" s="50"/>
      <c r="D45" s="39" t="str">
        <f>CONCATENATE("B",Tabel1[[#This Row],[B-waarde]],"/","P",Tabel1[[#This Row],[P-waarde]])</f>
        <v>B/P</v>
      </c>
      <c r="E45" s="39" t="str">
        <f>CONCATENATE("P",Tabel1[[#This Row],[P-waarde]])</f>
        <v>P</v>
      </c>
      <c r="F45" s="51"/>
      <c r="G45" s="51"/>
      <c r="H45" s="51"/>
      <c r="I45" s="51"/>
      <c r="J45" s="51"/>
      <c r="K45" s="52"/>
      <c r="L45" s="53">
        <f>ROUNDDOWN(Tabel1[[#This Row],[DAG-ONDERSTEUNING]],0)</f>
        <v>0</v>
      </c>
      <c r="M4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 s="55">
        <f>ROUNDDOWN(Tabel1[[#This Row],[WOON-ONDERSTEUNING]],0)</f>
        <v>0</v>
      </c>
      <c r="O4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 s="118">
        <f>IF(Tabel1[[#This Row],[PSYCHOSOCIALE ONDERSTEUNING / BEGELEID WERKEN]]&gt;2,Tabel1[[#This Row],[PSYCHOSOCIALE ONDERSTEUNING / BEGELEID WERKEN]]-2,0)</f>
        <v>0</v>
      </c>
      <c r="S45" s="118">
        <f>Tabel1[[#This Row],[GLOBALE INDIVIDUELE ONDERSTEUNING]]+Tabel1[[#This Row],[OVERDRACHT UREN PSYCHOSOCIALE ONDERSTEUNING]]</f>
        <v>0</v>
      </c>
      <c r="T45" s="118">
        <f>IF(Tabel1[[#This Row],[AANTAL UREN  GLOBALE INDIVIDUELE ONDERSTEUNING]]&gt;10,10*TABELLEN!$AF$7+(Tabel1[[#This Row],[AANTAL UREN  GLOBALE INDIVIDUELE ONDERSTEUNING]]-10)*TABELLEN!$AF$8,Tabel1[[#This Row],[AANTAL UREN  GLOBALE INDIVIDUELE ONDERSTEUNING]]*TABELLEN!$AF$7)</f>
        <v>0</v>
      </c>
      <c r="U45" s="119" t="str">
        <f>IF(Tabel1[[#This Row],[P]]="P","-",IF(Tabel1[[#This Row],[P]]="P0","NIET OK",IF(Tabel1[[#This Row],[P]]="P1","NIET OK",IF(Tabel1[[#This Row],[P]]="P2","NIET OK",IF(Tabel1[[#This Row],[P]]="P3","OK",IF(Tabel1[[#This Row],[P]]="P4","OK",IF(Tabel1[[#This Row],[P]]="P5","OK",IF(Tabel1[[#This Row],[P]]="P6","OK",IF(Tabel1[[#This Row],[P]]="P7","OK")))))))))</f>
        <v>-</v>
      </c>
      <c r="V45" s="119">
        <f>IF(AND(K45="ja",U45="ok"),TABELLEN!$AI$7,0)</f>
        <v>0</v>
      </c>
      <c r="W4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 s="58" t="str">
        <f>IF(Tabel1[[#This Row],[BUDGETCATEGORIE (DEFINITIEF)]]="-","-",IF(Tabel1[[#This Row],[BUDGETCATEGORIE (DEFINITIEF)]]="RTH",Tabel1[[#This Row],[SOM ZORGGEBONDEN PUNTEN]],VLOOKUP(Tabel1[[#This Row],[BUDGETCATEGORIE (DEFINITIEF)]],TABELLEN!$C$7:$D$30,2,FALSE)))</f>
        <v>-</v>
      </c>
    </row>
    <row r="46" spans="1:27" ht="13.8" x14ac:dyDescent="0.3">
      <c r="A46" s="50"/>
      <c r="B46" s="50"/>
      <c r="C46" s="50"/>
      <c r="D46" s="39" t="str">
        <f>CONCATENATE("B",Tabel1[[#This Row],[B-waarde]],"/","P",Tabel1[[#This Row],[P-waarde]])</f>
        <v>B/P</v>
      </c>
      <c r="E46" s="39" t="str">
        <f>CONCATENATE("P",Tabel1[[#This Row],[P-waarde]])</f>
        <v>P</v>
      </c>
      <c r="F46" s="51"/>
      <c r="G46" s="51"/>
      <c r="H46" s="51"/>
      <c r="I46" s="51"/>
      <c r="J46" s="51"/>
      <c r="K46" s="52"/>
      <c r="L46" s="53">
        <f>ROUNDDOWN(Tabel1[[#This Row],[DAG-ONDERSTEUNING]],0)</f>
        <v>0</v>
      </c>
      <c r="M4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 s="55">
        <f>ROUNDDOWN(Tabel1[[#This Row],[WOON-ONDERSTEUNING]],0)</f>
        <v>0</v>
      </c>
      <c r="O4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 s="118">
        <f>IF(Tabel1[[#This Row],[PSYCHOSOCIALE ONDERSTEUNING / BEGELEID WERKEN]]&gt;2,Tabel1[[#This Row],[PSYCHOSOCIALE ONDERSTEUNING / BEGELEID WERKEN]]-2,0)</f>
        <v>0</v>
      </c>
      <c r="S46" s="118">
        <f>Tabel1[[#This Row],[GLOBALE INDIVIDUELE ONDERSTEUNING]]+Tabel1[[#This Row],[OVERDRACHT UREN PSYCHOSOCIALE ONDERSTEUNING]]</f>
        <v>0</v>
      </c>
      <c r="T46" s="118">
        <f>IF(Tabel1[[#This Row],[AANTAL UREN  GLOBALE INDIVIDUELE ONDERSTEUNING]]&gt;10,10*TABELLEN!$AF$7+(Tabel1[[#This Row],[AANTAL UREN  GLOBALE INDIVIDUELE ONDERSTEUNING]]-10)*TABELLEN!$AF$8,Tabel1[[#This Row],[AANTAL UREN  GLOBALE INDIVIDUELE ONDERSTEUNING]]*TABELLEN!$AF$7)</f>
        <v>0</v>
      </c>
      <c r="U46" s="119" t="str">
        <f>IF(Tabel1[[#This Row],[P]]="P","-",IF(Tabel1[[#This Row],[P]]="P0","NIET OK",IF(Tabel1[[#This Row],[P]]="P1","NIET OK",IF(Tabel1[[#This Row],[P]]="P2","NIET OK",IF(Tabel1[[#This Row],[P]]="P3","OK",IF(Tabel1[[#This Row],[P]]="P4","OK",IF(Tabel1[[#This Row],[P]]="P5","OK",IF(Tabel1[[#This Row],[P]]="P6","OK",IF(Tabel1[[#This Row],[P]]="P7","OK")))))))))</f>
        <v>-</v>
      </c>
      <c r="V46" s="119">
        <f>IF(AND(K46="ja",U46="ok"),TABELLEN!$AI$7,0)</f>
        <v>0</v>
      </c>
      <c r="W4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 s="58" t="str">
        <f>IF(Tabel1[[#This Row],[BUDGETCATEGORIE (DEFINITIEF)]]="-","-",IF(Tabel1[[#This Row],[BUDGETCATEGORIE (DEFINITIEF)]]="RTH",Tabel1[[#This Row],[SOM ZORGGEBONDEN PUNTEN]],VLOOKUP(Tabel1[[#This Row],[BUDGETCATEGORIE (DEFINITIEF)]],TABELLEN!$C$7:$D$30,2,FALSE)))</f>
        <v>-</v>
      </c>
    </row>
    <row r="47" spans="1:27" ht="13.8" x14ac:dyDescent="0.3">
      <c r="A47" s="50"/>
      <c r="B47" s="50"/>
      <c r="C47" s="50"/>
      <c r="D47" s="39" t="str">
        <f>CONCATENATE("B",Tabel1[[#This Row],[B-waarde]],"/","P",Tabel1[[#This Row],[P-waarde]])</f>
        <v>B/P</v>
      </c>
      <c r="E47" s="39" t="str">
        <f>CONCATENATE("P",Tabel1[[#This Row],[P-waarde]])</f>
        <v>P</v>
      </c>
      <c r="F47" s="51"/>
      <c r="G47" s="51"/>
      <c r="H47" s="51"/>
      <c r="I47" s="51"/>
      <c r="J47" s="51"/>
      <c r="K47" s="52"/>
      <c r="L47" s="53">
        <f>ROUNDDOWN(Tabel1[[#This Row],[DAG-ONDERSTEUNING]],0)</f>
        <v>0</v>
      </c>
      <c r="M4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 s="55">
        <f>ROUNDDOWN(Tabel1[[#This Row],[WOON-ONDERSTEUNING]],0)</f>
        <v>0</v>
      </c>
      <c r="O4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 s="118">
        <f>IF(Tabel1[[#This Row],[PSYCHOSOCIALE ONDERSTEUNING / BEGELEID WERKEN]]&gt;2,Tabel1[[#This Row],[PSYCHOSOCIALE ONDERSTEUNING / BEGELEID WERKEN]]-2,0)</f>
        <v>0</v>
      </c>
      <c r="S47" s="118">
        <f>Tabel1[[#This Row],[GLOBALE INDIVIDUELE ONDERSTEUNING]]+Tabel1[[#This Row],[OVERDRACHT UREN PSYCHOSOCIALE ONDERSTEUNING]]</f>
        <v>0</v>
      </c>
      <c r="T47" s="118">
        <f>IF(Tabel1[[#This Row],[AANTAL UREN  GLOBALE INDIVIDUELE ONDERSTEUNING]]&gt;10,10*TABELLEN!$AF$7+(Tabel1[[#This Row],[AANTAL UREN  GLOBALE INDIVIDUELE ONDERSTEUNING]]-10)*TABELLEN!$AF$8,Tabel1[[#This Row],[AANTAL UREN  GLOBALE INDIVIDUELE ONDERSTEUNING]]*TABELLEN!$AF$7)</f>
        <v>0</v>
      </c>
      <c r="U47" s="119" t="str">
        <f>IF(Tabel1[[#This Row],[P]]="P","-",IF(Tabel1[[#This Row],[P]]="P0","NIET OK",IF(Tabel1[[#This Row],[P]]="P1","NIET OK",IF(Tabel1[[#This Row],[P]]="P2","NIET OK",IF(Tabel1[[#This Row],[P]]="P3","OK",IF(Tabel1[[#This Row],[P]]="P4","OK",IF(Tabel1[[#This Row],[P]]="P5","OK",IF(Tabel1[[#This Row],[P]]="P6","OK",IF(Tabel1[[#This Row],[P]]="P7","OK")))))))))</f>
        <v>-</v>
      </c>
      <c r="V47" s="119">
        <f>IF(AND(K47="ja",U47="ok"),TABELLEN!$AI$7,0)</f>
        <v>0</v>
      </c>
      <c r="W4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 s="58" t="str">
        <f>IF(Tabel1[[#This Row],[BUDGETCATEGORIE (DEFINITIEF)]]="-","-",IF(Tabel1[[#This Row],[BUDGETCATEGORIE (DEFINITIEF)]]="RTH",Tabel1[[#This Row],[SOM ZORGGEBONDEN PUNTEN]],VLOOKUP(Tabel1[[#This Row],[BUDGETCATEGORIE (DEFINITIEF)]],TABELLEN!$C$7:$D$30,2,FALSE)))</f>
        <v>-</v>
      </c>
    </row>
    <row r="48" spans="1:27" ht="13.8" x14ac:dyDescent="0.3">
      <c r="A48" s="50"/>
      <c r="B48" s="50"/>
      <c r="C48" s="50"/>
      <c r="D48" s="39" t="str">
        <f>CONCATENATE("B",Tabel1[[#This Row],[B-waarde]],"/","P",Tabel1[[#This Row],[P-waarde]])</f>
        <v>B/P</v>
      </c>
      <c r="E48" s="39" t="str">
        <f>CONCATENATE("P",Tabel1[[#This Row],[P-waarde]])</f>
        <v>P</v>
      </c>
      <c r="F48" s="51"/>
      <c r="G48" s="51"/>
      <c r="H48" s="51"/>
      <c r="I48" s="51"/>
      <c r="J48" s="51"/>
      <c r="K48" s="52"/>
      <c r="L48" s="53">
        <f>ROUNDDOWN(Tabel1[[#This Row],[DAG-ONDERSTEUNING]],0)</f>
        <v>0</v>
      </c>
      <c r="M4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 s="55">
        <f>ROUNDDOWN(Tabel1[[#This Row],[WOON-ONDERSTEUNING]],0)</f>
        <v>0</v>
      </c>
      <c r="O4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 s="118">
        <f>IF(Tabel1[[#This Row],[PSYCHOSOCIALE ONDERSTEUNING / BEGELEID WERKEN]]&gt;2,Tabel1[[#This Row],[PSYCHOSOCIALE ONDERSTEUNING / BEGELEID WERKEN]]-2,0)</f>
        <v>0</v>
      </c>
      <c r="S48" s="118">
        <f>Tabel1[[#This Row],[GLOBALE INDIVIDUELE ONDERSTEUNING]]+Tabel1[[#This Row],[OVERDRACHT UREN PSYCHOSOCIALE ONDERSTEUNING]]</f>
        <v>0</v>
      </c>
      <c r="T48" s="118">
        <f>IF(Tabel1[[#This Row],[AANTAL UREN  GLOBALE INDIVIDUELE ONDERSTEUNING]]&gt;10,10*TABELLEN!$AF$7+(Tabel1[[#This Row],[AANTAL UREN  GLOBALE INDIVIDUELE ONDERSTEUNING]]-10)*TABELLEN!$AF$8,Tabel1[[#This Row],[AANTAL UREN  GLOBALE INDIVIDUELE ONDERSTEUNING]]*TABELLEN!$AF$7)</f>
        <v>0</v>
      </c>
      <c r="U48" s="119" t="str">
        <f>IF(Tabel1[[#This Row],[P]]="P","-",IF(Tabel1[[#This Row],[P]]="P0","NIET OK",IF(Tabel1[[#This Row],[P]]="P1","NIET OK",IF(Tabel1[[#This Row],[P]]="P2","NIET OK",IF(Tabel1[[#This Row],[P]]="P3","OK",IF(Tabel1[[#This Row],[P]]="P4","OK",IF(Tabel1[[#This Row],[P]]="P5","OK",IF(Tabel1[[#This Row],[P]]="P6","OK",IF(Tabel1[[#This Row],[P]]="P7","OK")))))))))</f>
        <v>-</v>
      </c>
      <c r="V48" s="119">
        <f>IF(AND(K48="ja",U48="ok"),TABELLEN!$AI$7,0)</f>
        <v>0</v>
      </c>
      <c r="W4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 s="58" t="str">
        <f>IF(Tabel1[[#This Row],[BUDGETCATEGORIE (DEFINITIEF)]]="-","-",IF(Tabel1[[#This Row],[BUDGETCATEGORIE (DEFINITIEF)]]="RTH",Tabel1[[#This Row],[SOM ZORGGEBONDEN PUNTEN]],VLOOKUP(Tabel1[[#This Row],[BUDGETCATEGORIE (DEFINITIEF)]],TABELLEN!$C$7:$D$30,2,FALSE)))</f>
        <v>-</v>
      </c>
    </row>
    <row r="49" spans="1:27" ht="13.8" x14ac:dyDescent="0.3">
      <c r="A49" s="50"/>
      <c r="B49" s="50"/>
      <c r="C49" s="50"/>
      <c r="D49" s="39" t="str">
        <f>CONCATENATE("B",Tabel1[[#This Row],[B-waarde]],"/","P",Tabel1[[#This Row],[P-waarde]])</f>
        <v>B/P</v>
      </c>
      <c r="E49" s="39" t="str">
        <f>CONCATENATE("P",Tabel1[[#This Row],[P-waarde]])</f>
        <v>P</v>
      </c>
      <c r="F49" s="51"/>
      <c r="G49" s="51"/>
      <c r="H49" s="51"/>
      <c r="I49" s="51"/>
      <c r="J49" s="51"/>
      <c r="K49" s="52"/>
      <c r="L49" s="53">
        <f>ROUNDDOWN(Tabel1[[#This Row],[DAG-ONDERSTEUNING]],0)</f>
        <v>0</v>
      </c>
      <c r="M4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 s="55">
        <f>ROUNDDOWN(Tabel1[[#This Row],[WOON-ONDERSTEUNING]],0)</f>
        <v>0</v>
      </c>
      <c r="O4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 s="118">
        <f>IF(Tabel1[[#This Row],[PSYCHOSOCIALE ONDERSTEUNING / BEGELEID WERKEN]]&gt;2,Tabel1[[#This Row],[PSYCHOSOCIALE ONDERSTEUNING / BEGELEID WERKEN]]-2,0)</f>
        <v>0</v>
      </c>
      <c r="S49" s="118">
        <f>Tabel1[[#This Row],[GLOBALE INDIVIDUELE ONDERSTEUNING]]+Tabel1[[#This Row],[OVERDRACHT UREN PSYCHOSOCIALE ONDERSTEUNING]]</f>
        <v>0</v>
      </c>
      <c r="T49" s="118">
        <f>IF(Tabel1[[#This Row],[AANTAL UREN  GLOBALE INDIVIDUELE ONDERSTEUNING]]&gt;10,10*TABELLEN!$AF$7+(Tabel1[[#This Row],[AANTAL UREN  GLOBALE INDIVIDUELE ONDERSTEUNING]]-10)*TABELLEN!$AF$8,Tabel1[[#This Row],[AANTAL UREN  GLOBALE INDIVIDUELE ONDERSTEUNING]]*TABELLEN!$AF$7)</f>
        <v>0</v>
      </c>
      <c r="U49" s="119" t="str">
        <f>IF(Tabel1[[#This Row],[P]]="P","-",IF(Tabel1[[#This Row],[P]]="P0","NIET OK",IF(Tabel1[[#This Row],[P]]="P1","NIET OK",IF(Tabel1[[#This Row],[P]]="P2","NIET OK",IF(Tabel1[[#This Row],[P]]="P3","OK",IF(Tabel1[[#This Row],[P]]="P4","OK",IF(Tabel1[[#This Row],[P]]="P5","OK",IF(Tabel1[[#This Row],[P]]="P6","OK",IF(Tabel1[[#This Row],[P]]="P7","OK")))))))))</f>
        <v>-</v>
      </c>
      <c r="V49" s="119">
        <f>IF(AND(K49="ja",U49="ok"),TABELLEN!$AI$7,0)</f>
        <v>0</v>
      </c>
      <c r="W4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 s="58" t="str">
        <f>IF(Tabel1[[#This Row],[BUDGETCATEGORIE (DEFINITIEF)]]="-","-",IF(Tabel1[[#This Row],[BUDGETCATEGORIE (DEFINITIEF)]]="RTH",Tabel1[[#This Row],[SOM ZORGGEBONDEN PUNTEN]],VLOOKUP(Tabel1[[#This Row],[BUDGETCATEGORIE (DEFINITIEF)]],TABELLEN!$C$7:$D$30,2,FALSE)))</f>
        <v>-</v>
      </c>
    </row>
    <row r="50" spans="1:27" ht="13.8" x14ac:dyDescent="0.3">
      <c r="A50" s="50"/>
      <c r="B50" s="50"/>
      <c r="C50" s="50"/>
      <c r="D50" s="39" t="str">
        <f>CONCATENATE("B",Tabel1[[#This Row],[B-waarde]],"/","P",Tabel1[[#This Row],[P-waarde]])</f>
        <v>B/P</v>
      </c>
      <c r="E50" s="39" t="str">
        <f>CONCATENATE("P",Tabel1[[#This Row],[P-waarde]])</f>
        <v>P</v>
      </c>
      <c r="F50" s="51"/>
      <c r="G50" s="51"/>
      <c r="H50" s="51"/>
      <c r="I50" s="51"/>
      <c r="J50" s="51"/>
      <c r="K50" s="52"/>
      <c r="L50" s="53">
        <f>ROUNDDOWN(Tabel1[[#This Row],[DAG-ONDERSTEUNING]],0)</f>
        <v>0</v>
      </c>
      <c r="M5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 s="55">
        <f>ROUNDDOWN(Tabel1[[#This Row],[WOON-ONDERSTEUNING]],0)</f>
        <v>0</v>
      </c>
      <c r="O5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 s="118">
        <f>IF(Tabel1[[#This Row],[PSYCHOSOCIALE ONDERSTEUNING / BEGELEID WERKEN]]&gt;2,Tabel1[[#This Row],[PSYCHOSOCIALE ONDERSTEUNING / BEGELEID WERKEN]]-2,0)</f>
        <v>0</v>
      </c>
      <c r="S50" s="118">
        <f>Tabel1[[#This Row],[GLOBALE INDIVIDUELE ONDERSTEUNING]]+Tabel1[[#This Row],[OVERDRACHT UREN PSYCHOSOCIALE ONDERSTEUNING]]</f>
        <v>0</v>
      </c>
      <c r="T50" s="118">
        <f>IF(Tabel1[[#This Row],[AANTAL UREN  GLOBALE INDIVIDUELE ONDERSTEUNING]]&gt;10,10*TABELLEN!$AF$7+(Tabel1[[#This Row],[AANTAL UREN  GLOBALE INDIVIDUELE ONDERSTEUNING]]-10)*TABELLEN!$AF$8,Tabel1[[#This Row],[AANTAL UREN  GLOBALE INDIVIDUELE ONDERSTEUNING]]*TABELLEN!$AF$7)</f>
        <v>0</v>
      </c>
      <c r="U50" s="119" t="str">
        <f>IF(Tabel1[[#This Row],[P]]="P","-",IF(Tabel1[[#This Row],[P]]="P0","NIET OK",IF(Tabel1[[#This Row],[P]]="P1","NIET OK",IF(Tabel1[[#This Row],[P]]="P2","NIET OK",IF(Tabel1[[#This Row],[P]]="P3","OK",IF(Tabel1[[#This Row],[P]]="P4","OK",IF(Tabel1[[#This Row],[P]]="P5","OK",IF(Tabel1[[#This Row],[P]]="P6","OK",IF(Tabel1[[#This Row],[P]]="P7","OK")))))))))</f>
        <v>-</v>
      </c>
      <c r="V50" s="119">
        <f>IF(AND(K50="ja",U50="ok"),TABELLEN!$AI$7,0)</f>
        <v>0</v>
      </c>
      <c r="W5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 s="58" t="str">
        <f>IF(Tabel1[[#This Row],[BUDGETCATEGORIE (DEFINITIEF)]]="-","-",IF(Tabel1[[#This Row],[BUDGETCATEGORIE (DEFINITIEF)]]="RTH",Tabel1[[#This Row],[SOM ZORGGEBONDEN PUNTEN]],VLOOKUP(Tabel1[[#This Row],[BUDGETCATEGORIE (DEFINITIEF)]],TABELLEN!$C$7:$D$30,2,FALSE)))</f>
        <v>-</v>
      </c>
    </row>
    <row r="51" spans="1:27" ht="13.8" x14ac:dyDescent="0.3">
      <c r="A51" s="50"/>
      <c r="B51" s="50"/>
      <c r="C51" s="50"/>
      <c r="D51" s="39" t="str">
        <f>CONCATENATE("B",Tabel1[[#This Row],[B-waarde]],"/","P",Tabel1[[#This Row],[P-waarde]])</f>
        <v>B/P</v>
      </c>
      <c r="E51" s="39" t="str">
        <f>CONCATENATE("P",Tabel1[[#This Row],[P-waarde]])</f>
        <v>P</v>
      </c>
      <c r="F51" s="51"/>
      <c r="G51" s="51"/>
      <c r="H51" s="51"/>
      <c r="I51" s="51"/>
      <c r="J51" s="51"/>
      <c r="K51" s="52"/>
      <c r="L51" s="53">
        <f>ROUNDDOWN(Tabel1[[#This Row],[DAG-ONDERSTEUNING]],0)</f>
        <v>0</v>
      </c>
      <c r="M5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1" s="55">
        <f>ROUNDDOWN(Tabel1[[#This Row],[WOON-ONDERSTEUNING]],0)</f>
        <v>0</v>
      </c>
      <c r="O5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1" s="118">
        <f>IF(Tabel1[[#This Row],[PSYCHOSOCIALE ONDERSTEUNING / BEGELEID WERKEN]]&gt;2,Tabel1[[#This Row],[PSYCHOSOCIALE ONDERSTEUNING / BEGELEID WERKEN]]-2,0)</f>
        <v>0</v>
      </c>
      <c r="S51" s="118">
        <f>Tabel1[[#This Row],[GLOBALE INDIVIDUELE ONDERSTEUNING]]+Tabel1[[#This Row],[OVERDRACHT UREN PSYCHOSOCIALE ONDERSTEUNING]]</f>
        <v>0</v>
      </c>
      <c r="T51" s="118">
        <f>IF(Tabel1[[#This Row],[AANTAL UREN  GLOBALE INDIVIDUELE ONDERSTEUNING]]&gt;10,10*TABELLEN!$AF$7+(Tabel1[[#This Row],[AANTAL UREN  GLOBALE INDIVIDUELE ONDERSTEUNING]]-10)*TABELLEN!$AF$8,Tabel1[[#This Row],[AANTAL UREN  GLOBALE INDIVIDUELE ONDERSTEUNING]]*TABELLEN!$AF$7)</f>
        <v>0</v>
      </c>
      <c r="U51" s="119" t="str">
        <f>IF(Tabel1[[#This Row],[P]]="P","-",IF(Tabel1[[#This Row],[P]]="P0","NIET OK",IF(Tabel1[[#This Row],[P]]="P1","NIET OK",IF(Tabel1[[#This Row],[P]]="P2","NIET OK",IF(Tabel1[[#This Row],[P]]="P3","OK",IF(Tabel1[[#This Row],[P]]="P4","OK",IF(Tabel1[[#This Row],[P]]="P5","OK",IF(Tabel1[[#This Row],[P]]="P6","OK",IF(Tabel1[[#This Row],[P]]="P7","OK")))))))))</f>
        <v>-</v>
      </c>
      <c r="V51" s="119">
        <f>IF(AND(K51="ja",U51="ok"),TABELLEN!$AI$7,0)</f>
        <v>0</v>
      </c>
      <c r="W5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1" s="58" t="str">
        <f>IF(Tabel1[[#This Row],[BUDGETCATEGORIE (DEFINITIEF)]]="-","-",IF(Tabel1[[#This Row],[BUDGETCATEGORIE (DEFINITIEF)]]="RTH",Tabel1[[#This Row],[SOM ZORGGEBONDEN PUNTEN]],VLOOKUP(Tabel1[[#This Row],[BUDGETCATEGORIE (DEFINITIEF)]],TABELLEN!$C$7:$D$30,2,FALSE)))</f>
        <v>-</v>
      </c>
    </row>
    <row r="52" spans="1:27" ht="13.8" x14ac:dyDescent="0.3">
      <c r="A52" s="50"/>
      <c r="B52" s="50"/>
      <c r="C52" s="50"/>
      <c r="D52" s="39" t="str">
        <f>CONCATENATE("B",Tabel1[[#This Row],[B-waarde]],"/","P",Tabel1[[#This Row],[P-waarde]])</f>
        <v>B/P</v>
      </c>
      <c r="E52" s="39" t="str">
        <f>CONCATENATE("P",Tabel1[[#This Row],[P-waarde]])</f>
        <v>P</v>
      </c>
      <c r="F52" s="51"/>
      <c r="G52" s="51"/>
      <c r="H52" s="51"/>
      <c r="I52" s="51"/>
      <c r="J52" s="51"/>
      <c r="K52" s="52"/>
      <c r="L52" s="53">
        <f>ROUNDDOWN(Tabel1[[#This Row],[DAG-ONDERSTEUNING]],0)</f>
        <v>0</v>
      </c>
      <c r="M5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2" s="55">
        <f>ROUNDDOWN(Tabel1[[#This Row],[WOON-ONDERSTEUNING]],0)</f>
        <v>0</v>
      </c>
      <c r="O5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2" s="118">
        <f>IF(Tabel1[[#This Row],[PSYCHOSOCIALE ONDERSTEUNING / BEGELEID WERKEN]]&gt;2,Tabel1[[#This Row],[PSYCHOSOCIALE ONDERSTEUNING / BEGELEID WERKEN]]-2,0)</f>
        <v>0</v>
      </c>
      <c r="S52" s="118">
        <f>Tabel1[[#This Row],[GLOBALE INDIVIDUELE ONDERSTEUNING]]+Tabel1[[#This Row],[OVERDRACHT UREN PSYCHOSOCIALE ONDERSTEUNING]]</f>
        <v>0</v>
      </c>
      <c r="T52" s="118">
        <f>IF(Tabel1[[#This Row],[AANTAL UREN  GLOBALE INDIVIDUELE ONDERSTEUNING]]&gt;10,10*TABELLEN!$AF$7+(Tabel1[[#This Row],[AANTAL UREN  GLOBALE INDIVIDUELE ONDERSTEUNING]]-10)*TABELLEN!$AF$8,Tabel1[[#This Row],[AANTAL UREN  GLOBALE INDIVIDUELE ONDERSTEUNING]]*TABELLEN!$AF$7)</f>
        <v>0</v>
      </c>
      <c r="U52" s="119" t="str">
        <f>IF(Tabel1[[#This Row],[P]]="P","-",IF(Tabel1[[#This Row],[P]]="P0","NIET OK",IF(Tabel1[[#This Row],[P]]="P1","NIET OK",IF(Tabel1[[#This Row],[P]]="P2","NIET OK",IF(Tabel1[[#This Row],[P]]="P3","OK",IF(Tabel1[[#This Row],[P]]="P4","OK",IF(Tabel1[[#This Row],[P]]="P5","OK",IF(Tabel1[[#This Row],[P]]="P6","OK",IF(Tabel1[[#This Row],[P]]="P7","OK")))))))))</f>
        <v>-</v>
      </c>
      <c r="V52" s="119">
        <f>IF(AND(K52="ja",U52="ok"),TABELLEN!$AI$7,0)</f>
        <v>0</v>
      </c>
      <c r="W5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2" s="58" t="str">
        <f>IF(Tabel1[[#This Row],[BUDGETCATEGORIE (DEFINITIEF)]]="-","-",IF(Tabel1[[#This Row],[BUDGETCATEGORIE (DEFINITIEF)]]="RTH",Tabel1[[#This Row],[SOM ZORGGEBONDEN PUNTEN]],VLOOKUP(Tabel1[[#This Row],[BUDGETCATEGORIE (DEFINITIEF)]],TABELLEN!$C$7:$D$30,2,FALSE)))</f>
        <v>-</v>
      </c>
    </row>
    <row r="53" spans="1:27" ht="13.8" x14ac:dyDescent="0.3">
      <c r="A53" s="50"/>
      <c r="B53" s="50"/>
      <c r="C53" s="50"/>
      <c r="D53" s="39" t="str">
        <f>CONCATENATE("B",Tabel1[[#This Row],[B-waarde]],"/","P",Tabel1[[#This Row],[P-waarde]])</f>
        <v>B/P</v>
      </c>
      <c r="E53" s="39" t="str">
        <f>CONCATENATE("P",Tabel1[[#This Row],[P-waarde]])</f>
        <v>P</v>
      </c>
      <c r="F53" s="51"/>
      <c r="G53" s="51"/>
      <c r="H53" s="51"/>
      <c r="I53" s="51"/>
      <c r="J53" s="51"/>
      <c r="K53" s="52"/>
      <c r="L53" s="53">
        <f>ROUNDDOWN(Tabel1[[#This Row],[DAG-ONDERSTEUNING]],0)</f>
        <v>0</v>
      </c>
      <c r="M5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3" s="55">
        <f>ROUNDDOWN(Tabel1[[#This Row],[WOON-ONDERSTEUNING]],0)</f>
        <v>0</v>
      </c>
      <c r="O5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3" s="118">
        <f>IF(Tabel1[[#This Row],[PSYCHOSOCIALE ONDERSTEUNING / BEGELEID WERKEN]]&gt;2,Tabel1[[#This Row],[PSYCHOSOCIALE ONDERSTEUNING / BEGELEID WERKEN]]-2,0)</f>
        <v>0</v>
      </c>
      <c r="S53" s="118">
        <f>Tabel1[[#This Row],[GLOBALE INDIVIDUELE ONDERSTEUNING]]+Tabel1[[#This Row],[OVERDRACHT UREN PSYCHOSOCIALE ONDERSTEUNING]]</f>
        <v>0</v>
      </c>
      <c r="T53" s="118">
        <f>IF(Tabel1[[#This Row],[AANTAL UREN  GLOBALE INDIVIDUELE ONDERSTEUNING]]&gt;10,10*TABELLEN!$AF$7+(Tabel1[[#This Row],[AANTAL UREN  GLOBALE INDIVIDUELE ONDERSTEUNING]]-10)*TABELLEN!$AF$8,Tabel1[[#This Row],[AANTAL UREN  GLOBALE INDIVIDUELE ONDERSTEUNING]]*TABELLEN!$AF$7)</f>
        <v>0</v>
      </c>
      <c r="U53" s="119" t="str">
        <f>IF(Tabel1[[#This Row],[P]]="P","-",IF(Tabel1[[#This Row],[P]]="P0","NIET OK",IF(Tabel1[[#This Row],[P]]="P1","NIET OK",IF(Tabel1[[#This Row],[P]]="P2","NIET OK",IF(Tabel1[[#This Row],[P]]="P3","OK",IF(Tabel1[[#This Row],[P]]="P4","OK",IF(Tabel1[[#This Row],[P]]="P5","OK",IF(Tabel1[[#This Row],[P]]="P6","OK",IF(Tabel1[[#This Row],[P]]="P7","OK")))))))))</f>
        <v>-</v>
      </c>
      <c r="V53" s="119">
        <f>IF(AND(K53="ja",U53="ok"),TABELLEN!$AI$7,0)</f>
        <v>0</v>
      </c>
      <c r="W5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3" s="58" t="str">
        <f>IF(Tabel1[[#This Row],[BUDGETCATEGORIE (DEFINITIEF)]]="-","-",IF(Tabel1[[#This Row],[BUDGETCATEGORIE (DEFINITIEF)]]="RTH",Tabel1[[#This Row],[SOM ZORGGEBONDEN PUNTEN]],VLOOKUP(Tabel1[[#This Row],[BUDGETCATEGORIE (DEFINITIEF)]],TABELLEN!$C$7:$D$30,2,FALSE)))</f>
        <v>-</v>
      </c>
    </row>
    <row r="54" spans="1:27" ht="13.8" x14ac:dyDescent="0.3">
      <c r="A54" s="50"/>
      <c r="B54" s="50"/>
      <c r="C54" s="50"/>
      <c r="D54" s="39" t="str">
        <f>CONCATENATE("B",Tabel1[[#This Row],[B-waarde]],"/","P",Tabel1[[#This Row],[P-waarde]])</f>
        <v>B/P</v>
      </c>
      <c r="E54" s="39" t="str">
        <f>CONCATENATE("P",Tabel1[[#This Row],[P-waarde]])</f>
        <v>P</v>
      </c>
      <c r="F54" s="51"/>
      <c r="G54" s="51"/>
      <c r="H54" s="51"/>
      <c r="I54" s="51"/>
      <c r="J54" s="51"/>
      <c r="K54" s="52"/>
      <c r="L54" s="53">
        <f>ROUNDDOWN(Tabel1[[#This Row],[DAG-ONDERSTEUNING]],0)</f>
        <v>0</v>
      </c>
      <c r="M5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4" s="55">
        <f>ROUNDDOWN(Tabel1[[#This Row],[WOON-ONDERSTEUNING]],0)</f>
        <v>0</v>
      </c>
      <c r="O5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4" s="118">
        <f>IF(Tabel1[[#This Row],[PSYCHOSOCIALE ONDERSTEUNING / BEGELEID WERKEN]]&gt;2,Tabel1[[#This Row],[PSYCHOSOCIALE ONDERSTEUNING / BEGELEID WERKEN]]-2,0)</f>
        <v>0</v>
      </c>
      <c r="S54" s="118">
        <f>Tabel1[[#This Row],[GLOBALE INDIVIDUELE ONDERSTEUNING]]+Tabel1[[#This Row],[OVERDRACHT UREN PSYCHOSOCIALE ONDERSTEUNING]]</f>
        <v>0</v>
      </c>
      <c r="T54" s="118">
        <f>IF(Tabel1[[#This Row],[AANTAL UREN  GLOBALE INDIVIDUELE ONDERSTEUNING]]&gt;10,10*TABELLEN!$AF$7+(Tabel1[[#This Row],[AANTAL UREN  GLOBALE INDIVIDUELE ONDERSTEUNING]]-10)*TABELLEN!$AF$8,Tabel1[[#This Row],[AANTAL UREN  GLOBALE INDIVIDUELE ONDERSTEUNING]]*TABELLEN!$AF$7)</f>
        <v>0</v>
      </c>
      <c r="U54" s="119" t="str">
        <f>IF(Tabel1[[#This Row],[P]]="P","-",IF(Tabel1[[#This Row],[P]]="P0","NIET OK",IF(Tabel1[[#This Row],[P]]="P1","NIET OK",IF(Tabel1[[#This Row],[P]]="P2","NIET OK",IF(Tabel1[[#This Row],[P]]="P3","OK",IF(Tabel1[[#This Row],[P]]="P4","OK",IF(Tabel1[[#This Row],[P]]="P5","OK",IF(Tabel1[[#This Row],[P]]="P6","OK",IF(Tabel1[[#This Row],[P]]="P7","OK")))))))))</f>
        <v>-</v>
      </c>
      <c r="V54" s="119">
        <f>IF(AND(K54="ja",U54="ok"),TABELLEN!$AI$7,0)</f>
        <v>0</v>
      </c>
      <c r="W5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4" s="58" t="str">
        <f>IF(Tabel1[[#This Row],[BUDGETCATEGORIE (DEFINITIEF)]]="-","-",IF(Tabel1[[#This Row],[BUDGETCATEGORIE (DEFINITIEF)]]="RTH",Tabel1[[#This Row],[SOM ZORGGEBONDEN PUNTEN]],VLOOKUP(Tabel1[[#This Row],[BUDGETCATEGORIE (DEFINITIEF)]],TABELLEN!$C$7:$D$30,2,FALSE)))</f>
        <v>-</v>
      </c>
    </row>
    <row r="55" spans="1:27" ht="13.8" x14ac:dyDescent="0.3">
      <c r="A55" s="50"/>
      <c r="B55" s="50"/>
      <c r="C55" s="50"/>
      <c r="D55" s="39" t="str">
        <f>CONCATENATE("B",Tabel1[[#This Row],[B-waarde]],"/","P",Tabel1[[#This Row],[P-waarde]])</f>
        <v>B/P</v>
      </c>
      <c r="E55" s="39" t="str">
        <f>CONCATENATE("P",Tabel1[[#This Row],[P-waarde]])</f>
        <v>P</v>
      </c>
      <c r="F55" s="51"/>
      <c r="G55" s="51"/>
      <c r="H55" s="51"/>
      <c r="I55" s="51"/>
      <c r="J55" s="51"/>
      <c r="K55" s="52"/>
      <c r="L55" s="53">
        <f>ROUNDDOWN(Tabel1[[#This Row],[DAG-ONDERSTEUNING]],0)</f>
        <v>0</v>
      </c>
      <c r="M5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5" s="55">
        <f>ROUNDDOWN(Tabel1[[#This Row],[WOON-ONDERSTEUNING]],0)</f>
        <v>0</v>
      </c>
      <c r="O5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5" s="118">
        <f>IF(Tabel1[[#This Row],[PSYCHOSOCIALE ONDERSTEUNING / BEGELEID WERKEN]]&gt;2,Tabel1[[#This Row],[PSYCHOSOCIALE ONDERSTEUNING / BEGELEID WERKEN]]-2,0)</f>
        <v>0</v>
      </c>
      <c r="S55" s="118">
        <f>Tabel1[[#This Row],[GLOBALE INDIVIDUELE ONDERSTEUNING]]+Tabel1[[#This Row],[OVERDRACHT UREN PSYCHOSOCIALE ONDERSTEUNING]]</f>
        <v>0</v>
      </c>
      <c r="T55" s="118">
        <f>IF(Tabel1[[#This Row],[AANTAL UREN  GLOBALE INDIVIDUELE ONDERSTEUNING]]&gt;10,10*TABELLEN!$AF$7+(Tabel1[[#This Row],[AANTAL UREN  GLOBALE INDIVIDUELE ONDERSTEUNING]]-10)*TABELLEN!$AF$8,Tabel1[[#This Row],[AANTAL UREN  GLOBALE INDIVIDUELE ONDERSTEUNING]]*TABELLEN!$AF$7)</f>
        <v>0</v>
      </c>
      <c r="U55" s="119" t="str">
        <f>IF(Tabel1[[#This Row],[P]]="P","-",IF(Tabel1[[#This Row],[P]]="P0","NIET OK",IF(Tabel1[[#This Row],[P]]="P1","NIET OK",IF(Tabel1[[#This Row],[P]]="P2","NIET OK",IF(Tabel1[[#This Row],[P]]="P3","OK",IF(Tabel1[[#This Row],[P]]="P4","OK",IF(Tabel1[[#This Row],[P]]="P5","OK",IF(Tabel1[[#This Row],[P]]="P6","OK",IF(Tabel1[[#This Row],[P]]="P7","OK")))))))))</f>
        <v>-</v>
      </c>
      <c r="V55" s="119">
        <f>IF(AND(K55="ja",U55="ok"),TABELLEN!$AI$7,0)</f>
        <v>0</v>
      </c>
      <c r="W5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5" s="58" t="str">
        <f>IF(Tabel1[[#This Row],[BUDGETCATEGORIE (DEFINITIEF)]]="-","-",IF(Tabel1[[#This Row],[BUDGETCATEGORIE (DEFINITIEF)]]="RTH",Tabel1[[#This Row],[SOM ZORGGEBONDEN PUNTEN]],VLOOKUP(Tabel1[[#This Row],[BUDGETCATEGORIE (DEFINITIEF)]],TABELLEN!$C$7:$D$30,2,FALSE)))</f>
        <v>-</v>
      </c>
    </row>
    <row r="56" spans="1:27" ht="13.8" x14ac:dyDescent="0.3">
      <c r="A56" s="50"/>
      <c r="B56" s="50"/>
      <c r="C56" s="50"/>
      <c r="D56" s="39" t="str">
        <f>CONCATENATE("B",Tabel1[[#This Row],[B-waarde]],"/","P",Tabel1[[#This Row],[P-waarde]])</f>
        <v>B/P</v>
      </c>
      <c r="E56" s="39" t="str">
        <f>CONCATENATE("P",Tabel1[[#This Row],[P-waarde]])</f>
        <v>P</v>
      </c>
      <c r="F56" s="51"/>
      <c r="G56" s="51"/>
      <c r="H56" s="51"/>
      <c r="I56" s="51"/>
      <c r="J56" s="51"/>
      <c r="K56" s="52"/>
      <c r="L56" s="53">
        <f>ROUNDDOWN(Tabel1[[#This Row],[DAG-ONDERSTEUNING]],0)</f>
        <v>0</v>
      </c>
      <c r="M5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6" s="55">
        <f>ROUNDDOWN(Tabel1[[#This Row],[WOON-ONDERSTEUNING]],0)</f>
        <v>0</v>
      </c>
      <c r="O5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6" s="118">
        <f>IF(Tabel1[[#This Row],[PSYCHOSOCIALE ONDERSTEUNING / BEGELEID WERKEN]]&gt;2,Tabel1[[#This Row],[PSYCHOSOCIALE ONDERSTEUNING / BEGELEID WERKEN]]-2,0)</f>
        <v>0</v>
      </c>
      <c r="S56" s="118">
        <f>Tabel1[[#This Row],[GLOBALE INDIVIDUELE ONDERSTEUNING]]+Tabel1[[#This Row],[OVERDRACHT UREN PSYCHOSOCIALE ONDERSTEUNING]]</f>
        <v>0</v>
      </c>
      <c r="T56" s="118">
        <f>IF(Tabel1[[#This Row],[AANTAL UREN  GLOBALE INDIVIDUELE ONDERSTEUNING]]&gt;10,10*TABELLEN!$AF$7+(Tabel1[[#This Row],[AANTAL UREN  GLOBALE INDIVIDUELE ONDERSTEUNING]]-10)*TABELLEN!$AF$8,Tabel1[[#This Row],[AANTAL UREN  GLOBALE INDIVIDUELE ONDERSTEUNING]]*TABELLEN!$AF$7)</f>
        <v>0</v>
      </c>
      <c r="U56" s="119" t="str">
        <f>IF(Tabel1[[#This Row],[P]]="P","-",IF(Tabel1[[#This Row],[P]]="P0","NIET OK",IF(Tabel1[[#This Row],[P]]="P1","NIET OK",IF(Tabel1[[#This Row],[P]]="P2","NIET OK",IF(Tabel1[[#This Row],[P]]="P3","OK",IF(Tabel1[[#This Row],[P]]="P4","OK",IF(Tabel1[[#This Row],[P]]="P5","OK",IF(Tabel1[[#This Row],[P]]="P6","OK",IF(Tabel1[[#This Row],[P]]="P7","OK")))))))))</f>
        <v>-</v>
      </c>
      <c r="V56" s="119">
        <f>IF(AND(K56="ja",U56="ok"),TABELLEN!$AI$7,0)</f>
        <v>0</v>
      </c>
      <c r="W5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6" s="58" t="str">
        <f>IF(Tabel1[[#This Row],[BUDGETCATEGORIE (DEFINITIEF)]]="-","-",IF(Tabel1[[#This Row],[BUDGETCATEGORIE (DEFINITIEF)]]="RTH",Tabel1[[#This Row],[SOM ZORGGEBONDEN PUNTEN]],VLOOKUP(Tabel1[[#This Row],[BUDGETCATEGORIE (DEFINITIEF)]],TABELLEN!$C$7:$D$30,2,FALSE)))</f>
        <v>-</v>
      </c>
    </row>
    <row r="57" spans="1:27" ht="13.8" x14ac:dyDescent="0.3">
      <c r="A57" s="50"/>
      <c r="B57" s="50"/>
      <c r="C57" s="50"/>
      <c r="D57" s="39" t="str">
        <f>CONCATENATE("B",Tabel1[[#This Row],[B-waarde]],"/","P",Tabel1[[#This Row],[P-waarde]])</f>
        <v>B/P</v>
      </c>
      <c r="E57" s="39" t="str">
        <f>CONCATENATE("P",Tabel1[[#This Row],[P-waarde]])</f>
        <v>P</v>
      </c>
      <c r="F57" s="51"/>
      <c r="G57" s="51"/>
      <c r="H57" s="51"/>
      <c r="I57" s="51"/>
      <c r="J57" s="51"/>
      <c r="K57" s="52"/>
      <c r="L57" s="53">
        <f>ROUNDDOWN(Tabel1[[#This Row],[DAG-ONDERSTEUNING]],0)</f>
        <v>0</v>
      </c>
      <c r="M5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7" s="55">
        <f>ROUNDDOWN(Tabel1[[#This Row],[WOON-ONDERSTEUNING]],0)</f>
        <v>0</v>
      </c>
      <c r="O5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7" s="118">
        <f>IF(Tabel1[[#This Row],[PSYCHOSOCIALE ONDERSTEUNING / BEGELEID WERKEN]]&gt;2,Tabel1[[#This Row],[PSYCHOSOCIALE ONDERSTEUNING / BEGELEID WERKEN]]-2,0)</f>
        <v>0</v>
      </c>
      <c r="S57" s="118">
        <f>Tabel1[[#This Row],[GLOBALE INDIVIDUELE ONDERSTEUNING]]+Tabel1[[#This Row],[OVERDRACHT UREN PSYCHOSOCIALE ONDERSTEUNING]]</f>
        <v>0</v>
      </c>
      <c r="T57" s="118">
        <f>IF(Tabel1[[#This Row],[AANTAL UREN  GLOBALE INDIVIDUELE ONDERSTEUNING]]&gt;10,10*TABELLEN!$AF$7+(Tabel1[[#This Row],[AANTAL UREN  GLOBALE INDIVIDUELE ONDERSTEUNING]]-10)*TABELLEN!$AF$8,Tabel1[[#This Row],[AANTAL UREN  GLOBALE INDIVIDUELE ONDERSTEUNING]]*TABELLEN!$AF$7)</f>
        <v>0</v>
      </c>
      <c r="U57" s="119" t="str">
        <f>IF(Tabel1[[#This Row],[P]]="P","-",IF(Tabel1[[#This Row],[P]]="P0","NIET OK",IF(Tabel1[[#This Row],[P]]="P1","NIET OK",IF(Tabel1[[#This Row],[P]]="P2","NIET OK",IF(Tabel1[[#This Row],[P]]="P3","OK",IF(Tabel1[[#This Row],[P]]="P4","OK",IF(Tabel1[[#This Row],[P]]="P5","OK",IF(Tabel1[[#This Row],[P]]="P6","OK",IF(Tabel1[[#This Row],[P]]="P7","OK")))))))))</f>
        <v>-</v>
      </c>
      <c r="V57" s="119">
        <f>IF(AND(K57="ja",U57="ok"),TABELLEN!$AI$7,0)</f>
        <v>0</v>
      </c>
      <c r="W5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7" s="58" t="str">
        <f>IF(Tabel1[[#This Row],[BUDGETCATEGORIE (DEFINITIEF)]]="-","-",IF(Tabel1[[#This Row],[BUDGETCATEGORIE (DEFINITIEF)]]="RTH",Tabel1[[#This Row],[SOM ZORGGEBONDEN PUNTEN]],VLOOKUP(Tabel1[[#This Row],[BUDGETCATEGORIE (DEFINITIEF)]],TABELLEN!$C$7:$D$30,2,FALSE)))</f>
        <v>-</v>
      </c>
    </row>
    <row r="58" spans="1:27" ht="13.8" x14ac:dyDescent="0.3">
      <c r="A58" s="50"/>
      <c r="B58" s="50"/>
      <c r="C58" s="50"/>
      <c r="D58" s="39" t="str">
        <f>CONCATENATE("B",Tabel1[[#This Row],[B-waarde]],"/","P",Tabel1[[#This Row],[P-waarde]])</f>
        <v>B/P</v>
      </c>
      <c r="E58" s="39" t="str">
        <f>CONCATENATE("P",Tabel1[[#This Row],[P-waarde]])</f>
        <v>P</v>
      </c>
      <c r="F58" s="51"/>
      <c r="G58" s="51"/>
      <c r="H58" s="51"/>
      <c r="I58" s="51"/>
      <c r="J58" s="51"/>
      <c r="K58" s="52"/>
      <c r="L58" s="53">
        <f>ROUNDDOWN(Tabel1[[#This Row],[DAG-ONDERSTEUNING]],0)</f>
        <v>0</v>
      </c>
      <c r="M5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8" s="55">
        <f>ROUNDDOWN(Tabel1[[#This Row],[WOON-ONDERSTEUNING]],0)</f>
        <v>0</v>
      </c>
      <c r="O5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8" s="118">
        <f>IF(Tabel1[[#This Row],[PSYCHOSOCIALE ONDERSTEUNING / BEGELEID WERKEN]]&gt;2,Tabel1[[#This Row],[PSYCHOSOCIALE ONDERSTEUNING / BEGELEID WERKEN]]-2,0)</f>
        <v>0</v>
      </c>
      <c r="S58" s="118">
        <f>Tabel1[[#This Row],[GLOBALE INDIVIDUELE ONDERSTEUNING]]+Tabel1[[#This Row],[OVERDRACHT UREN PSYCHOSOCIALE ONDERSTEUNING]]</f>
        <v>0</v>
      </c>
      <c r="T58" s="118">
        <f>IF(Tabel1[[#This Row],[AANTAL UREN  GLOBALE INDIVIDUELE ONDERSTEUNING]]&gt;10,10*TABELLEN!$AF$7+(Tabel1[[#This Row],[AANTAL UREN  GLOBALE INDIVIDUELE ONDERSTEUNING]]-10)*TABELLEN!$AF$8,Tabel1[[#This Row],[AANTAL UREN  GLOBALE INDIVIDUELE ONDERSTEUNING]]*TABELLEN!$AF$7)</f>
        <v>0</v>
      </c>
      <c r="U58" s="119" t="str">
        <f>IF(Tabel1[[#This Row],[P]]="P","-",IF(Tabel1[[#This Row],[P]]="P0","NIET OK",IF(Tabel1[[#This Row],[P]]="P1","NIET OK",IF(Tabel1[[#This Row],[P]]="P2","NIET OK",IF(Tabel1[[#This Row],[P]]="P3","OK",IF(Tabel1[[#This Row],[P]]="P4","OK",IF(Tabel1[[#This Row],[P]]="P5","OK",IF(Tabel1[[#This Row],[P]]="P6","OK",IF(Tabel1[[#This Row],[P]]="P7","OK")))))))))</f>
        <v>-</v>
      </c>
      <c r="V58" s="119">
        <f>IF(AND(K58="ja",U58="ok"),TABELLEN!$AI$7,0)</f>
        <v>0</v>
      </c>
      <c r="W5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8" s="58" t="str">
        <f>IF(Tabel1[[#This Row],[BUDGETCATEGORIE (DEFINITIEF)]]="-","-",IF(Tabel1[[#This Row],[BUDGETCATEGORIE (DEFINITIEF)]]="RTH",Tabel1[[#This Row],[SOM ZORGGEBONDEN PUNTEN]],VLOOKUP(Tabel1[[#This Row],[BUDGETCATEGORIE (DEFINITIEF)]],TABELLEN!$C$7:$D$30,2,FALSE)))</f>
        <v>-</v>
      </c>
    </row>
    <row r="59" spans="1:27" ht="13.8" x14ac:dyDescent="0.3">
      <c r="A59" s="50"/>
      <c r="B59" s="50"/>
      <c r="C59" s="50"/>
      <c r="D59" s="39" t="str">
        <f>CONCATENATE("B",Tabel1[[#This Row],[B-waarde]],"/","P",Tabel1[[#This Row],[P-waarde]])</f>
        <v>B/P</v>
      </c>
      <c r="E59" s="39" t="str">
        <f>CONCATENATE("P",Tabel1[[#This Row],[P-waarde]])</f>
        <v>P</v>
      </c>
      <c r="F59" s="51"/>
      <c r="G59" s="51"/>
      <c r="H59" s="51"/>
      <c r="I59" s="51"/>
      <c r="J59" s="51"/>
      <c r="K59" s="52"/>
      <c r="L59" s="53">
        <f>ROUNDDOWN(Tabel1[[#This Row],[DAG-ONDERSTEUNING]],0)</f>
        <v>0</v>
      </c>
      <c r="M5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9" s="55">
        <f>ROUNDDOWN(Tabel1[[#This Row],[WOON-ONDERSTEUNING]],0)</f>
        <v>0</v>
      </c>
      <c r="O5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9" s="118">
        <f>IF(Tabel1[[#This Row],[PSYCHOSOCIALE ONDERSTEUNING / BEGELEID WERKEN]]&gt;2,Tabel1[[#This Row],[PSYCHOSOCIALE ONDERSTEUNING / BEGELEID WERKEN]]-2,0)</f>
        <v>0</v>
      </c>
      <c r="S59" s="118">
        <f>Tabel1[[#This Row],[GLOBALE INDIVIDUELE ONDERSTEUNING]]+Tabel1[[#This Row],[OVERDRACHT UREN PSYCHOSOCIALE ONDERSTEUNING]]</f>
        <v>0</v>
      </c>
      <c r="T59" s="118">
        <f>IF(Tabel1[[#This Row],[AANTAL UREN  GLOBALE INDIVIDUELE ONDERSTEUNING]]&gt;10,10*TABELLEN!$AF$7+(Tabel1[[#This Row],[AANTAL UREN  GLOBALE INDIVIDUELE ONDERSTEUNING]]-10)*TABELLEN!$AF$8,Tabel1[[#This Row],[AANTAL UREN  GLOBALE INDIVIDUELE ONDERSTEUNING]]*TABELLEN!$AF$7)</f>
        <v>0</v>
      </c>
      <c r="U59" s="119" t="str">
        <f>IF(Tabel1[[#This Row],[P]]="P","-",IF(Tabel1[[#This Row],[P]]="P0","NIET OK",IF(Tabel1[[#This Row],[P]]="P1","NIET OK",IF(Tabel1[[#This Row],[P]]="P2","NIET OK",IF(Tabel1[[#This Row],[P]]="P3","OK",IF(Tabel1[[#This Row],[P]]="P4","OK",IF(Tabel1[[#This Row],[P]]="P5","OK",IF(Tabel1[[#This Row],[P]]="P6","OK",IF(Tabel1[[#This Row],[P]]="P7","OK")))))))))</f>
        <v>-</v>
      </c>
      <c r="V59" s="119">
        <f>IF(AND(K59="ja",U59="ok"),TABELLEN!$AI$7,0)</f>
        <v>0</v>
      </c>
      <c r="W5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9" s="58" t="str">
        <f>IF(Tabel1[[#This Row],[BUDGETCATEGORIE (DEFINITIEF)]]="-","-",IF(Tabel1[[#This Row],[BUDGETCATEGORIE (DEFINITIEF)]]="RTH",Tabel1[[#This Row],[SOM ZORGGEBONDEN PUNTEN]],VLOOKUP(Tabel1[[#This Row],[BUDGETCATEGORIE (DEFINITIEF)]],TABELLEN!$C$7:$D$30,2,FALSE)))</f>
        <v>-</v>
      </c>
    </row>
    <row r="60" spans="1:27" ht="13.8" x14ac:dyDescent="0.3">
      <c r="A60" s="50"/>
      <c r="B60" s="50"/>
      <c r="C60" s="50"/>
      <c r="D60" s="39" t="str">
        <f>CONCATENATE("B",Tabel1[[#This Row],[B-waarde]],"/","P",Tabel1[[#This Row],[P-waarde]])</f>
        <v>B/P</v>
      </c>
      <c r="E60" s="39" t="str">
        <f>CONCATENATE("P",Tabel1[[#This Row],[P-waarde]])</f>
        <v>P</v>
      </c>
      <c r="F60" s="51"/>
      <c r="G60" s="51"/>
      <c r="H60" s="51"/>
      <c r="I60" s="51"/>
      <c r="J60" s="51"/>
      <c r="K60" s="52"/>
      <c r="L60" s="53">
        <f>ROUNDDOWN(Tabel1[[#This Row],[DAG-ONDERSTEUNING]],0)</f>
        <v>0</v>
      </c>
      <c r="M6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0" s="55">
        <f>ROUNDDOWN(Tabel1[[#This Row],[WOON-ONDERSTEUNING]],0)</f>
        <v>0</v>
      </c>
      <c r="O6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0" s="118">
        <f>IF(Tabel1[[#This Row],[PSYCHOSOCIALE ONDERSTEUNING / BEGELEID WERKEN]]&gt;2,Tabel1[[#This Row],[PSYCHOSOCIALE ONDERSTEUNING / BEGELEID WERKEN]]-2,0)</f>
        <v>0</v>
      </c>
      <c r="S60" s="118">
        <f>Tabel1[[#This Row],[GLOBALE INDIVIDUELE ONDERSTEUNING]]+Tabel1[[#This Row],[OVERDRACHT UREN PSYCHOSOCIALE ONDERSTEUNING]]</f>
        <v>0</v>
      </c>
      <c r="T60" s="118">
        <f>IF(Tabel1[[#This Row],[AANTAL UREN  GLOBALE INDIVIDUELE ONDERSTEUNING]]&gt;10,10*TABELLEN!$AF$7+(Tabel1[[#This Row],[AANTAL UREN  GLOBALE INDIVIDUELE ONDERSTEUNING]]-10)*TABELLEN!$AF$8,Tabel1[[#This Row],[AANTAL UREN  GLOBALE INDIVIDUELE ONDERSTEUNING]]*TABELLEN!$AF$7)</f>
        <v>0</v>
      </c>
      <c r="U60" s="119" t="str">
        <f>IF(Tabel1[[#This Row],[P]]="P","-",IF(Tabel1[[#This Row],[P]]="P0","NIET OK",IF(Tabel1[[#This Row],[P]]="P1","NIET OK",IF(Tabel1[[#This Row],[P]]="P2","NIET OK",IF(Tabel1[[#This Row],[P]]="P3","OK",IF(Tabel1[[#This Row],[P]]="P4","OK",IF(Tabel1[[#This Row],[P]]="P5","OK",IF(Tabel1[[#This Row],[P]]="P6","OK",IF(Tabel1[[#This Row],[P]]="P7","OK")))))))))</f>
        <v>-</v>
      </c>
      <c r="V60" s="119">
        <f>IF(AND(K60="ja",U60="ok"),TABELLEN!$AI$7,0)</f>
        <v>0</v>
      </c>
      <c r="W6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0" s="58" t="str">
        <f>IF(Tabel1[[#This Row],[BUDGETCATEGORIE (DEFINITIEF)]]="-","-",IF(Tabel1[[#This Row],[BUDGETCATEGORIE (DEFINITIEF)]]="RTH",Tabel1[[#This Row],[SOM ZORGGEBONDEN PUNTEN]],VLOOKUP(Tabel1[[#This Row],[BUDGETCATEGORIE (DEFINITIEF)]],TABELLEN!$C$7:$D$30,2,FALSE)))</f>
        <v>-</v>
      </c>
    </row>
    <row r="61" spans="1:27" ht="13.8" x14ac:dyDescent="0.3">
      <c r="A61" s="50"/>
      <c r="B61" s="50"/>
      <c r="C61" s="50"/>
      <c r="D61" s="39" t="str">
        <f>CONCATENATE("B",Tabel1[[#This Row],[B-waarde]],"/","P",Tabel1[[#This Row],[P-waarde]])</f>
        <v>B/P</v>
      </c>
      <c r="E61" s="39" t="str">
        <f>CONCATENATE("P",Tabel1[[#This Row],[P-waarde]])</f>
        <v>P</v>
      </c>
      <c r="F61" s="51"/>
      <c r="G61" s="51"/>
      <c r="H61" s="51"/>
      <c r="I61" s="51"/>
      <c r="J61" s="51"/>
      <c r="K61" s="52"/>
      <c r="L61" s="53">
        <f>ROUNDDOWN(Tabel1[[#This Row],[DAG-ONDERSTEUNING]],0)</f>
        <v>0</v>
      </c>
      <c r="M6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1" s="55">
        <f>ROUNDDOWN(Tabel1[[#This Row],[WOON-ONDERSTEUNING]],0)</f>
        <v>0</v>
      </c>
      <c r="O6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1" s="118">
        <f>IF(Tabel1[[#This Row],[PSYCHOSOCIALE ONDERSTEUNING / BEGELEID WERKEN]]&gt;2,Tabel1[[#This Row],[PSYCHOSOCIALE ONDERSTEUNING / BEGELEID WERKEN]]-2,0)</f>
        <v>0</v>
      </c>
      <c r="S61" s="118">
        <f>Tabel1[[#This Row],[GLOBALE INDIVIDUELE ONDERSTEUNING]]+Tabel1[[#This Row],[OVERDRACHT UREN PSYCHOSOCIALE ONDERSTEUNING]]</f>
        <v>0</v>
      </c>
      <c r="T61" s="118">
        <f>IF(Tabel1[[#This Row],[AANTAL UREN  GLOBALE INDIVIDUELE ONDERSTEUNING]]&gt;10,10*TABELLEN!$AF$7+(Tabel1[[#This Row],[AANTAL UREN  GLOBALE INDIVIDUELE ONDERSTEUNING]]-10)*TABELLEN!$AF$8,Tabel1[[#This Row],[AANTAL UREN  GLOBALE INDIVIDUELE ONDERSTEUNING]]*TABELLEN!$AF$7)</f>
        <v>0</v>
      </c>
      <c r="U61" s="119" t="str">
        <f>IF(Tabel1[[#This Row],[P]]="P","-",IF(Tabel1[[#This Row],[P]]="P0","NIET OK",IF(Tabel1[[#This Row],[P]]="P1","NIET OK",IF(Tabel1[[#This Row],[P]]="P2","NIET OK",IF(Tabel1[[#This Row],[P]]="P3","OK",IF(Tabel1[[#This Row],[P]]="P4","OK",IF(Tabel1[[#This Row],[P]]="P5","OK",IF(Tabel1[[#This Row],[P]]="P6","OK",IF(Tabel1[[#This Row],[P]]="P7","OK")))))))))</f>
        <v>-</v>
      </c>
      <c r="V61" s="119">
        <f>IF(AND(K61="ja",U61="ok"),TABELLEN!$AI$7,0)</f>
        <v>0</v>
      </c>
      <c r="W6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1" s="58" t="str">
        <f>IF(Tabel1[[#This Row],[BUDGETCATEGORIE (DEFINITIEF)]]="-","-",IF(Tabel1[[#This Row],[BUDGETCATEGORIE (DEFINITIEF)]]="RTH",Tabel1[[#This Row],[SOM ZORGGEBONDEN PUNTEN]],VLOOKUP(Tabel1[[#This Row],[BUDGETCATEGORIE (DEFINITIEF)]],TABELLEN!$C$7:$D$30,2,FALSE)))</f>
        <v>-</v>
      </c>
    </row>
    <row r="62" spans="1:27" ht="13.8" x14ac:dyDescent="0.3">
      <c r="A62" s="50"/>
      <c r="B62" s="50"/>
      <c r="C62" s="50"/>
      <c r="D62" s="39" t="str">
        <f>CONCATENATE("B",Tabel1[[#This Row],[B-waarde]],"/","P",Tabel1[[#This Row],[P-waarde]])</f>
        <v>B/P</v>
      </c>
      <c r="E62" s="39" t="str">
        <f>CONCATENATE("P",Tabel1[[#This Row],[P-waarde]])</f>
        <v>P</v>
      </c>
      <c r="F62" s="51"/>
      <c r="G62" s="51"/>
      <c r="H62" s="51"/>
      <c r="I62" s="51"/>
      <c r="J62" s="51"/>
      <c r="K62" s="52"/>
      <c r="L62" s="53">
        <f>ROUNDDOWN(Tabel1[[#This Row],[DAG-ONDERSTEUNING]],0)</f>
        <v>0</v>
      </c>
      <c r="M6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2" s="55">
        <f>ROUNDDOWN(Tabel1[[#This Row],[WOON-ONDERSTEUNING]],0)</f>
        <v>0</v>
      </c>
      <c r="O6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2" s="118">
        <f>IF(Tabel1[[#This Row],[PSYCHOSOCIALE ONDERSTEUNING / BEGELEID WERKEN]]&gt;2,Tabel1[[#This Row],[PSYCHOSOCIALE ONDERSTEUNING / BEGELEID WERKEN]]-2,0)</f>
        <v>0</v>
      </c>
      <c r="S62" s="118">
        <f>Tabel1[[#This Row],[GLOBALE INDIVIDUELE ONDERSTEUNING]]+Tabel1[[#This Row],[OVERDRACHT UREN PSYCHOSOCIALE ONDERSTEUNING]]</f>
        <v>0</v>
      </c>
      <c r="T62" s="118">
        <f>IF(Tabel1[[#This Row],[AANTAL UREN  GLOBALE INDIVIDUELE ONDERSTEUNING]]&gt;10,10*TABELLEN!$AF$7+(Tabel1[[#This Row],[AANTAL UREN  GLOBALE INDIVIDUELE ONDERSTEUNING]]-10)*TABELLEN!$AF$8,Tabel1[[#This Row],[AANTAL UREN  GLOBALE INDIVIDUELE ONDERSTEUNING]]*TABELLEN!$AF$7)</f>
        <v>0</v>
      </c>
      <c r="U62" s="119" t="str">
        <f>IF(Tabel1[[#This Row],[P]]="P","-",IF(Tabel1[[#This Row],[P]]="P0","NIET OK",IF(Tabel1[[#This Row],[P]]="P1","NIET OK",IF(Tabel1[[#This Row],[P]]="P2","NIET OK",IF(Tabel1[[#This Row],[P]]="P3","OK",IF(Tabel1[[#This Row],[P]]="P4","OK",IF(Tabel1[[#This Row],[P]]="P5","OK",IF(Tabel1[[#This Row],[P]]="P6","OK",IF(Tabel1[[#This Row],[P]]="P7","OK")))))))))</f>
        <v>-</v>
      </c>
      <c r="V62" s="119">
        <f>IF(AND(K62="ja",U62="ok"),TABELLEN!$AI$7,0)</f>
        <v>0</v>
      </c>
      <c r="W6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2" s="58" t="str">
        <f>IF(Tabel1[[#This Row],[BUDGETCATEGORIE (DEFINITIEF)]]="-","-",IF(Tabel1[[#This Row],[BUDGETCATEGORIE (DEFINITIEF)]]="RTH",Tabel1[[#This Row],[SOM ZORGGEBONDEN PUNTEN]],VLOOKUP(Tabel1[[#This Row],[BUDGETCATEGORIE (DEFINITIEF)]],TABELLEN!$C$7:$D$30,2,FALSE)))</f>
        <v>-</v>
      </c>
    </row>
    <row r="63" spans="1:27" ht="13.8" x14ac:dyDescent="0.3">
      <c r="A63" s="50"/>
      <c r="B63" s="50"/>
      <c r="C63" s="50"/>
      <c r="D63" s="39" t="str">
        <f>CONCATENATE("B",Tabel1[[#This Row],[B-waarde]],"/","P",Tabel1[[#This Row],[P-waarde]])</f>
        <v>B/P</v>
      </c>
      <c r="E63" s="39" t="str">
        <f>CONCATENATE("P",Tabel1[[#This Row],[P-waarde]])</f>
        <v>P</v>
      </c>
      <c r="F63" s="51"/>
      <c r="G63" s="51"/>
      <c r="H63" s="51"/>
      <c r="I63" s="51"/>
      <c r="J63" s="51"/>
      <c r="K63" s="52"/>
      <c r="L63" s="53">
        <f>ROUNDDOWN(Tabel1[[#This Row],[DAG-ONDERSTEUNING]],0)</f>
        <v>0</v>
      </c>
      <c r="M6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3" s="55">
        <f>ROUNDDOWN(Tabel1[[#This Row],[WOON-ONDERSTEUNING]],0)</f>
        <v>0</v>
      </c>
      <c r="O6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3" s="118">
        <f>IF(Tabel1[[#This Row],[PSYCHOSOCIALE ONDERSTEUNING / BEGELEID WERKEN]]&gt;2,Tabel1[[#This Row],[PSYCHOSOCIALE ONDERSTEUNING / BEGELEID WERKEN]]-2,0)</f>
        <v>0</v>
      </c>
      <c r="S63" s="118">
        <f>Tabel1[[#This Row],[GLOBALE INDIVIDUELE ONDERSTEUNING]]+Tabel1[[#This Row],[OVERDRACHT UREN PSYCHOSOCIALE ONDERSTEUNING]]</f>
        <v>0</v>
      </c>
      <c r="T63" s="118">
        <f>IF(Tabel1[[#This Row],[AANTAL UREN  GLOBALE INDIVIDUELE ONDERSTEUNING]]&gt;10,10*TABELLEN!$AF$7+(Tabel1[[#This Row],[AANTAL UREN  GLOBALE INDIVIDUELE ONDERSTEUNING]]-10)*TABELLEN!$AF$8,Tabel1[[#This Row],[AANTAL UREN  GLOBALE INDIVIDUELE ONDERSTEUNING]]*TABELLEN!$AF$7)</f>
        <v>0</v>
      </c>
      <c r="U63" s="119" t="str">
        <f>IF(Tabel1[[#This Row],[P]]="P","-",IF(Tabel1[[#This Row],[P]]="P0","NIET OK",IF(Tabel1[[#This Row],[P]]="P1","NIET OK",IF(Tabel1[[#This Row],[P]]="P2","NIET OK",IF(Tabel1[[#This Row],[P]]="P3","OK",IF(Tabel1[[#This Row],[P]]="P4","OK",IF(Tabel1[[#This Row],[P]]="P5","OK",IF(Tabel1[[#This Row],[P]]="P6","OK",IF(Tabel1[[#This Row],[P]]="P7","OK")))))))))</f>
        <v>-</v>
      </c>
      <c r="V63" s="119">
        <f>IF(AND(K63="ja",U63="ok"),TABELLEN!$AI$7,0)</f>
        <v>0</v>
      </c>
      <c r="W6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3" s="58" t="str">
        <f>IF(Tabel1[[#This Row],[BUDGETCATEGORIE (DEFINITIEF)]]="-","-",IF(Tabel1[[#This Row],[BUDGETCATEGORIE (DEFINITIEF)]]="RTH",Tabel1[[#This Row],[SOM ZORGGEBONDEN PUNTEN]],VLOOKUP(Tabel1[[#This Row],[BUDGETCATEGORIE (DEFINITIEF)]],TABELLEN!$C$7:$D$30,2,FALSE)))</f>
        <v>-</v>
      </c>
    </row>
    <row r="64" spans="1:27" ht="13.8" x14ac:dyDescent="0.3">
      <c r="A64" s="50"/>
      <c r="B64" s="50"/>
      <c r="C64" s="50"/>
      <c r="D64" s="39" t="str">
        <f>CONCATENATE("B",Tabel1[[#This Row],[B-waarde]],"/","P",Tabel1[[#This Row],[P-waarde]])</f>
        <v>B/P</v>
      </c>
      <c r="E64" s="39" t="str">
        <f>CONCATENATE("P",Tabel1[[#This Row],[P-waarde]])</f>
        <v>P</v>
      </c>
      <c r="F64" s="51"/>
      <c r="G64" s="51"/>
      <c r="H64" s="51"/>
      <c r="I64" s="51"/>
      <c r="J64" s="51"/>
      <c r="K64" s="52"/>
      <c r="L64" s="53">
        <f>ROUNDDOWN(Tabel1[[#This Row],[DAG-ONDERSTEUNING]],0)</f>
        <v>0</v>
      </c>
      <c r="M6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4" s="55">
        <f>ROUNDDOWN(Tabel1[[#This Row],[WOON-ONDERSTEUNING]],0)</f>
        <v>0</v>
      </c>
      <c r="O6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4" s="118">
        <f>IF(Tabel1[[#This Row],[PSYCHOSOCIALE ONDERSTEUNING / BEGELEID WERKEN]]&gt;2,Tabel1[[#This Row],[PSYCHOSOCIALE ONDERSTEUNING / BEGELEID WERKEN]]-2,0)</f>
        <v>0</v>
      </c>
      <c r="S64" s="118">
        <f>Tabel1[[#This Row],[GLOBALE INDIVIDUELE ONDERSTEUNING]]+Tabel1[[#This Row],[OVERDRACHT UREN PSYCHOSOCIALE ONDERSTEUNING]]</f>
        <v>0</v>
      </c>
      <c r="T64" s="118">
        <f>IF(Tabel1[[#This Row],[AANTAL UREN  GLOBALE INDIVIDUELE ONDERSTEUNING]]&gt;10,10*TABELLEN!$AF$7+(Tabel1[[#This Row],[AANTAL UREN  GLOBALE INDIVIDUELE ONDERSTEUNING]]-10)*TABELLEN!$AF$8,Tabel1[[#This Row],[AANTAL UREN  GLOBALE INDIVIDUELE ONDERSTEUNING]]*TABELLEN!$AF$7)</f>
        <v>0</v>
      </c>
      <c r="U64" s="119" t="str">
        <f>IF(Tabel1[[#This Row],[P]]="P","-",IF(Tabel1[[#This Row],[P]]="P0","NIET OK",IF(Tabel1[[#This Row],[P]]="P1","NIET OK",IF(Tabel1[[#This Row],[P]]="P2","NIET OK",IF(Tabel1[[#This Row],[P]]="P3","OK",IF(Tabel1[[#This Row],[P]]="P4","OK",IF(Tabel1[[#This Row],[P]]="P5","OK",IF(Tabel1[[#This Row],[P]]="P6","OK",IF(Tabel1[[#This Row],[P]]="P7","OK")))))))))</f>
        <v>-</v>
      </c>
      <c r="V64" s="119">
        <f>IF(AND(K64="ja",U64="ok"),TABELLEN!$AI$7,0)</f>
        <v>0</v>
      </c>
      <c r="W6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4" s="58" t="str">
        <f>IF(Tabel1[[#This Row],[BUDGETCATEGORIE (DEFINITIEF)]]="-","-",IF(Tabel1[[#This Row],[BUDGETCATEGORIE (DEFINITIEF)]]="RTH",Tabel1[[#This Row],[SOM ZORGGEBONDEN PUNTEN]],VLOOKUP(Tabel1[[#This Row],[BUDGETCATEGORIE (DEFINITIEF)]],TABELLEN!$C$7:$D$30,2,FALSE)))</f>
        <v>-</v>
      </c>
    </row>
    <row r="65" spans="1:27" ht="13.8" x14ac:dyDescent="0.3">
      <c r="A65" s="50"/>
      <c r="B65" s="50"/>
      <c r="C65" s="50"/>
      <c r="D65" s="39" t="str">
        <f>CONCATENATE("B",Tabel1[[#This Row],[B-waarde]],"/","P",Tabel1[[#This Row],[P-waarde]])</f>
        <v>B/P</v>
      </c>
      <c r="E65" s="39" t="str">
        <f>CONCATENATE("P",Tabel1[[#This Row],[P-waarde]])</f>
        <v>P</v>
      </c>
      <c r="F65" s="51"/>
      <c r="G65" s="51"/>
      <c r="H65" s="51"/>
      <c r="I65" s="51"/>
      <c r="J65" s="51"/>
      <c r="K65" s="52"/>
      <c r="L65" s="53">
        <f>ROUNDDOWN(Tabel1[[#This Row],[DAG-ONDERSTEUNING]],0)</f>
        <v>0</v>
      </c>
      <c r="M6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5" s="55">
        <f>ROUNDDOWN(Tabel1[[#This Row],[WOON-ONDERSTEUNING]],0)</f>
        <v>0</v>
      </c>
      <c r="O6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5" s="118">
        <f>IF(Tabel1[[#This Row],[PSYCHOSOCIALE ONDERSTEUNING / BEGELEID WERKEN]]&gt;2,Tabel1[[#This Row],[PSYCHOSOCIALE ONDERSTEUNING / BEGELEID WERKEN]]-2,0)</f>
        <v>0</v>
      </c>
      <c r="S65" s="118">
        <f>Tabel1[[#This Row],[GLOBALE INDIVIDUELE ONDERSTEUNING]]+Tabel1[[#This Row],[OVERDRACHT UREN PSYCHOSOCIALE ONDERSTEUNING]]</f>
        <v>0</v>
      </c>
      <c r="T65" s="118">
        <f>IF(Tabel1[[#This Row],[AANTAL UREN  GLOBALE INDIVIDUELE ONDERSTEUNING]]&gt;10,10*TABELLEN!$AF$7+(Tabel1[[#This Row],[AANTAL UREN  GLOBALE INDIVIDUELE ONDERSTEUNING]]-10)*TABELLEN!$AF$8,Tabel1[[#This Row],[AANTAL UREN  GLOBALE INDIVIDUELE ONDERSTEUNING]]*TABELLEN!$AF$7)</f>
        <v>0</v>
      </c>
      <c r="U65" s="119" t="str">
        <f>IF(Tabel1[[#This Row],[P]]="P","-",IF(Tabel1[[#This Row],[P]]="P0","NIET OK",IF(Tabel1[[#This Row],[P]]="P1","NIET OK",IF(Tabel1[[#This Row],[P]]="P2","NIET OK",IF(Tabel1[[#This Row],[P]]="P3","OK",IF(Tabel1[[#This Row],[P]]="P4","OK",IF(Tabel1[[#This Row],[P]]="P5","OK",IF(Tabel1[[#This Row],[P]]="P6","OK",IF(Tabel1[[#This Row],[P]]="P7","OK")))))))))</f>
        <v>-</v>
      </c>
      <c r="V65" s="119">
        <f>IF(AND(K65="ja",U65="ok"),TABELLEN!$AI$7,0)</f>
        <v>0</v>
      </c>
      <c r="W6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5" s="58" t="str">
        <f>IF(Tabel1[[#This Row],[BUDGETCATEGORIE (DEFINITIEF)]]="-","-",IF(Tabel1[[#This Row],[BUDGETCATEGORIE (DEFINITIEF)]]="RTH",Tabel1[[#This Row],[SOM ZORGGEBONDEN PUNTEN]],VLOOKUP(Tabel1[[#This Row],[BUDGETCATEGORIE (DEFINITIEF)]],TABELLEN!$C$7:$D$30,2,FALSE)))</f>
        <v>-</v>
      </c>
    </row>
    <row r="66" spans="1:27" ht="13.8" x14ac:dyDescent="0.3">
      <c r="A66" s="50"/>
      <c r="B66" s="50"/>
      <c r="C66" s="50"/>
      <c r="D66" s="39" t="str">
        <f>CONCATENATE("B",Tabel1[[#This Row],[B-waarde]],"/","P",Tabel1[[#This Row],[P-waarde]])</f>
        <v>B/P</v>
      </c>
      <c r="E66" s="39" t="str">
        <f>CONCATENATE("P",Tabel1[[#This Row],[P-waarde]])</f>
        <v>P</v>
      </c>
      <c r="F66" s="51"/>
      <c r="G66" s="51"/>
      <c r="H66" s="51"/>
      <c r="I66" s="51"/>
      <c r="J66" s="51"/>
      <c r="K66" s="52"/>
      <c r="L66" s="53">
        <f>ROUNDDOWN(Tabel1[[#This Row],[DAG-ONDERSTEUNING]],0)</f>
        <v>0</v>
      </c>
      <c r="M6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6" s="55">
        <f>ROUNDDOWN(Tabel1[[#This Row],[WOON-ONDERSTEUNING]],0)</f>
        <v>0</v>
      </c>
      <c r="O6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6" s="118">
        <f>IF(Tabel1[[#This Row],[PSYCHOSOCIALE ONDERSTEUNING / BEGELEID WERKEN]]&gt;2,Tabel1[[#This Row],[PSYCHOSOCIALE ONDERSTEUNING / BEGELEID WERKEN]]-2,0)</f>
        <v>0</v>
      </c>
      <c r="S66" s="118">
        <f>Tabel1[[#This Row],[GLOBALE INDIVIDUELE ONDERSTEUNING]]+Tabel1[[#This Row],[OVERDRACHT UREN PSYCHOSOCIALE ONDERSTEUNING]]</f>
        <v>0</v>
      </c>
      <c r="T66" s="118">
        <f>IF(Tabel1[[#This Row],[AANTAL UREN  GLOBALE INDIVIDUELE ONDERSTEUNING]]&gt;10,10*TABELLEN!$AF$7+(Tabel1[[#This Row],[AANTAL UREN  GLOBALE INDIVIDUELE ONDERSTEUNING]]-10)*TABELLEN!$AF$8,Tabel1[[#This Row],[AANTAL UREN  GLOBALE INDIVIDUELE ONDERSTEUNING]]*TABELLEN!$AF$7)</f>
        <v>0</v>
      </c>
      <c r="U66" s="119" t="str">
        <f>IF(Tabel1[[#This Row],[P]]="P","-",IF(Tabel1[[#This Row],[P]]="P0","NIET OK",IF(Tabel1[[#This Row],[P]]="P1","NIET OK",IF(Tabel1[[#This Row],[P]]="P2","NIET OK",IF(Tabel1[[#This Row],[P]]="P3","OK",IF(Tabel1[[#This Row],[P]]="P4","OK",IF(Tabel1[[#This Row],[P]]="P5","OK",IF(Tabel1[[#This Row],[P]]="P6","OK",IF(Tabel1[[#This Row],[P]]="P7","OK")))))))))</f>
        <v>-</v>
      </c>
      <c r="V66" s="119">
        <f>IF(AND(K66="ja",U66="ok"),TABELLEN!$AI$7,0)</f>
        <v>0</v>
      </c>
      <c r="W6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6" s="58" t="str">
        <f>IF(Tabel1[[#This Row],[BUDGETCATEGORIE (DEFINITIEF)]]="-","-",IF(Tabel1[[#This Row],[BUDGETCATEGORIE (DEFINITIEF)]]="RTH",Tabel1[[#This Row],[SOM ZORGGEBONDEN PUNTEN]],VLOOKUP(Tabel1[[#This Row],[BUDGETCATEGORIE (DEFINITIEF)]],TABELLEN!$C$7:$D$30,2,FALSE)))</f>
        <v>-</v>
      </c>
    </row>
    <row r="67" spans="1:27" ht="13.8" x14ac:dyDescent="0.3">
      <c r="A67" s="50"/>
      <c r="B67" s="50"/>
      <c r="C67" s="50"/>
      <c r="D67" s="39" t="str">
        <f>CONCATENATE("B",Tabel1[[#This Row],[B-waarde]],"/","P",Tabel1[[#This Row],[P-waarde]])</f>
        <v>B/P</v>
      </c>
      <c r="E67" s="39" t="str">
        <f>CONCATENATE("P",Tabel1[[#This Row],[P-waarde]])</f>
        <v>P</v>
      </c>
      <c r="F67" s="51"/>
      <c r="G67" s="51"/>
      <c r="H67" s="51"/>
      <c r="I67" s="51"/>
      <c r="J67" s="51"/>
      <c r="K67" s="52"/>
      <c r="L67" s="53">
        <f>ROUNDDOWN(Tabel1[[#This Row],[DAG-ONDERSTEUNING]],0)</f>
        <v>0</v>
      </c>
      <c r="M6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7" s="55">
        <f>ROUNDDOWN(Tabel1[[#This Row],[WOON-ONDERSTEUNING]],0)</f>
        <v>0</v>
      </c>
      <c r="O6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7" s="118">
        <f>IF(Tabel1[[#This Row],[PSYCHOSOCIALE ONDERSTEUNING / BEGELEID WERKEN]]&gt;2,Tabel1[[#This Row],[PSYCHOSOCIALE ONDERSTEUNING / BEGELEID WERKEN]]-2,0)</f>
        <v>0</v>
      </c>
      <c r="S67" s="118">
        <f>Tabel1[[#This Row],[GLOBALE INDIVIDUELE ONDERSTEUNING]]+Tabel1[[#This Row],[OVERDRACHT UREN PSYCHOSOCIALE ONDERSTEUNING]]</f>
        <v>0</v>
      </c>
      <c r="T67" s="118">
        <f>IF(Tabel1[[#This Row],[AANTAL UREN  GLOBALE INDIVIDUELE ONDERSTEUNING]]&gt;10,10*TABELLEN!$AF$7+(Tabel1[[#This Row],[AANTAL UREN  GLOBALE INDIVIDUELE ONDERSTEUNING]]-10)*TABELLEN!$AF$8,Tabel1[[#This Row],[AANTAL UREN  GLOBALE INDIVIDUELE ONDERSTEUNING]]*TABELLEN!$AF$7)</f>
        <v>0</v>
      </c>
      <c r="U67" s="119" t="str">
        <f>IF(Tabel1[[#This Row],[P]]="P","-",IF(Tabel1[[#This Row],[P]]="P0","NIET OK",IF(Tabel1[[#This Row],[P]]="P1","NIET OK",IF(Tabel1[[#This Row],[P]]="P2","NIET OK",IF(Tabel1[[#This Row],[P]]="P3","OK",IF(Tabel1[[#This Row],[P]]="P4","OK",IF(Tabel1[[#This Row],[P]]="P5","OK",IF(Tabel1[[#This Row],[P]]="P6","OK",IF(Tabel1[[#This Row],[P]]="P7","OK")))))))))</f>
        <v>-</v>
      </c>
      <c r="V67" s="119">
        <f>IF(AND(K67="ja",U67="ok"),TABELLEN!$AI$7,0)</f>
        <v>0</v>
      </c>
      <c r="W6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7" s="58" t="str">
        <f>IF(Tabel1[[#This Row],[BUDGETCATEGORIE (DEFINITIEF)]]="-","-",IF(Tabel1[[#This Row],[BUDGETCATEGORIE (DEFINITIEF)]]="RTH",Tabel1[[#This Row],[SOM ZORGGEBONDEN PUNTEN]],VLOOKUP(Tabel1[[#This Row],[BUDGETCATEGORIE (DEFINITIEF)]],TABELLEN!$C$7:$D$30,2,FALSE)))</f>
        <v>-</v>
      </c>
    </row>
    <row r="68" spans="1:27" ht="13.8" x14ac:dyDescent="0.3">
      <c r="A68" s="50"/>
      <c r="B68" s="50"/>
      <c r="C68" s="50"/>
      <c r="D68" s="39" t="str">
        <f>CONCATENATE("B",Tabel1[[#This Row],[B-waarde]],"/","P",Tabel1[[#This Row],[P-waarde]])</f>
        <v>B/P</v>
      </c>
      <c r="E68" s="39" t="str">
        <f>CONCATENATE("P",Tabel1[[#This Row],[P-waarde]])</f>
        <v>P</v>
      </c>
      <c r="F68" s="51"/>
      <c r="G68" s="51"/>
      <c r="H68" s="51"/>
      <c r="I68" s="51"/>
      <c r="J68" s="51"/>
      <c r="K68" s="52"/>
      <c r="L68" s="53">
        <f>ROUNDDOWN(Tabel1[[#This Row],[DAG-ONDERSTEUNING]],0)</f>
        <v>0</v>
      </c>
      <c r="M6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8" s="55">
        <f>ROUNDDOWN(Tabel1[[#This Row],[WOON-ONDERSTEUNING]],0)</f>
        <v>0</v>
      </c>
      <c r="O6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8" s="118">
        <f>IF(Tabel1[[#This Row],[PSYCHOSOCIALE ONDERSTEUNING / BEGELEID WERKEN]]&gt;2,Tabel1[[#This Row],[PSYCHOSOCIALE ONDERSTEUNING / BEGELEID WERKEN]]-2,0)</f>
        <v>0</v>
      </c>
      <c r="S68" s="118">
        <f>Tabel1[[#This Row],[GLOBALE INDIVIDUELE ONDERSTEUNING]]+Tabel1[[#This Row],[OVERDRACHT UREN PSYCHOSOCIALE ONDERSTEUNING]]</f>
        <v>0</v>
      </c>
      <c r="T68" s="118">
        <f>IF(Tabel1[[#This Row],[AANTAL UREN  GLOBALE INDIVIDUELE ONDERSTEUNING]]&gt;10,10*TABELLEN!$AF$7+(Tabel1[[#This Row],[AANTAL UREN  GLOBALE INDIVIDUELE ONDERSTEUNING]]-10)*TABELLEN!$AF$8,Tabel1[[#This Row],[AANTAL UREN  GLOBALE INDIVIDUELE ONDERSTEUNING]]*TABELLEN!$AF$7)</f>
        <v>0</v>
      </c>
      <c r="U68" s="119" t="str">
        <f>IF(Tabel1[[#This Row],[P]]="P","-",IF(Tabel1[[#This Row],[P]]="P0","NIET OK",IF(Tabel1[[#This Row],[P]]="P1","NIET OK",IF(Tabel1[[#This Row],[P]]="P2","NIET OK",IF(Tabel1[[#This Row],[P]]="P3","OK",IF(Tabel1[[#This Row],[P]]="P4","OK",IF(Tabel1[[#This Row],[P]]="P5","OK",IF(Tabel1[[#This Row],[P]]="P6","OK",IF(Tabel1[[#This Row],[P]]="P7","OK")))))))))</f>
        <v>-</v>
      </c>
      <c r="V68" s="119">
        <f>IF(AND(K68="ja",U68="ok"),TABELLEN!$AI$7,0)</f>
        <v>0</v>
      </c>
      <c r="W6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8" s="58" t="str">
        <f>IF(Tabel1[[#This Row],[BUDGETCATEGORIE (DEFINITIEF)]]="-","-",IF(Tabel1[[#This Row],[BUDGETCATEGORIE (DEFINITIEF)]]="RTH",Tabel1[[#This Row],[SOM ZORGGEBONDEN PUNTEN]],VLOOKUP(Tabel1[[#This Row],[BUDGETCATEGORIE (DEFINITIEF)]],TABELLEN!$C$7:$D$30,2,FALSE)))</f>
        <v>-</v>
      </c>
    </row>
    <row r="69" spans="1:27" ht="13.8" x14ac:dyDescent="0.3">
      <c r="A69" s="50"/>
      <c r="B69" s="50"/>
      <c r="C69" s="50"/>
      <c r="D69" s="39" t="str">
        <f>CONCATENATE("B",Tabel1[[#This Row],[B-waarde]],"/","P",Tabel1[[#This Row],[P-waarde]])</f>
        <v>B/P</v>
      </c>
      <c r="E69" s="39" t="str">
        <f>CONCATENATE("P",Tabel1[[#This Row],[P-waarde]])</f>
        <v>P</v>
      </c>
      <c r="F69" s="51"/>
      <c r="G69" s="51"/>
      <c r="H69" s="51"/>
      <c r="I69" s="51"/>
      <c r="J69" s="51"/>
      <c r="K69" s="52"/>
      <c r="L69" s="53">
        <f>ROUNDDOWN(Tabel1[[#This Row],[DAG-ONDERSTEUNING]],0)</f>
        <v>0</v>
      </c>
      <c r="M6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69" s="55">
        <f>ROUNDDOWN(Tabel1[[#This Row],[WOON-ONDERSTEUNING]],0)</f>
        <v>0</v>
      </c>
      <c r="O6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6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6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69" s="118">
        <f>IF(Tabel1[[#This Row],[PSYCHOSOCIALE ONDERSTEUNING / BEGELEID WERKEN]]&gt;2,Tabel1[[#This Row],[PSYCHOSOCIALE ONDERSTEUNING / BEGELEID WERKEN]]-2,0)</f>
        <v>0</v>
      </c>
      <c r="S69" s="118">
        <f>Tabel1[[#This Row],[GLOBALE INDIVIDUELE ONDERSTEUNING]]+Tabel1[[#This Row],[OVERDRACHT UREN PSYCHOSOCIALE ONDERSTEUNING]]</f>
        <v>0</v>
      </c>
      <c r="T69" s="118">
        <f>IF(Tabel1[[#This Row],[AANTAL UREN  GLOBALE INDIVIDUELE ONDERSTEUNING]]&gt;10,10*TABELLEN!$AF$7+(Tabel1[[#This Row],[AANTAL UREN  GLOBALE INDIVIDUELE ONDERSTEUNING]]-10)*TABELLEN!$AF$8,Tabel1[[#This Row],[AANTAL UREN  GLOBALE INDIVIDUELE ONDERSTEUNING]]*TABELLEN!$AF$7)</f>
        <v>0</v>
      </c>
      <c r="U69" s="119" t="str">
        <f>IF(Tabel1[[#This Row],[P]]="P","-",IF(Tabel1[[#This Row],[P]]="P0","NIET OK",IF(Tabel1[[#This Row],[P]]="P1","NIET OK",IF(Tabel1[[#This Row],[P]]="P2","NIET OK",IF(Tabel1[[#This Row],[P]]="P3","OK",IF(Tabel1[[#This Row],[P]]="P4","OK",IF(Tabel1[[#This Row],[P]]="P5","OK",IF(Tabel1[[#This Row],[P]]="P6","OK",IF(Tabel1[[#This Row],[P]]="P7","OK")))))))))</f>
        <v>-</v>
      </c>
      <c r="V69" s="119">
        <f>IF(AND(K69="ja",U69="ok"),TABELLEN!$AI$7,0)</f>
        <v>0</v>
      </c>
      <c r="W6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6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6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6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69" s="58" t="str">
        <f>IF(Tabel1[[#This Row],[BUDGETCATEGORIE (DEFINITIEF)]]="-","-",IF(Tabel1[[#This Row],[BUDGETCATEGORIE (DEFINITIEF)]]="RTH",Tabel1[[#This Row],[SOM ZORGGEBONDEN PUNTEN]],VLOOKUP(Tabel1[[#This Row],[BUDGETCATEGORIE (DEFINITIEF)]],TABELLEN!$C$7:$D$30,2,FALSE)))</f>
        <v>-</v>
      </c>
    </row>
    <row r="70" spans="1:27" ht="13.8" x14ac:dyDescent="0.3">
      <c r="A70" s="50"/>
      <c r="B70" s="50"/>
      <c r="C70" s="50"/>
      <c r="D70" s="39" t="str">
        <f>CONCATENATE("B",Tabel1[[#This Row],[B-waarde]],"/","P",Tabel1[[#This Row],[P-waarde]])</f>
        <v>B/P</v>
      </c>
      <c r="E70" s="39" t="str">
        <f>CONCATENATE("P",Tabel1[[#This Row],[P-waarde]])</f>
        <v>P</v>
      </c>
      <c r="F70" s="51"/>
      <c r="G70" s="51"/>
      <c r="H70" s="51"/>
      <c r="I70" s="51"/>
      <c r="J70" s="51"/>
      <c r="K70" s="52"/>
      <c r="L70" s="53">
        <f>ROUNDDOWN(Tabel1[[#This Row],[DAG-ONDERSTEUNING]],0)</f>
        <v>0</v>
      </c>
      <c r="M7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0" s="55">
        <f>ROUNDDOWN(Tabel1[[#This Row],[WOON-ONDERSTEUNING]],0)</f>
        <v>0</v>
      </c>
      <c r="O7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0" s="118">
        <f>IF(Tabel1[[#This Row],[PSYCHOSOCIALE ONDERSTEUNING / BEGELEID WERKEN]]&gt;2,Tabel1[[#This Row],[PSYCHOSOCIALE ONDERSTEUNING / BEGELEID WERKEN]]-2,0)</f>
        <v>0</v>
      </c>
      <c r="S70" s="118">
        <f>Tabel1[[#This Row],[GLOBALE INDIVIDUELE ONDERSTEUNING]]+Tabel1[[#This Row],[OVERDRACHT UREN PSYCHOSOCIALE ONDERSTEUNING]]</f>
        <v>0</v>
      </c>
      <c r="T70" s="118">
        <f>IF(Tabel1[[#This Row],[AANTAL UREN  GLOBALE INDIVIDUELE ONDERSTEUNING]]&gt;10,10*TABELLEN!$AF$7+(Tabel1[[#This Row],[AANTAL UREN  GLOBALE INDIVIDUELE ONDERSTEUNING]]-10)*TABELLEN!$AF$8,Tabel1[[#This Row],[AANTAL UREN  GLOBALE INDIVIDUELE ONDERSTEUNING]]*TABELLEN!$AF$7)</f>
        <v>0</v>
      </c>
      <c r="U70" s="119" t="str">
        <f>IF(Tabel1[[#This Row],[P]]="P","-",IF(Tabel1[[#This Row],[P]]="P0","NIET OK",IF(Tabel1[[#This Row],[P]]="P1","NIET OK",IF(Tabel1[[#This Row],[P]]="P2","NIET OK",IF(Tabel1[[#This Row],[P]]="P3","OK",IF(Tabel1[[#This Row],[P]]="P4","OK",IF(Tabel1[[#This Row],[P]]="P5","OK",IF(Tabel1[[#This Row],[P]]="P6","OK",IF(Tabel1[[#This Row],[P]]="P7","OK")))))))))</f>
        <v>-</v>
      </c>
      <c r="V70" s="119">
        <f>IF(AND(K70="ja",U70="ok"),TABELLEN!$AI$7,0)</f>
        <v>0</v>
      </c>
      <c r="W7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0" s="58" t="str">
        <f>IF(Tabel1[[#This Row],[BUDGETCATEGORIE (DEFINITIEF)]]="-","-",IF(Tabel1[[#This Row],[BUDGETCATEGORIE (DEFINITIEF)]]="RTH",Tabel1[[#This Row],[SOM ZORGGEBONDEN PUNTEN]],VLOOKUP(Tabel1[[#This Row],[BUDGETCATEGORIE (DEFINITIEF)]],TABELLEN!$C$7:$D$30,2,FALSE)))</f>
        <v>-</v>
      </c>
    </row>
    <row r="71" spans="1:27" ht="13.8" x14ac:dyDescent="0.3">
      <c r="A71" s="50"/>
      <c r="B71" s="50"/>
      <c r="C71" s="50"/>
      <c r="D71" s="39" t="str">
        <f>CONCATENATE("B",Tabel1[[#This Row],[B-waarde]],"/","P",Tabel1[[#This Row],[P-waarde]])</f>
        <v>B/P</v>
      </c>
      <c r="E71" s="39" t="str">
        <f>CONCATENATE("P",Tabel1[[#This Row],[P-waarde]])</f>
        <v>P</v>
      </c>
      <c r="F71" s="51"/>
      <c r="G71" s="51"/>
      <c r="H71" s="51"/>
      <c r="I71" s="51"/>
      <c r="J71" s="51"/>
      <c r="K71" s="52"/>
      <c r="L71" s="53">
        <f>ROUNDDOWN(Tabel1[[#This Row],[DAG-ONDERSTEUNING]],0)</f>
        <v>0</v>
      </c>
      <c r="M7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1" s="55">
        <f>ROUNDDOWN(Tabel1[[#This Row],[WOON-ONDERSTEUNING]],0)</f>
        <v>0</v>
      </c>
      <c r="O7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1" s="118">
        <f>IF(Tabel1[[#This Row],[PSYCHOSOCIALE ONDERSTEUNING / BEGELEID WERKEN]]&gt;2,Tabel1[[#This Row],[PSYCHOSOCIALE ONDERSTEUNING / BEGELEID WERKEN]]-2,0)</f>
        <v>0</v>
      </c>
      <c r="S71" s="118">
        <f>Tabel1[[#This Row],[GLOBALE INDIVIDUELE ONDERSTEUNING]]+Tabel1[[#This Row],[OVERDRACHT UREN PSYCHOSOCIALE ONDERSTEUNING]]</f>
        <v>0</v>
      </c>
      <c r="T71" s="118">
        <f>IF(Tabel1[[#This Row],[AANTAL UREN  GLOBALE INDIVIDUELE ONDERSTEUNING]]&gt;10,10*TABELLEN!$AF$7+(Tabel1[[#This Row],[AANTAL UREN  GLOBALE INDIVIDUELE ONDERSTEUNING]]-10)*TABELLEN!$AF$8,Tabel1[[#This Row],[AANTAL UREN  GLOBALE INDIVIDUELE ONDERSTEUNING]]*TABELLEN!$AF$7)</f>
        <v>0</v>
      </c>
      <c r="U71" s="119" t="str">
        <f>IF(Tabel1[[#This Row],[P]]="P","-",IF(Tabel1[[#This Row],[P]]="P0","NIET OK",IF(Tabel1[[#This Row],[P]]="P1","NIET OK",IF(Tabel1[[#This Row],[P]]="P2","NIET OK",IF(Tabel1[[#This Row],[P]]="P3","OK",IF(Tabel1[[#This Row],[P]]="P4","OK",IF(Tabel1[[#This Row],[P]]="P5","OK",IF(Tabel1[[#This Row],[P]]="P6","OK",IF(Tabel1[[#This Row],[P]]="P7","OK")))))))))</f>
        <v>-</v>
      </c>
      <c r="V71" s="119">
        <f>IF(AND(K71="ja",U71="ok"),TABELLEN!$AI$7,0)</f>
        <v>0</v>
      </c>
      <c r="W7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1" s="58" t="str">
        <f>IF(Tabel1[[#This Row],[BUDGETCATEGORIE (DEFINITIEF)]]="-","-",IF(Tabel1[[#This Row],[BUDGETCATEGORIE (DEFINITIEF)]]="RTH",Tabel1[[#This Row],[SOM ZORGGEBONDEN PUNTEN]],VLOOKUP(Tabel1[[#This Row],[BUDGETCATEGORIE (DEFINITIEF)]],TABELLEN!$C$7:$D$30,2,FALSE)))</f>
        <v>-</v>
      </c>
    </row>
    <row r="72" spans="1:27" ht="13.8" x14ac:dyDescent="0.3">
      <c r="A72" s="50"/>
      <c r="B72" s="50"/>
      <c r="C72" s="50"/>
      <c r="D72" s="39" t="str">
        <f>CONCATENATE("B",Tabel1[[#This Row],[B-waarde]],"/","P",Tabel1[[#This Row],[P-waarde]])</f>
        <v>B/P</v>
      </c>
      <c r="E72" s="39" t="str">
        <f>CONCATENATE("P",Tabel1[[#This Row],[P-waarde]])</f>
        <v>P</v>
      </c>
      <c r="F72" s="51"/>
      <c r="G72" s="51"/>
      <c r="H72" s="51"/>
      <c r="I72" s="51"/>
      <c r="J72" s="51"/>
      <c r="K72" s="52"/>
      <c r="L72" s="59">
        <f>ROUNDDOWN(Tabel1[[#This Row],[DAG-ONDERSTEUNING]],0)</f>
        <v>0</v>
      </c>
      <c r="M7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2" s="60">
        <f>ROUNDDOWN(Tabel1[[#This Row],[WOON-ONDERSTEUNING]],0)</f>
        <v>0</v>
      </c>
      <c r="O7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2" s="118">
        <f>IF(Tabel1[[#This Row],[PSYCHOSOCIALE ONDERSTEUNING / BEGELEID WERKEN]]&gt;2,Tabel1[[#This Row],[PSYCHOSOCIALE ONDERSTEUNING / BEGELEID WERKEN]]-2,0)</f>
        <v>0</v>
      </c>
      <c r="S72" s="118">
        <f>Tabel1[[#This Row],[GLOBALE INDIVIDUELE ONDERSTEUNING]]+Tabel1[[#This Row],[OVERDRACHT UREN PSYCHOSOCIALE ONDERSTEUNING]]</f>
        <v>0</v>
      </c>
      <c r="T72" s="118">
        <f>IF(Tabel1[[#This Row],[AANTAL UREN  GLOBALE INDIVIDUELE ONDERSTEUNING]]&gt;10,10*TABELLEN!$AF$7+(Tabel1[[#This Row],[AANTAL UREN  GLOBALE INDIVIDUELE ONDERSTEUNING]]-10)*TABELLEN!$AF$8,Tabel1[[#This Row],[AANTAL UREN  GLOBALE INDIVIDUELE ONDERSTEUNING]]*TABELLEN!$AF$7)</f>
        <v>0</v>
      </c>
      <c r="U72" s="119" t="str">
        <f>IF(Tabel1[[#This Row],[P]]="P","-",IF(Tabel1[[#This Row],[P]]="P0","NIET OK",IF(Tabel1[[#This Row],[P]]="P1","NIET OK",IF(Tabel1[[#This Row],[P]]="P2","NIET OK",IF(Tabel1[[#This Row],[P]]="P3","OK",IF(Tabel1[[#This Row],[P]]="P4","OK",IF(Tabel1[[#This Row],[P]]="P5","OK",IF(Tabel1[[#This Row],[P]]="P6","OK",IF(Tabel1[[#This Row],[P]]="P7","OK")))))))))</f>
        <v>-</v>
      </c>
      <c r="V72" s="119">
        <f>IF(AND(K72="ja",U72="ok"),TABELLEN!$AI$7,0)</f>
        <v>0</v>
      </c>
      <c r="W7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2" s="58" t="str">
        <f>IF(Tabel1[[#This Row],[BUDGETCATEGORIE (DEFINITIEF)]]="-","-",IF(Tabel1[[#This Row],[BUDGETCATEGORIE (DEFINITIEF)]]="RTH",Tabel1[[#This Row],[SOM ZORGGEBONDEN PUNTEN]],VLOOKUP(Tabel1[[#This Row],[BUDGETCATEGORIE (DEFINITIEF)]],TABELLEN!$C$7:$D$30,2,FALSE)))</f>
        <v>-</v>
      </c>
    </row>
    <row r="73" spans="1:27" ht="13.8" x14ac:dyDescent="0.3">
      <c r="A73" s="50"/>
      <c r="B73" s="50"/>
      <c r="C73" s="50"/>
      <c r="D73" s="39" t="str">
        <f>CONCATENATE("B",Tabel1[[#This Row],[B-waarde]],"/","P",Tabel1[[#This Row],[P-waarde]])</f>
        <v>B/P</v>
      </c>
      <c r="E73" s="39" t="str">
        <f>CONCATENATE("P",Tabel1[[#This Row],[P-waarde]])</f>
        <v>P</v>
      </c>
      <c r="F73" s="51"/>
      <c r="G73" s="51"/>
      <c r="H73" s="51"/>
      <c r="I73" s="51"/>
      <c r="J73" s="51"/>
      <c r="K73" s="52"/>
      <c r="L73" s="53">
        <f>ROUNDDOWN(Tabel1[[#This Row],[DAG-ONDERSTEUNING]],0)</f>
        <v>0</v>
      </c>
      <c r="M7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3" s="55">
        <f>ROUNDDOWN(Tabel1[[#This Row],[WOON-ONDERSTEUNING]],0)</f>
        <v>0</v>
      </c>
      <c r="O7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3" s="118">
        <f>IF(Tabel1[[#This Row],[PSYCHOSOCIALE ONDERSTEUNING / BEGELEID WERKEN]]&gt;2,Tabel1[[#This Row],[PSYCHOSOCIALE ONDERSTEUNING / BEGELEID WERKEN]]-2,0)</f>
        <v>0</v>
      </c>
      <c r="S73" s="118">
        <f>Tabel1[[#This Row],[GLOBALE INDIVIDUELE ONDERSTEUNING]]+Tabel1[[#This Row],[OVERDRACHT UREN PSYCHOSOCIALE ONDERSTEUNING]]</f>
        <v>0</v>
      </c>
      <c r="T73" s="118">
        <f>IF(Tabel1[[#This Row],[AANTAL UREN  GLOBALE INDIVIDUELE ONDERSTEUNING]]&gt;10,10*TABELLEN!$AF$7+(Tabel1[[#This Row],[AANTAL UREN  GLOBALE INDIVIDUELE ONDERSTEUNING]]-10)*TABELLEN!$AF$8,Tabel1[[#This Row],[AANTAL UREN  GLOBALE INDIVIDUELE ONDERSTEUNING]]*TABELLEN!$AF$7)</f>
        <v>0</v>
      </c>
      <c r="U73" s="119" t="str">
        <f>IF(Tabel1[[#This Row],[P]]="P","-",IF(Tabel1[[#This Row],[P]]="P0","NIET OK",IF(Tabel1[[#This Row],[P]]="P1","NIET OK",IF(Tabel1[[#This Row],[P]]="P2","NIET OK",IF(Tabel1[[#This Row],[P]]="P3","OK",IF(Tabel1[[#This Row],[P]]="P4","OK",IF(Tabel1[[#This Row],[P]]="P5","OK",IF(Tabel1[[#This Row],[P]]="P6","OK",IF(Tabel1[[#This Row],[P]]="P7","OK")))))))))</f>
        <v>-</v>
      </c>
      <c r="V73" s="119">
        <f>IF(AND(K73="ja",U73="ok"),TABELLEN!$AI$7,0)</f>
        <v>0</v>
      </c>
      <c r="W7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3" s="58" t="str">
        <f>IF(Tabel1[[#This Row],[BUDGETCATEGORIE (DEFINITIEF)]]="-","-",IF(Tabel1[[#This Row],[BUDGETCATEGORIE (DEFINITIEF)]]="RTH",Tabel1[[#This Row],[SOM ZORGGEBONDEN PUNTEN]],VLOOKUP(Tabel1[[#This Row],[BUDGETCATEGORIE (DEFINITIEF)]],TABELLEN!$C$7:$D$30,2,FALSE)))</f>
        <v>-</v>
      </c>
    </row>
    <row r="74" spans="1:27" ht="13.8" x14ac:dyDescent="0.3">
      <c r="A74" s="50"/>
      <c r="B74" s="50"/>
      <c r="C74" s="50"/>
      <c r="D74" s="39" t="str">
        <f>CONCATENATE("B",Tabel1[[#This Row],[B-waarde]],"/","P",Tabel1[[#This Row],[P-waarde]])</f>
        <v>B/P</v>
      </c>
      <c r="E74" s="39" t="str">
        <f>CONCATENATE("P",Tabel1[[#This Row],[P-waarde]])</f>
        <v>P</v>
      </c>
      <c r="F74" s="51"/>
      <c r="G74" s="51"/>
      <c r="H74" s="51"/>
      <c r="I74" s="51"/>
      <c r="J74" s="51"/>
      <c r="K74" s="52"/>
      <c r="L74" s="53">
        <f>ROUNDDOWN(Tabel1[[#This Row],[DAG-ONDERSTEUNING]],0)</f>
        <v>0</v>
      </c>
      <c r="M7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4" s="55">
        <f>ROUNDDOWN(Tabel1[[#This Row],[WOON-ONDERSTEUNING]],0)</f>
        <v>0</v>
      </c>
      <c r="O7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4" s="118">
        <f>IF(Tabel1[[#This Row],[PSYCHOSOCIALE ONDERSTEUNING / BEGELEID WERKEN]]&gt;2,Tabel1[[#This Row],[PSYCHOSOCIALE ONDERSTEUNING / BEGELEID WERKEN]]-2,0)</f>
        <v>0</v>
      </c>
      <c r="S74" s="118">
        <f>Tabel1[[#This Row],[GLOBALE INDIVIDUELE ONDERSTEUNING]]+Tabel1[[#This Row],[OVERDRACHT UREN PSYCHOSOCIALE ONDERSTEUNING]]</f>
        <v>0</v>
      </c>
      <c r="T74" s="118">
        <f>IF(Tabel1[[#This Row],[AANTAL UREN  GLOBALE INDIVIDUELE ONDERSTEUNING]]&gt;10,10*TABELLEN!$AF$7+(Tabel1[[#This Row],[AANTAL UREN  GLOBALE INDIVIDUELE ONDERSTEUNING]]-10)*TABELLEN!$AF$8,Tabel1[[#This Row],[AANTAL UREN  GLOBALE INDIVIDUELE ONDERSTEUNING]]*TABELLEN!$AF$7)</f>
        <v>0</v>
      </c>
      <c r="U74" s="119" t="str">
        <f>IF(Tabel1[[#This Row],[P]]="P","-",IF(Tabel1[[#This Row],[P]]="P0","NIET OK",IF(Tabel1[[#This Row],[P]]="P1","NIET OK",IF(Tabel1[[#This Row],[P]]="P2","NIET OK",IF(Tabel1[[#This Row],[P]]="P3","OK",IF(Tabel1[[#This Row],[P]]="P4","OK",IF(Tabel1[[#This Row],[P]]="P5","OK",IF(Tabel1[[#This Row],[P]]="P6","OK",IF(Tabel1[[#This Row],[P]]="P7","OK")))))))))</f>
        <v>-</v>
      </c>
      <c r="V74" s="119">
        <f>IF(AND(K74="ja",U74="ok"),TABELLEN!$AI$7,0)</f>
        <v>0</v>
      </c>
      <c r="W7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4" s="58" t="str">
        <f>IF(Tabel1[[#This Row],[BUDGETCATEGORIE (DEFINITIEF)]]="-","-",IF(Tabel1[[#This Row],[BUDGETCATEGORIE (DEFINITIEF)]]="RTH",Tabel1[[#This Row],[SOM ZORGGEBONDEN PUNTEN]],VLOOKUP(Tabel1[[#This Row],[BUDGETCATEGORIE (DEFINITIEF)]],TABELLEN!$C$7:$D$30,2,FALSE)))</f>
        <v>-</v>
      </c>
    </row>
    <row r="75" spans="1:27" ht="13.8" x14ac:dyDescent="0.3">
      <c r="A75" s="50"/>
      <c r="B75" s="50"/>
      <c r="C75" s="50"/>
      <c r="D75" s="39" t="str">
        <f>CONCATENATE("B",Tabel1[[#This Row],[B-waarde]],"/","P",Tabel1[[#This Row],[P-waarde]])</f>
        <v>B/P</v>
      </c>
      <c r="E75" s="39" t="str">
        <f>CONCATENATE("P",Tabel1[[#This Row],[P-waarde]])</f>
        <v>P</v>
      </c>
      <c r="F75" s="51"/>
      <c r="G75" s="51"/>
      <c r="H75" s="51"/>
      <c r="I75" s="51"/>
      <c r="J75" s="51"/>
      <c r="K75" s="52"/>
      <c r="L75" s="53">
        <f>ROUNDDOWN(Tabel1[[#This Row],[DAG-ONDERSTEUNING]],0)</f>
        <v>0</v>
      </c>
      <c r="M7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5" s="55">
        <f>ROUNDDOWN(Tabel1[[#This Row],[WOON-ONDERSTEUNING]],0)</f>
        <v>0</v>
      </c>
      <c r="O7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5" s="118">
        <f>IF(Tabel1[[#This Row],[PSYCHOSOCIALE ONDERSTEUNING / BEGELEID WERKEN]]&gt;2,Tabel1[[#This Row],[PSYCHOSOCIALE ONDERSTEUNING / BEGELEID WERKEN]]-2,0)</f>
        <v>0</v>
      </c>
      <c r="S75" s="118">
        <f>Tabel1[[#This Row],[GLOBALE INDIVIDUELE ONDERSTEUNING]]+Tabel1[[#This Row],[OVERDRACHT UREN PSYCHOSOCIALE ONDERSTEUNING]]</f>
        <v>0</v>
      </c>
      <c r="T75" s="118">
        <f>IF(Tabel1[[#This Row],[AANTAL UREN  GLOBALE INDIVIDUELE ONDERSTEUNING]]&gt;10,10*TABELLEN!$AF$7+(Tabel1[[#This Row],[AANTAL UREN  GLOBALE INDIVIDUELE ONDERSTEUNING]]-10)*TABELLEN!$AF$8,Tabel1[[#This Row],[AANTAL UREN  GLOBALE INDIVIDUELE ONDERSTEUNING]]*TABELLEN!$AF$7)</f>
        <v>0</v>
      </c>
      <c r="U75" s="119" t="str">
        <f>IF(Tabel1[[#This Row],[P]]="P","-",IF(Tabel1[[#This Row],[P]]="P0","NIET OK",IF(Tabel1[[#This Row],[P]]="P1","NIET OK",IF(Tabel1[[#This Row],[P]]="P2","NIET OK",IF(Tabel1[[#This Row],[P]]="P3","OK",IF(Tabel1[[#This Row],[P]]="P4","OK",IF(Tabel1[[#This Row],[P]]="P5","OK",IF(Tabel1[[#This Row],[P]]="P6","OK",IF(Tabel1[[#This Row],[P]]="P7","OK")))))))))</f>
        <v>-</v>
      </c>
      <c r="V75" s="119">
        <f>IF(AND(K75="ja",U75="ok"),TABELLEN!$AI$7,0)</f>
        <v>0</v>
      </c>
      <c r="W7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5" s="58" t="str">
        <f>IF(Tabel1[[#This Row],[BUDGETCATEGORIE (DEFINITIEF)]]="-","-",IF(Tabel1[[#This Row],[BUDGETCATEGORIE (DEFINITIEF)]]="RTH",Tabel1[[#This Row],[SOM ZORGGEBONDEN PUNTEN]],VLOOKUP(Tabel1[[#This Row],[BUDGETCATEGORIE (DEFINITIEF)]],TABELLEN!$C$7:$D$30,2,FALSE)))</f>
        <v>-</v>
      </c>
    </row>
    <row r="76" spans="1:27" ht="13.8" x14ac:dyDescent="0.3">
      <c r="A76" s="50"/>
      <c r="B76" s="50"/>
      <c r="C76" s="50"/>
      <c r="D76" s="39" t="str">
        <f>CONCATENATE("B",Tabel1[[#This Row],[B-waarde]],"/","P",Tabel1[[#This Row],[P-waarde]])</f>
        <v>B/P</v>
      </c>
      <c r="E76" s="39" t="str">
        <f>CONCATENATE("P",Tabel1[[#This Row],[P-waarde]])</f>
        <v>P</v>
      </c>
      <c r="F76" s="51"/>
      <c r="G76" s="51"/>
      <c r="H76" s="51"/>
      <c r="I76" s="51"/>
      <c r="J76" s="51"/>
      <c r="K76" s="52"/>
      <c r="L76" s="53">
        <f>ROUNDDOWN(Tabel1[[#This Row],[DAG-ONDERSTEUNING]],0)</f>
        <v>0</v>
      </c>
      <c r="M7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6" s="55">
        <f>ROUNDDOWN(Tabel1[[#This Row],[WOON-ONDERSTEUNING]],0)</f>
        <v>0</v>
      </c>
      <c r="O7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6" s="118">
        <f>IF(Tabel1[[#This Row],[PSYCHOSOCIALE ONDERSTEUNING / BEGELEID WERKEN]]&gt;2,Tabel1[[#This Row],[PSYCHOSOCIALE ONDERSTEUNING / BEGELEID WERKEN]]-2,0)</f>
        <v>0</v>
      </c>
      <c r="S76" s="118">
        <f>Tabel1[[#This Row],[GLOBALE INDIVIDUELE ONDERSTEUNING]]+Tabel1[[#This Row],[OVERDRACHT UREN PSYCHOSOCIALE ONDERSTEUNING]]</f>
        <v>0</v>
      </c>
      <c r="T76" s="118">
        <f>IF(Tabel1[[#This Row],[AANTAL UREN  GLOBALE INDIVIDUELE ONDERSTEUNING]]&gt;10,10*TABELLEN!$AF$7+(Tabel1[[#This Row],[AANTAL UREN  GLOBALE INDIVIDUELE ONDERSTEUNING]]-10)*TABELLEN!$AF$8,Tabel1[[#This Row],[AANTAL UREN  GLOBALE INDIVIDUELE ONDERSTEUNING]]*TABELLEN!$AF$7)</f>
        <v>0</v>
      </c>
      <c r="U76" s="119" t="str">
        <f>IF(Tabel1[[#This Row],[P]]="P","-",IF(Tabel1[[#This Row],[P]]="P0","NIET OK",IF(Tabel1[[#This Row],[P]]="P1","NIET OK",IF(Tabel1[[#This Row],[P]]="P2","NIET OK",IF(Tabel1[[#This Row],[P]]="P3","OK",IF(Tabel1[[#This Row],[P]]="P4","OK",IF(Tabel1[[#This Row],[P]]="P5","OK",IF(Tabel1[[#This Row],[P]]="P6","OK",IF(Tabel1[[#This Row],[P]]="P7","OK")))))))))</f>
        <v>-</v>
      </c>
      <c r="V76" s="119">
        <f>IF(AND(K76="ja",U76="ok"),TABELLEN!$AI$7,0)</f>
        <v>0</v>
      </c>
      <c r="W7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6" s="58" t="str">
        <f>IF(Tabel1[[#This Row],[BUDGETCATEGORIE (DEFINITIEF)]]="-","-",IF(Tabel1[[#This Row],[BUDGETCATEGORIE (DEFINITIEF)]]="RTH",Tabel1[[#This Row],[SOM ZORGGEBONDEN PUNTEN]],VLOOKUP(Tabel1[[#This Row],[BUDGETCATEGORIE (DEFINITIEF)]],TABELLEN!$C$7:$D$30,2,FALSE)))</f>
        <v>-</v>
      </c>
    </row>
    <row r="77" spans="1:27" ht="13.8" x14ac:dyDescent="0.3">
      <c r="A77" s="50"/>
      <c r="B77" s="50"/>
      <c r="C77" s="50"/>
      <c r="D77" s="39" t="str">
        <f>CONCATENATE("B",Tabel1[[#This Row],[B-waarde]],"/","P",Tabel1[[#This Row],[P-waarde]])</f>
        <v>B/P</v>
      </c>
      <c r="E77" s="39" t="str">
        <f>CONCATENATE("P",Tabel1[[#This Row],[P-waarde]])</f>
        <v>P</v>
      </c>
      <c r="F77" s="51"/>
      <c r="G77" s="51"/>
      <c r="H77" s="51"/>
      <c r="I77" s="51"/>
      <c r="J77" s="51"/>
      <c r="K77" s="52"/>
      <c r="L77" s="53">
        <f>ROUNDDOWN(Tabel1[[#This Row],[DAG-ONDERSTEUNING]],0)</f>
        <v>0</v>
      </c>
      <c r="M7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7" s="55">
        <f>ROUNDDOWN(Tabel1[[#This Row],[WOON-ONDERSTEUNING]],0)</f>
        <v>0</v>
      </c>
      <c r="O7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7" s="118">
        <f>IF(Tabel1[[#This Row],[PSYCHOSOCIALE ONDERSTEUNING / BEGELEID WERKEN]]&gt;2,Tabel1[[#This Row],[PSYCHOSOCIALE ONDERSTEUNING / BEGELEID WERKEN]]-2,0)</f>
        <v>0</v>
      </c>
      <c r="S77" s="118">
        <f>Tabel1[[#This Row],[GLOBALE INDIVIDUELE ONDERSTEUNING]]+Tabel1[[#This Row],[OVERDRACHT UREN PSYCHOSOCIALE ONDERSTEUNING]]</f>
        <v>0</v>
      </c>
      <c r="T77" s="118">
        <f>IF(Tabel1[[#This Row],[AANTAL UREN  GLOBALE INDIVIDUELE ONDERSTEUNING]]&gt;10,10*TABELLEN!$AF$7+(Tabel1[[#This Row],[AANTAL UREN  GLOBALE INDIVIDUELE ONDERSTEUNING]]-10)*TABELLEN!$AF$8,Tabel1[[#This Row],[AANTAL UREN  GLOBALE INDIVIDUELE ONDERSTEUNING]]*TABELLEN!$AF$7)</f>
        <v>0</v>
      </c>
      <c r="U77" s="119" t="str">
        <f>IF(Tabel1[[#This Row],[P]]="P","-",IF(Tabel1[[#This Row],[P]]="P0","NIET OK",IF(Tabel1[[#This Row],[P]]="P1","NIET OK",IF(Tabel1[[#This Row],[P]]="P2","NIET OK",IF(Tabel1[[#This Row],[P]]="P3","OK",IF(Tabel1[[#This Row],[P]]="P4","OK",IF(Tabel1[[#This Row],[P]]="P5","OK",IF(Tabel1[[#This Row],[P]]="P6","OK",IF(Tabel1[[#This Row],[P]]="P7","OK")))))))))</f>
        <v>-</v>
      </c>
      <c r="V77" s="119">
        <f>IF(AND(K77="ja",U77="ok"),TABELLEN!$AI$7,0)</f>
        <v>0</v>
      </c>
      <c r="W7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7" s="58" t="str">
        <f>IF(Tabel1[[#This Row],[BUDGETCATEGORIE (DEFINITIEF)]]="-","-",IF(Tabel1[[#This Row],[BUDGETCATEGORIE (DEFINITIEF)]]="RTH",Tabel1[[#This Row],[SOM ZORGGEBONDEN PUNTEN]],VLOOKUP(Tabel1[[#This Row],[BUDGETCATEGORIE (DEFINITIEF)]],TABELLEN!$C$7:$D$30,2,FALSE)))</f>
        <v>-</v>
      </c>
    </row>
    <row r="78" spans="1:27" ht="13.8" x14ac:dyDescent="0.3">
      <c r="A78" s="50"/>
      <c r="B78" s="50"/>
      <c r="C78" s="50"/>
      <c r="D78" s="39" t="str">
        <f>CONCATENATE("B",Tabel1[[#This Row],[B-waarde]],"/","P",Tabel1[[#This Row],[P-waarde]])</f>
        <v>B/P</v>
      </c>
      <c r="E78" s="39" t="str">
        <f>CONCATENATE("P",Tabel1[[#This Row],[P-waarde]])</f>
        <v>P</v>
      </c>
      <c r="F78" s="51"/>
      <c r="G78" s="51"/>
      <c r="H78" s="51"/>
      <c r="I78" s="51"/>
      <c r="J78" s="51"/>
      <c r="K78" s="52"/>
      <c r="L78" s="53">
        <f>ROUNDDOWN(Tabel1[[#This Row],[DAG-ONDERSTEUNING]],0)</f>
        <v>0</v>
      </c>
      <c r="M7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8" s="55">
        <f>ROUNDDOWN(Tabel1[[#This Row],[WOON-ONDERSTEUNING]],0)</f>
        <v>0</v>
      </c>
      <c r="O7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8" s="118">
        <f>IF(Tabel1[[#This Row],[PSYCHOSOCIALE ONDERSTEUNING / BEGELEID WERKEN]]&gt;2,Tabel1[[#This Row],[PSYCHOSOCIALE ONDERSTEUNING / BEGELEID WERKEN]]-2,0)</f>
        <v>0</v>
      </c>
      <c r="S78" s="118">
        <f>Tabel1[[#This Row],[GLOBALE INDIVIDUELE ONDERSTEUNING]]+Tabel1[[#This Row],[OVERDRACHT UREN PSYCHOSOCIALE ONDERSTEUNING]]</f>
        <v>0</v>
      </c>
      <c r="T78" s="118">
        <f>IF(Tabel1[[#This Row],[AANTAL UREN  GLOBALE INDIVIDUELE ONDERSTEUNING]]&gt;10,10*TABELLEN!$AF$7+(Tabel1[[#This Row],[AANTAL UREN  GLOBALE INDIVIDUELE ONDERSTEUNING]]-10)*TABELLEN!$AF$8,Tabel1[[#This Row],[AANTAL UREN  GLOBALE INDIVIDUELE ONDERSTEUNING]]*TABELLEN!$AF$7)</f>
        <v>0</v>
      </c>
      <c r="U78" s="119" t="str">
        <f>IF(Tabel1[[#This Row],[P]]="P","-",IF(Tabel1[[#This Row],[P]]="P0","NIET OK",IF(Tabel1[[#This Row],[P]]="P1","NIET OK",IF(Tabel1[[#This Row],[P]]="P2","NIET OK",IF(Tabel1[[#This Row],[P]]="P3","OK",IF(Tabel1[[#This Row],[P]]="P4","OK",IF(Tabel1[[#This Row],[P]]="P5","OK",IF(Tabel1[[#This Row],[P]]="P6","OK",IF(Tabel1[[#This Row],[P]]="P7","OK")))))))))</f>
        <v>-</v>
      </c>
      <c r="V78" s="119">
        <f>IF(AND(K78="ja",U78="ok"),TABELLEN!$AI$7,0)</f>
        <v>0</v>
      </c>
      <c r="W7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8" s="58" t="str">
        <f>IF(Tabel1[[#This Row],[BUDGETCATEGORIE (DEFINITIEF)]]="-","-",IF(Tabel1[[#This Row],[BUDGETCATEGORIE (DEFINITIEF)]]="RTH",Tabel1[[#This Row],[SOM ZORGGEBONDEN PUNTEN]],VLOOKUP(Tabel1[[#This Row],[BUDGETCATEGORIE (DEFINITIEF)]],TABELLEN!$C$7:$D$30,2,FALSE)))</f>
        <v>-</v>
      </c>
    </row>
    <row r="79" spans="1:27" ht="13.8" x14ac:dyDescent="0.3">
      <c r="A79" s="50"/>
      <c r="B79" s="50"/>
      <c r="C79" s="50"/>
      <c r="D79" s="39" t="str">
        <f>CONCATENATE("B",Tabel1[[#This Row],[B-waarde]],"/","P",Tabel1[[#This Row],[P-waarde]])</f>
        <v>B/P</v>
      </c>
      <c r="E79" s="39" t="str">
        <f>CONCATENATE("P",Tabel1[[#This Row],[P-waarde]])</f>
        <v>P</v>
      </c>
      <c r="F79" s="51"/>
      <c r="G79" s="51"/>
      <c r="H79" s="51"/>
      <c r="I79" s="51"/>
      <c r="J79" s="51"/>
      <c r="K79" s="52"/>
      <c r="L79" s="53">
        <f>ROUNDDOWN(Tabel1[[#This Row],[DAG-ONDERSTEUNING]],0)</f>
        <v>0</v>
      </c>
      <c r="M7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79" s="55">
        <f>ROUNDDOWN(Tabel1[[#This Row],[WOON-ONDERSTEUNING]],0)</f>
        <v>0</v>
      </c>
      <c r="O7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7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7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79" s="118">
        <f>IF(Tabel1[[#This Row],[PSYCHOSOCIALE ONDERSTEUNING / BEGELEID WERKEN]]&gt;2,Tabel1[[#This Row],[PSYCHOSOCIALE ONDERSTEUNING / BEGELEID WERKEN]]-2,0)</f>
        <v>0</v>
      </c>
      <c r="S79" s="118">
        <f>Tabel1[[#This Row],[GLOBALE INDIVIDUELE ONDERSTEUNING]]+Tabel1[[#This Row],[OVERDRACHT UREN PSYCHOSOCIALE ONDERSTEUNING]]</f>
        <v>0</v>
      </c>
      <c r="T79" s="118">
        <f>IF(Tabel1[[#This Row],[AANTAL UREN  GLOBALE INDIVIDUELE ONDERSTEUNING]]&gt;10,10*TABELLEN!$AF$7+(Tabel1[[#This Row],[AANTAL UREN  GLOBALE INDIVIDUELE ONDERSTEUNING]]-10)*TABELLEN!$AF$8,Tabel1[[#This Row],[AANTAL UREN  GLOBALE INDIVIDUELE ONDERSTEUNING]]*TABELLEN!$AF$7)</f>
        <v>0</v>
      </c>
      <c r="U79" s="119" t="str">
        <f>IF(Tabel1[[#This Row],[P]]="P","-",IF(Tabel1[[#This Row],[P]]="P0","NIET OK",IF(Tabel1[[#This Row],[P]]="P1","NIET OK",IF(Tabel1[[#This Row],[P]]="P2","NIET OK",IF(Tabel1[[#This Row],[P]]="P3","OK",IF(Tabel1[[#This Row],[P]]="P4","OK",IF(Tabel1[[#This Row],[P]]="P5","OK",IF(Tabel1[[#This Row],[P]]="P6","OK",IF(Tabel1[[#This Row],[P]]="P7","OK")))))))))</f>
        <v>-</v>
      </c>
      <c r="V79" s="119">
        <f>IF(AND(K79="ja",U79="ok"),TABELLEN!$AI$7,0)</f>
        <v>0</v>
      </c>
      <c r="W7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7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7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7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79" s="58" t="str">
        <f>IF(Tabel1[[#This Row],[BUDGETCATEGORIE (DEFINITIEF)]]="-","-",IF(Tabel1[[#This Row],[BUDGETCATEGORIE (DEFINITIEF)]]="RTH",Tabel1[[#This Row],[SOM ZORGGEBONDEN PUNTEN]],VLOOKUP(Tabel1[[#This Row],[BUDGETCATEGORIE (DEFINITIEF)]],TABELLEN!$C$7:$D$30,2,FALSE)))</f>
        <v>-</v>
      </c>
    </row>
    <row r="80" spans="1:27" ht="13.8" x14ac:dyDescent="0.3">
      <c r="A80" s="50"/>
      <c r="B80" s="50"/>
      <c r="C80" s="50"/>
      <c r="D80" s="39" t="str">
        <f>CONCATENATE("B",Tabel1[[#This Row],[B-waarde]],"/","P",Tabel1[[#This Row],[P-waarde]])</f>
        <v>B/P</v>
      </c>
      <c r="E80" s="39" t="str">
        <f>CONCATENATE("P",Tabel1[[#This Row],[P-waarde]])</f>
        <v>P</v>
      </c>
      <c r="F80" s="51"/>
      <c r="G80" s="51"/>
      <c r="H80" s="51"/>
      <c r="I80" s="51"/>
      <c r="J80" s="51"/>
      <c r="K80" s="52"/>
      <c r="L80" s="53">
        <f>ROUNDDOWN(Tabel1[[#This Row],[DAG-ONDERSTEUNING]],0)</f>
        <v>0</v>
      </c>
      <c r="M8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0" s="55">
        <f>ROUNDDOWN(Tabel1[[#This Row],[WOON-ONDERSTEUNING]],0)</f>
        <v>0</v>
      </c>
      <c r="O8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0" s="118">
        <f>IF(Tabel1[[#This Row],[PSYCHOSOCIALE ONDERSTEUNING / BEGELEID WERKEN]]&gt;2,Tabel1[[#This Row],[PSYCHOSOCIALE ONDERSTEUNING / BEGELEID WERKEN]]-2,0)</f>
        <v>0</v>
      </c>
      <c r="S80" s="118">
        <f>Tabel1[[#This Row],[GLOBALE INDIVIDUELE ONDERSTEUNING]]+Tabel1[[#This Row],[OVERDRACHT UREN PSYCHOSOCIALE ONDERSTEUNING]]</f>
        <v>0</v>
      </c>
      <c r="T80" s="118">
        <f>IF(Tabel1[[#This Row],[AANTAL UREN  GLOBALE INDIVIDUELE ONDERSTEUNING]]&gt;10,10*TABELLEN!$AF$7+(Tabel1[[#This Row],[AANTAL UREN  GLOBALE INDIVIDUELE ONDERSTEUNING]]-10)*TABELLEN!$AF$8,Tabel1[[#This Row],[AANTAL UREN  GLOBALE INDIVIDUELE ONDERSTEUNING]]*TABELLEN!$AF$7)</f>
        <v>0</v>
      </c>
      <c r="U80" s="119" t="str">
        <f>IF(Tabel1[[#This Row],[P]]="P","-",IF(Tabel1[[#This Row],[P]]="P0","NIET OK",IF(Tabel1[[#This Row],[P]]="P1","NIET OK",IF(Tabel1[[#This Row],[P]]="P2","NIET OK",IF(Tabel1[[#This Row],[P]]="P3","OK",IF(Tabel1[[#This Row],[P]]="P4","OK",IF(Tabel1[[#This Row],[P]]="P5","OK",IF(Tabel1[[#This Row],[P]]="P6","OK",IF(Tabel1[[#This Row],[P]]="P7","OK")))))))))</f>
        <v>-</v>
      </c>
      <c r="V80" s="119">
        <f>IF(AND(K80="ja",U80="ok"),TABELLEN!$AI$7,0)</f>
        <v>0</v>
      </c>
      <c r="W8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0" s="58" t="str">
        <f>IF(Tabel1[[#This Row],[BUDGETCATEGORIE (DEFINITIEF)]]="-","-",IF(Tabel1[[#This Row],[BUDGETCATEGORIE (DEFINITIEF)]]="RTH",Tabel1[[#This Row],[SOM ZORGGEBONDEN PUNTEN]],VLOOKUP(Tabel1[[#This Row],[BUDGETCATEGORIE (DEFINITIEF)]],TABELLEN!$C$7:$D$30,2,FALSE)))</f>
        <v>-</v>
      </c>
    </row>
    <row r="81" spans="1:27" ht="13.8" x14ac:dyDescent="0.3">
      <c r="A81" s="50"/>
      <c r="B81" s="50"/>
      <c r="C81" s="50"/>
      <c r="D81" s="39" t="str">
        <f>CONCATENATE("B",Tabel1[[#This Row],[B-waarde]],"/","P",Tabel1[[#This Row],[P-waarde]])</f>
        <v>B/P</v>
      </c>
      <c r="E81" s="39" t="str">
        <f>CONCATENATE("P",Tabel1[[#This Row],[P-waarde]])</f>
        <v>P</v>
      </c>
      <c r="F81" s="51"/>
      <c r="G81" s="51"/>
      <c r="H81" s="51"/>
      <c r="I81" s="51"/>
      <c r="J81" s="51"/>
      <c r="K81" s="52"/>
      <c r="L81" s="53">
        <f>ROUNDDOWN(Tabel1[[#This Row],[DAG-ONDERSTEUNING]],0)</f>
        <v>0</v>
      </c>
      <c r="M8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1" s="55">
        <f>ROUNDDOWN(Tabel1[[#This Row],[WOON-ONDERSTEUNING]],0)</f>
        <v>0</v>
      </c>
      <c r="O8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1" s="118">
        <f>IF(Tabel1[[#This Row],[PSYCHOSOCIALE ONDERSTEUNING / BEGELEID WERKEN]]&gt;2,Tabel1[[#This Row],[PSYCHOSOCIALE ONDERSTEUNING / BEGELEID WERKEN]]-2,0)</f>
        <v>0</v>
      </c>
      <c r="S81" s="118">
        <f>Tabel1[[#This Row],[GLOBALE INDIVIDUELE ONDERSTEUNING]]+Tabel1[[#This Row],[OVERDRACHT UREN PSYCHOSOCIALE ONDERSTEUNING]]</f>
        <v>0</v>
      </c>
      <c r="T81" s="118">
        <f>IF(Tabel1[[#This Row],[AANTAL UREN  GLOBALE INDIVIDUELE ONDERSTEUNING]]&gt;10,10*TABELLEN!$AF$7+(Tabel1[[#This Row],[AANTAL UREN  GLOBALE INDIVIDUELE ONDERSTEUNING]]-10)*TABELLEN!$AF$8,Tabel1[[#This Row],[AANTAL UREN  GLOBALE INDIVIDUELE ONDERSTEUNING]]*TABELLEN!$AF$7)</f>
        <v>0</v>
      </c>
      <c r="U81" s="119" t="str">
        <f>IF(Tabel1[[#This Row],[P]]="P","-",IF(Tabel1[[#This Row],[P]]="P0","NIET OK",IF(Tabel1[[#This Row],[P]]="P1","NIET OK",IF(Tabel1[[#This Row],[P]]="P2","NIET OK",IF(Tabel1[[#This Row],[P]]="P3","OK",IF(Tabel1[[#This Row],[P]]="P4","OK",IF(Tabel1[[#This Row],[P]]="P5","OK",IF(Tabel1[[#This Row],[P]]="P6","OK",IF(Tabel1[[#This Row],[P]]="P7","OK")))))))))</f>
        <v>-</v>
      </c>
      <c r="V81" s="119">
        <f>IF(AND(K81="ja",U81="ok"),TABELLEN!$AI$7,0)</f>
        <v>0</v>
      </c>
      <c r="W8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1" s="58" t="str">
        <f>IF(Tabel1[[#This Row],[BUDGETCATEGORIE (DEFINITIEF)]]="-","-",IF(Tabel1[[#This Row],[BUDGETCATEGORIE (DEFINITIEF)]]="RTH",Tabel1[[#This Row],[SOM ZORGGEBONDEN PUNTEN]],VLOOKUP(Tabel1[[#This Row],[BUDGETCATEGORIE (DEFINITIEF)]],TABELLEN!$C$7:$D$30,2,FALSE)))</f>
        <v>-</v>
      </c>
    </row>
    <row r="82" spans="1:27" ht="13.8" x14ac:dyDescent="0.3">
      <c r="A82" s="50"/>
      <c r="B82" s="50"/>
      <c r="C82" s="50"/>
      <c r="D82" s="39" t="str">
        <f>CONCATENATE("B",Tabel1[[#This Row],[B-waarde]],"/","P",Tabel1[[#This Row],[P-waarde]])</f>
        <v>B/P</v>
      </c>
      <c r="E82" s="39" t="str">
        <f>CONCATENATE("P",Tabel1[[#This Row],[P-waarde]])</f>
        <v>P</v>
      </c>
      <c r="F82" s="51"/>
      <c r="G82" s="51"/>
      <c r="H82" s="51"/>
      <c r="I82" s="51"/>
      <c r="J82" s="51"/>
      <c r="K82" s="52"/>
      <c r="L82" s="53">
        <f>ROUNDDOWN(Tabel1[[#This Row],[DAG-ONDERSTEUNING]],0)</f>
        <v>0</v>
      </c>
      <c r="M8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2" s="55">
        <f>ROUNDDOWN(Tabel1[[#This Row],[WOON-ONDERSTEUNING]],0)</f>
        <v>0</v>
      </c>
      <c r="O8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2" s="118">
        <f>IF(Tabel1[[#This Row],[PSYCHOSOCIALE ONDERSTEUNING / BEGELEID WERKEN]]&gt;2,Tabel1[[#This Row],[PSYCHOSOCIALE ONDERSTEUNING / BEGELEID WERKEN]]-2,0)</f>
        <v>0</v>
      </c>
      <c r="S82" s="118">
        <f>Tabel1[[#This Row],[GLOBALE INDIVIDUELE ONDERSTEUNING]]+Tabel1[[#This Row],[OVERDRACHT UREN PSYCHOSOCIALE ONDERSTEUNING]]</f>
        <v>0</v>
      </c>
      <c r="T82" s="118">
        <f>IF(Tabel1[[#This Row],[AANTAL UREN  GLOBALE INDIVIDUELE ONDERSTEUNING]]&gt;10,10*TABELLEN!$AF$7+(Tabel1[[#This Row],[AANTAL UREN  GLOBALE INDIVIDUELE ONDERSTEUNING]]-10)*TABELLEN!$AF$8,Tabel1[[#This Row],[AANTAL UREN  GLOBALE INDIVIDUELE ONDERSTEUNING]]*TABELLEN!$AF$7)</f>
        <v>0</v>
      </c>
      <c r="U82" s="119" t="str">
        <f>IF(Tabel1[[#This Row],[P]]="P","-",IF(Tabel1[[#This Row],[P]]="P0","NIET OK",IF(Tabel1[[#This Row],[P]]="P1","NIET OK",IF(Tabel1[[#This Row],[P]]="P2","NIET OK",IF(Tabel1[[#This Row],[P]]="P3","OK",IF(Tabel1[[#This Row],[P]]="P4","OK",IF(Tabel1[[#This Row],[P]]="P5","OK",IF(Tabel1[[#This Row],[P]]="P6","OK",IF(Tabel1[[#This Row],[P]]="P7","OK")))))))))</f>
        <v>-</v>
      </c>
      <c r="V82" s="119">
        <f>IF(AND(K82="ja",U82="ok"),TABELLEN!$AI$7,0)</f>
        <v>0</v>
      </c>
      <c r="W8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2" s="58" t="str">
        <f>IF(Tabel1[[#This Row],[BUDGETCATEGORIE (DEFINITIEF)]]="-","-",IF(Tabel1[[#This Row],[BUDGETCATEGORIE (DEFINITIEF)]]="RTH",Tabel1[[#This Row],[SOM ZORGGEBONDEN PUNTEN]],VLOOKUP(Tabel1[[#This Row],[BUDGETCATEGORIE (DEFINITIEF)]],TABELLEN!$C$7:$D$30,2,FALSE)))</f>
        <v>-</v>
      </c>
    </row>
    <row r="83" spans="1:27" ht="13.8" x14ac:dyDescent="0.3">
      <c r="A83" s="50"/>
      <c r="B83" s="50"/>
      <c r="C83" s="50"/>
      <c r="D83" s="39" t="str">
        <f>CONCATENATE("B",Tabel1[[#This Row],[B-waarde]],"/","P",Tabel1[[#This Row],[P-waarde]])</f>
        <v>B/P</v>
      </c>
      <c r="E83" s="39" t="str">
        <f>CONCATENATE("P",Tabel1[[#This Row],[P-waarde]])</f>
        <v>P</v>
      </c>
      <c r="F83" s="51"/>
      <c r="G83" s="51"/>
      <c r="H83" s="51"/>
      <c r="I83" s="51"/>
      <c r="J83" s="51"/>
      <c r="K83" s="52"/>
      <c r="L83" s="53">
        <f>ROUNDDOWN(Tabel1[[#This Row],[DAG-ONDERSTEUNING]],0)</f>
        <v>0</v>
      </c>
      <c r="M8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3" s="55">
        <f>ROUNDDOWN(Tabel1[[#This Row],[WOON-ONDERSTEUNING]],0)</f>
        <v>0</v>
      </c>
      <c r="O8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3" s="118">
        <f>IF(Tabel1[[#This Row],[PSYCHOSOCIALE ONDERSTEUNING / BEGELEID WERKEN]]&gt;2,Tabel1[[#This Row],[PSYCHOSOCIALE ONDERSTEUNING / BEGELEID WERKEN]]-2,0)</f>
        <v>0</v>
      </c>
      <c r="S83" s="118">
        <f>Tabel1[[#This Row],[GLOBALE INDIVIDUELE ONDERSTEUNING]]+Tabel1[[#This Row],[OVERDRACHT UREN PSYCHOSOCIALE ONDERSTEUNING]]</f>
        <v>0</v>
      </c>
      <c r="T83" s="118">
        <f>IF(Tabel1[[#This Row],[AANTAL UREN  GLOBALE INDIVIDUELE ONDERSTEUNING]]&gt;10,10*TABELLEN!$AF$7+(Tabel1[[#This Row],[AANTAL UREN  GLOBALE INDIVIDUELE ONDERSTEUNING]]-10)*TABELLEN!$AF$8,Tabel1[[#This Row],[AANTAL UREN  GLOBALE INDIVIDUELE ONDERSTEUNING]]*TABELLEN!$AF$7)</f>
        <v>0</v>
      </c>
      <c r="U83" s="119" t="str">
        <f>IF(Tabel1[[#This Row],[P]]="P","-",IF(Tabel1[[#This Row],[P]]="P0","NIET OK",IF(Tabel1[[#This Row],[P]]="P1","NIET OK",IF(Tabel1[[#This Row],[P]]="P2","NIET OK",IF(Tabel1[[#This Row],[P]]="P3","OK",IF(Tabel1[[#This Row],[P]]="P4","OK",IF(Tabel1[[#This Row],[P]]="P5","OK",IF(Tabel1[[#This Row],[P]]="P6","OK",IF(Tabel1[[#This Row],[P]]="P7","OK")))))))))</f>
        <v>-</v>
      </c>
      <c r="V83" s="119">
        <f>IF(AND(K83="ja",U83="ok"),TABELLEN!$AI$7,0)</f>
        <v>0</v>
      </c>
      <c r="W8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3" s="58" t="str">
        <f>IF(Tabel1[[#This Row],[BUDGETCATEGORIE (DEFINITIEF)]]="-","-",IF(Tabel1[[#This Row],[BUDGETCATEGORIE (DEFINITIEF)]]="RTH",Tabel1[[#This Row],[SOM ZORGGEBONDEN PUNTEN]],VLOOKUP(Tabel1[[#This Row],[BUDGETCATEGORIE (DEFINITIEF)]],TABELLEN!$C$7:$D$30,2,FALSE)))</f>
        <v>-</v>
      </c>
    </row>
    <row r="84" spans="1:27" ht="13.8" x14ac:dyDescent="0.3">
      <c r="A84" s="50"/>
      <c r="B84" s="50"/>
      <c r="C84" s="50"/>
      <c r="D84" s="39" t="str">
        <f>CONCATENATE("B",Tabel1[[#This Row],[B-waarde]],"/","P",Tabel1[[#This Row],[P-waarde]])</f>
        <v>B/P</v>
      </c>
      <c r="E84" s="39" t="str">
        <f>CONCATENATE("P",Tabel1[[#This Row],[P-waarde]])</f>
        <v>P</v>
      </c>
      <c r="F84" s="51"/>
      <c r="G84" s="51"/>
      <c r="H84" s="51"/>
      <c r="I84" s="51"/>
      <c r="J84" s="51"/>
      <c r="K84" s="52"/>
      <c r="L84" s="53">
        <f>ROUNDDOWN(Tabel1[[#This Row],[DAG-ONDERSTEUNING]],0)</f>
        <v>0</v>
      </c>
      <c r="M8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4" s="55">
        <f>ROUNDDOWN(Tabel1[[#This Row],[WOON-ONDERSTEUNING]],0)</f>
        <v>0</v>
      </c>
      <c r="O8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4" s="118">
        <f>IF(Tabel1[[#This Row],[PSYCHOSOCIALE ONDERSTEUNING / BEGELEID WERKEN]]&gt;2,Tabel1[[#This Row],[PSYCHOSOCIALE ONDERSTEUNING / BEGELEID WERKEN]]-2,0)</f>
        <v>0</v>
      </c>
      <c r="S84" s="118">
        <f>Tabel1[[#This Row],[GLOBALE INDIVIDUELE ONDERSTEUNING]]+Tabel1[[#This Row],[OVERDRACHT UREN PSYCHOSOCIALE ONDERSTEUNING]]</f>
        <v>0</v>
      </c>
      <c r="T84" s="118">
        <f>IF(Tabel1[[#This Row],[AANTAL UREN  GLOBALE INDIVIDUELE ONDERSTEUNING]]&gt;10,10*TABELLEN!$AF$7+(Tabel1[[#This Row],[AANTAL UREN  GLOBALE INDIVIDUELE ONDERSTEUNING]]-10)*TABELLEN!$AF$8,Tabel1[[#This Row],[AANTAL UREN  GLOBALE INDIVIDUELE ONDERSTEUNING]]*TABELLEN!$AF$7)</f>
        <v>0</v>
      </c>
      <c r="U84" s="119" t="str">
        <f>IF(Tabel1[[#This Row],[P]]="P","-",IF(Tabel1[[#This Row],[P]]="P0","NIET OK",IF(Tabel1[[#This Row],[P]]="P1","NIET OK",IF(Tabel1[[#This Row],[P]]="P2","NIET OK",IF(Tabel1[[#This Row],[P]]="P3","OK",IF(Tabel1[[#This Row],[P]]="P4","OK",IF(Tabel1[[#This Row],[P]]="P5","OK",IF(Tabel1[[#This Row],[P]]="P6","OK",IF(Tabel1[[#This Row],[P]]="P7","OK")))))))))</f>
        <v>-</v>
      </c>
      <c r="V84" s="119">
        <f>IF(AND(K84="ja",U84="ok"),TABELLEN!$AI$7,0)</f>
        <v>0</v>
      </c>
      <c r="W8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4" s="58" t="str">
        <f>IF(Tabel1[[#This Row],[BUDGETCATEGORIE (DEFINITIEF)]]="-","-",IF(Tabel1[[#This Row],[BUDGETCATEGORIE (DEFINITIEF)]]="RTH",Tabel1[[#This Row],[SOM ZORGGEBONDEN PUNTEN]],VLOOKUP(Tabel1[[#This Row],[BUDGETCATEGORIE (DEFINITIEF)]],TABELLEN!$C$7:$D$30,2,FALSE)))</f>
        <v>-</v>
      </c>
    </row>
    <row r="85" spans="1:27" ht="13.8" x14ac:dyDescent="0.3">
      <c r="A85" s="50"/>
      <c r="B85" s="50"/>
      <c r="C85" s="50"/>
      <c r="D85" s="39" t="str">
        <f>CONCATENATE("B",Tabel1[[#This Row],[B-waarde]],"/","P",Tabel1[[#This Row],[P-waarde]])</f>
        <v>B/P</v>
      </c>
      <c r="E85" s="39" t="str">
        <f>CONCATENATE("P",Tabel1[[#This Row],[P-waarde]])</f>
        <v>P</v>
      </c>
      <c r="F85" s="51"/>
      <c r="G85" s="51"/>
      <c r="H85" s="51"/>
      <c r="I85" s="51"/>
      <c r="J85" s="51"/>
      <c r="K85" s="52"/>
      <c r="L85" s="53">
        <f>ROUNDDOWN(Tabel1[[#This Row],[DAG-ONDERSTEUNING]],0)</f>
        <v>0</v>
      </c>
      <c r="M8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5" s="55">
        <f>ROUNDDOWN(Tabel1[[#This Row],[WOON-ONDERSTEUNING]],0)</f>
        <v>0</v>
      </c>
      <c r="O8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5" s="118">
        <f>IF(Tabel1[[#This Row],[PSYCHOSOCIALE ONDERSTEUNING / BEGELEID WERKEN]]&gt;2,Tabel1[[#This Row],[PSYCHOSOCIALE ONDERSTEUNING / BEGELEID WERKEN]]-2,0)</f>
        <v>0</v>
      </c>
      <c r="S85" s="118">
        <f>Tabel1[[#This Row],[GLOBALE INDIVIDUELE ONDERSTEUNING]]+Tabel1[[#This Row],[OVERDRACHT UREN PSYCHOSOCIALE ONDERSTEUNING]]</f>
        <v>0</v>
      </c>
      <c r="T85" s="118">
        <f>IF(Tabel1[[#This Row],[AANTAL UREN  GLOBALE INDIVIDUELE ONDERSTEUNING]]&gt;10,10*TABELLEN!$AF$7+(Tabel1[[#This Row],[AANTAL UREN  GLOBALE INDIVIDUELE ONDERSTEUNING]]-10)*TABELLEN!$AF$8,Tabel1[[#This Row],[AANTAL UREN  GLOBALE INDIVIDUELE ONDERSTEUNING]]*TABELLEN!$AF$7)</f>
        <v>0</v>
      </c>
      <c r="U85" s="119" t="str">
        <f>IF(Tabel1[[#This Row],[P]]="P","-",IF(Tabel1[[#This Row],[P]]="P0","NIET OK",IF(Tabel1[[#This Row],[P]]="P1","NIET OK",IF(Tabel1[[#This Row],[P]]="P2","NIET OK",IF(Tabel1[[#This Row],[P]]="P3","OK",IF(Tabel1[[#This Row],[P]]="P4","OK",IF(Tabel1[[#This Row],[P]]="P5","OK",IF(Tabel1[[#This Row],[P]]="P6","OK",IF(Tabel1[[#This Row],[P]]="P7","OK")))))))))</f>
        <v>-</v>
      </c>
      <c r="V85" s="119">
        <f>IF(AND(K85="ja",U85="ok"),TABELLEN!$AI$7,0)</f>
        <v>0</v>
      </c>
      <c r="W8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5" s="58" t="str">
        <f>IF(Tabel1[[#This Row],[BUDGETCATEGORIE (DEFINITIEF)]]="-","-",IF(Tabel1[[#This Row],[BUDGETCATEGORIE (DEFINITIEF)]]="RTH",Tabel1[[#This Row],[SOM ZORGGEBONDEN PUNTEN]],VLOOKUP(Tabel1[[#This Row],[BUDGETCATEGORIE (DEFINITIEF)]],TABELLEN!$C$7:$D$30,2,FALSE)))</f>
        <v>-</v>
      </c>
    </row>
    <row r="86" spans="1:27" ht="13.8" x14ac:dyDescent="0.3">
      <c r="A86" s="50"/>
      <c r="B86" s="50"/>
      <c r="C86" s="50"/>
      <c r="D86" s="39" t="str">
        <f>CONCATENATE("B",Tabel1[[#This Row],[B-waarde]],"/","P",Tabel1[[#This Row],[P-waarde]])</f>
        <v>B/P</v>
      </c>
      <c r="E86" s="39" t="str">
        <f>CONCATENATE("P",Tabel1[[#This Row],[P-waarde]])</f>
        <v>P</v>
      </c>
      <c r="F86" s="51"/>
      <c r="G86" s="51"/>
      <c r="H86" s="51"/>
      <c r="I86" s="51"/>
      <c r="J86" s="51"/>
      <c r="K86" s="52"/>
      <c r="L86" s="53">
        <f>ROUNDDOWN(Tabel1[[#This Row],[DAG-ONDERSTEUNING]],0)</f>
        <v>0</v>
      </c>
      <c r="M8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6" s="55">
        <f>ROUNDDOWN(Tabel1[[#This Row],[WOON-ONDERSTEUNING]],0)</f>
        <v>0</v>
      </c>
      <c r="O8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6" s="118">
        <f>IF(Tabel1[[#This Row],[PSYCHOSOCIALE ONDERSTEUNING / BEGELEID WERKEN]]&gt;2,Tabel1[[#This Row],[PSYCHOSOCIALE ONDERSTEUNING / BEGELEID WERKEN]]-2,0)</f>
        <v>0</v>
      </c>
      <c r="S86" s="118">
        <f>Tabel1[[#This Row],[GLOBALE INDIVIDUELE ONDERSTEUNING]]+Tabel1[[#This Row],[OVERDRACHT UREN PSYCHOSOCIALE ONDERSTEUNING]]</f>
        <v>0</v>
      </c>
      <c r="T86" s="118">
        <f>IF(Tabel1[[#This Row],[AANTAL UREN  GLOBALE INDIVIDUELE ONDERSTEUNING]]&gt;10,10*TABELLEN!$AF$7+(Tabel1[[#This Row],[AANTAL UREN  GLOBALE INDIVIDUELE ONDERSTEUNING]]-10)*TABELLEN!$AF$8,Tabel1[[#This Row],[AANTAL UREN  GLOBALE INDIVIDUELE ONDERSTEUNING]]*TABELLEN!$AF$7)</f>
        <v>0</v>
      </c>
      <c r="U86" s="119" t="str">
        <f>IF(Tabel1[[#This Row],[P]]="P","-",IF(Tabel1[[#This Row],[P]]="P0","NIET OK",IF(Tabel1[[#This Row],[P]]="P1","NIET OK",IF(Tabel1[[#This Row],[P]]="P2","NIET OK",IF(Tabel1[[#This Row],[P]]="P3","OK",IF(Tabel1[[#This Row],[P]]="P4","OK",IF(Tabel1[[#This Row],[P]]="P5","OK",IF(Tabel1[[#This Row],[P]]="P6","OK",IF(Tabel1[[#This Row],[P]]="P7","OK")))))))))</f>
        <v>-</v>
      </c>
      <c r="V86" s="119">
        <f>IF(AND(K86="ja",U86="ok"),TABELLEN!$AI$7,0)</f>
        <v>0</v>
      </c>
      <c r="W8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6" s="58" t="str">
        <f>IF(Tabel1[[#This Row],[BUDGETCATEGORIE (DEFINITIEF)]]="-","-",IF(Tabel1[[#This Row],[BUDGETCATEGORIE (DEFINITIEF)]]="RTH",Tabel1[[#This Row],[SOM ZORGGEBONDEN PUNTEN]],VLOOKUP(Tabel1[[#This Row],[BUDGETCATEGORIE (DEFINITIEF)]],TABELLEN!$C$7:$D$30,2,FALSE)))</f>
        <v>-</v>
      </c>
    </row>
    <row r="87" spans="1:27" ht="13.8" x14ac:dyDescent="0.3">
      <c r="A87" s="50"/>
      <c r="B87" s="50"/>
      <c r="C87" s="50"/>
      <c r="D87" s="39" t="str">
        <f>CONCATENATE("B",Tabel1[[#This Row],[B-waarde]],"/","P",Tabel1[[#This Row],[P-waarde]])</f>
        <v>B/P</v>
      </c>
      <c r="E87" s="39" t="str">
        <f>CONCATENATE("P",Tabel1[[#This Row],[P-waarde]])</f>
        <v>P</v>
      </c>
      <c r="F87" s="51"/>
      <c r="G87" s="51"/>
      <c r="H87" s="51"/>
      <c r="I87" s="51"/>
      <c r="J87" s="51"/>
      <c r="K87" s="52"/>
      <c r="L87" s="53">
        <f>ROUNDDOWN(Tabel1[[#This Row],[DAG-ONDERSTEUNING]],0)</f>
        <v>0</v>
      </c>
      <c r="M8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7" s="55">
        <f>ROUNDDOWN(Tabel1[[#This Row],[WOON-ONDERSTEUNING]],0)</f>
        <v>0</v>
      </c>
      <c r="O8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7" s="118">
        <f>IF(Tabel1[[#This Row],[PSYCHOSOCIALE ONDERSTEUNING / BEGELEID WERKEN]]&gt;2,Tabel1[[#This Row],[PSYCHOSOCIALE ONDERSTEUNING / BEGELEID WERKEN]]-2,0)</f>
        <v>0</v>
      </c>
      <c r="S87" s="118">
        <f>Tabel1[[#This Row],[GLOBALE INDIVIDUELE ONDERSTEUNING]]+Tabel1[[#This Row],[OVERDRACHT UREN PSYCHOSOCIALE ONDERSTEUNING]]</f>
        <v>0</v>
      </c>
      <c r="T87" s="118">
        <f>IF(Tabel1[[#This Row],[AANTAL UREN  GLOBALE INDIVIDUELE ONDERSTEUNING]]&gt;10,10*TABELLEN!$AF$7+(Tabel1[[#This Row],[AANTAL UREN  GLOBALE INDIVIDUELE ONDERSTEUNING]]-10)*TABELLEN!$AF$8,Tabel1[[#This Row],[AANTAL UREN  GLOBALE INDIVIDUELE ONDERSTEUNING]]*TABELLEN!$AF$7)</f>
        <v>0</v>
      </c>
      <c r="U87" s="119" t="str">
        <f>IF(Tabel1[[#This Row],[P]]="P","-",IF(Tabel1[[#This Row],[P]]="P0","NIET OK",IF(Tabel1[[#This Row],[P]]="P1","NIET OK",IF(Tabel1[[#This Row],[P]]="P2","NIET OK",IF(Tabel1[[#This Row],[P]]="P3","OK",IF(Tabel1[[#This Row],[P]]="P4","OK",IF(Tabel1[[#This Row],[P]]="P5","OK",IF(Tabel1[[#This Row],[P]]="P6","OK",IF(Tabel1[[#This Row],[P]]="P7","OK")))))))))</f>
        <v>-</v>
      </c>
      <c r="V87" s="119">
        <f>IF(AND(K87="ja",U87="ok"),TABELLEN!$AI$7,0)</f>
        <v>0</v>
      </c>
      <c r="W8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7" s="58" t="str">
        <f>IF(Tabel1[[#This Row],[BUDGETCATEGORIE (DEFINITIEF)]]="-","-",IF(Tabel1[[#This Row],[BUDGETCATEGORIE (DEFINITIEF)]]="RTH",Tabel1[[#This Row],[SOM ZORGGEBONDEN PUNTEN]],VLOOKUP(Tabel1[[#This Row],[BUDGETCATEGORIE (DEFINITIEF)]],TABELLEN!$C$7:$D$30,2,FALSE)))</f>
        <v>-</v>
      </c>
    </row>
    <row r="88" spans="1:27" ht="13.8" x14ac:dyDescent="0.3">
      <c r="A88" s="50"/>
      <c r="B88" s="50"/>
      <c r="C88" s="50"/>
      <c r="D88" s="39" t="str">
        <f>CONCATENATE("B",Tabel1[[#This Row],[B-waarde]],"/","P",Tabel1[[#This Row],[P-waarde]])</f>
        <v>B/P</v>
      </c>
      <c r="E88" s="39" t="str">
        <f>CONCATENATE("P",Tabel1[[#This Row],[P-waarde]])</f>
        <v>P</v>
      </c>
      <c r="F88" s="51"/>
      <c r="G88" s="51"/>
      <c r="H88" s="51"/>
      <c r="I88" s="51"/>
      <c r="J88" s="51"/>
      <c r="K88" s="52"/>
      <c r="L88" s="53">
        <f>ROUNDDOWN(Tabel1[[#This Row],[DAG-ONDERSTEUNING]],0)</f>
        <v>0</v>
      </c>
      <c r="M8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8" s="55">
        <f>ROUNDDOWN(Tabel1[[#This Row],[WOON-ONDERSTEUNING]],0)</f>
        <v>0</v>
      </c>
      <c r="O8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8" s="118">
        <f>IF(Tabel1[[#This Row],[PSYCHOSOCIALE ONDERSTEUNING / BEGELEID WERKEN]]&gt;2,Tabel1[[#This Row],[PSYCHOSOCIALE ONDERSTEUNING / BEGELEID WERKEN]]-2,0)</f>
        <v>0</v>
      </c>
      <c r="S88" s="118">
        <f>Tabel1[[#This Row],[GLOBALE INDIVIDUELE ONDERSTEUNING]]+Tabel1[[#This Row],[OVERDRACHT UREN PSYCHOSOCIALE ONDERSTEUNING]]</f>
        <v>0</v>
      </c>
      <c r="T88" s="118">
        <f>IF(Tabel1[[#This Row],[AANTAL UREN  GLOBALE INDIVIDUELE ONDERSTEUNING]]&gt;10,10*TABELLEN!$AF$7+(Tabel1[[#This Row],[AANTAL UREN  GLOBALE INDIVIDUELE ONDERSTEUNING]]-10)*TABELLEN!$AF$8,Tabel1[[#This Row],[AANTAL UREN  GLOBALE INDIVIDUELE ONDERSTEUNING]]*TABELLEN!$AF$7)</f>
        <v>0</v>
      </c>
      <c r="U88" s="119" t="str">
        <f>IF(Tabel1[[#This Row],[P]]="P","-",IF(Tabel1[[#This Row],[P]]="P0","NIET OK",IF(Tabel1[[#This Row],[P]]="P1","NIET OK",IF(Tabel1[[#This Row],[P]]="P2","NIET OK",IF(Tabel1[[#This Row],[P]]="P3","OK",IF(Tabel1[[#This Row],[P]]="P4","OK",IF(Tabel1[[#This Row],[P]]="P5","OK",IF(Tabel1[[#This Row],[P]]="P6","OK",IF(Tabel1[[#This Row],[P]]="P7","OK")))))))))</f>
        <v>-</v>
      </c>
      <c r="V88" s="119">
        <f>IF(AND(K88="ja",U88="ok"),TABELLEN!$AI$7,0)</f>
        <v>0</v>
      </c>
      <c r="W8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8" s="58" t="str">
        <f>IF(Tabel1[[#This Row],[BUDGETCATEGORIE (DEFINITIEF)]]="-","-",IF(Tabel1[[#This Row],[BUDGETCATEGORIE (DEFINITIEF)]]="RTH",Tabel1[[#This Row],[SOM ZORGGEBONDEN PUNTEN]],VLOOKUP(Tabel1[[#This Row],[BUDGETCATEGORIE (DEFINITIEF)]],TABELLEN!$C$7:$D$30,2,FALSE)))</f>
        <v>-</v>
      </c>
    </row>
    <row r="89" spans="1:27" ht="13.8" x14ac:dyDescent="0.3">
      <c r="A89" s="50"/>
      <c r="B89" s="50"/>
      <c r="C89" s="50"/>
      <c r="D89" s="39" t="str">
        <f>CONCATENATE("B",Tabel1[[#This Row],[B-waarde]],"/","P",Tabel1[[#This Row],[P-waarde]])</f>
        <v>B/P</v>
      </c>
      <c r="E89" s="39" t="str">
        <f>CONCATENATE("P",Tabel1[[#This Row],[P-waarde]])</f>
        <v>P</v>
      </c>
      <c r="F89" s="51"/>
      <c r="G89" s="51"/>
      <c r="H89" s="51"/>
      <c r="I89" s="51"/>
      <c r="J89" s="51"/>
      <c r="K89" s="52"/>
      <c r="L89" s="53">
        <f>ROUNDDOWN(Tabel1[[#This Row],[DAG-ONDERSTEUNING]],0)</f>
        <v>0</v>
      </c>
      <c r="M8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89" s="55">
        <f>ROUNDDOWN(Tabel1[[#This Row],[WOON-ONDERSTEUNING]],0)</f>
        <v>0</v>
      </c>
      <c r="O8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8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8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89" s="118">
        <f>IF(Tabel1[[#This Row],[PSYCHOSOCIALE ONDERSTEUNING / BEGELEID WERKEN]]&gt;2,Tabel1[[#This Row],[PSYCHOSOCIALE ONDERSTEUNING / BEGELEID WERKEN]]-2,0)</f>
        <v>0</v>
      </c>
      <c r="S89" s="118">
        <f>Tabel1[[#This Row],[GLOBALE INDIVIDUELE ONDERSTEUNING]]+Tabel1[[#This Row],[OVERDRACHT UREN PSYCHOSOCIALE ONDERSTEUNING]]</f>
        <v>0</v>
      </c>
      <c r="T89" s="118">
        <f>IF(Tabel1[[#This Row],[AANTAL UREN  GLOBALE INDIVIDUELE ONDERSTEUNING]]&gt;10,10*TABELLEN!$AF$7+(Tabel1[[#This Row],[AANTAL UREN  GLOBALE INDIVIDUELE ONDERSTEUNING]]-10)*TABELLEN!$AF$8,Tabel1[[#This Row],[AANTAL UREN  GLOBALE INDIVIDUELE ONDERSTEUNING]]*TABELLEN!$AF$7)</f>
        <v>0</v>
      </c>
      <c r="U89" s="119" t="str">
        <f>IF(Tabel1[[#This Row],[P]]="P","-",IF(Tabel1[[#This Row],[P]]="P0","NIET OK",IF(Tabel1[[#This Row],[P]]="P1","NIET OK",IF(Tabel1[[#This Row],[P]]="P2","NIET OK",IF(Tabel1[[#This Row],[P]]="P3","OK",IF(Tabel1[[#This Row],[P]]="P4","OK",IF(Tabel1[[#This Row],[P]]="P5","OK",IF(Tabel1[[#This Row],[P]]="P6","OK",IF(Tabel1[[#This Row],[P]]="P7","OK")))))))))</f>
        <v>-</v>
      </c>
      <c r="V89" s="119">
        <f>IF(AND(K89="ja",U89="ok"),TABELLEN!$AI$7,0)</f>
        <v>0</v>
      </c>
      <c r="W8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8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8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8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89" s="58" t="str">
        <f>IF(Tabel1[[#This Row],[BUDGETCATEGORIE (DEFINITIEF)]]="-","-",IF(Tabel1[[#This Row],[BUDGETCATEGORIE (DEFINITIEF)]]="RTH",Tabel1[[#This Row],[SOM ZORGGEBONDEN PUNTEN]],VLOOKUP(Tabel1[[#This Row],[BUDGETCATEGORIE (DEFINITIEF)]],TABELLEN!$C$7:$D$30,2,FALSE)))</f>
        <v>-</v>
      </c>
    </row>
    <row r="90" spans="1:27" ht="13.8" x14ac:dyDescent="0.3">
      <c r="A90" s="50"/>
      <c r="B90" s="50"/>
      <c r="C90" s="50"/>
      <c r="D90" s="39" t="str">
        <f>CONCATENATE("B",Tabel1[[#This Row],[B-waarde]],"/","P",Tabel1[[#This Row],[P-waarde]])</f>
        <v>B/P</v>
      </c>
      <c r="E90" s="39" t="str">
        <f>CONCATENATE("P",Tabel1[[#This Row],[P-waarde]])</f>
        <v>P</v>
      </c>
      <c r="F90" s="51"/>
      <c r="G90" s="51"/>
      <c r="H90" s="51"/>
      <c r="I90" s="51"/>
      <c r="J90" s="51"/>
      <c r="K90" s="52"/>
      <c r="L90" s="53">
        <f>ROUNDDOWN(Tabel1[[#This Row],[DAG-ONDERSTEUNING]],0)</f>
        <v>0</v>
      </c>
      <c r="M9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0" s="55">
        <f>ROUNDDOWN(Tabel1[[#This Row],[WOON-ONDERSTEUNING]],0)</f>
        <v>0</v>
      </c>
      <c r="O9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0" s="118">
        <f>IF(Tabel1[[#This Row],[PSYCHOSOCIALE ONDERSTEUNING / BEGELEID WERKEN]]&gt;2,Tabel1[[#This Row],[PSYCHOSOCIALE ONDERSTEUNING / BEGELEID WERKEN]]-2,0)</f>
        <v>0</v>
      </c>
      <c r="S90" s="118">
        <f>Tabel1[[#This Row],[GLOBALE INDIVIDUELE ONDERSTEUNING]]+Tabel1[[#This Row],[OVERDRACHT UREN PSYCHOSOCIALE ONDERSTEUNING]]</f>
        <v>0</v>
      </c>
      <c r="T90" s="118">
        <f>IF(Tabel1[[#This Row],[AANTAL UREN  GLOBALE INDIVIDUELE ONDERSTEUNING]]&gt;10,10*TABELLEN!$AF$7+(Tabel1[[#This Row],[AANTAL UREN  GLOBALE INDIVIDUELE ONDERSTEUNING]]-10)*TABELLEN!$AF$8,Tabel1[[#This Row],[AANTAL UREN  GLOBALE INDIVIDUELE ONDERSTEUNING]]*TABELLEN!$AF$7)</f>
        <v>0</v>
      </c>
      <c r="U90" s="119" t="str">
        <f>IF(Tabel1[[#This Row],[P]]="P","-",IF(Tabel1[[#This Row],[P]]="P0","NIET OK",IF(Tabel1[[#This Row],[P]]="P1","NIET OK",IF(Tabel1[[#This Row],[P]]="P2","NIET OK",IF(Tabel1[[#This Row],[P]]="P3","OK",IF(Tabel1[[#This Row],[P]]="P4","OK",IF(Tabel1[[#This Row],[P]]="P5","OK",IF(Tabel1[[#This Row],[P]]="P6","OK",IF(Tabel1[[#This Row],[P]]="P7","OK")))))))))</f>
        <v>-</v>
      </c>
      <c r="V90" s="119">
        <f>IF(AND(K90="ja",U90="ok"),TABELLEN!$AI$7,0)</f>
        <v>0</v>
      </c>
      <c r="W9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0" s="58" t="str">
        <f>IF(Tabel1[[#This Row],[BUDGETCATEGORIE (DEFINITIEF)]]="-","-",IF(Tabel1[[#This Row],[BUDGETCATEGORIE (DEFINITIEF)]]="RTH",Tabel1[[#This Row],[SOM ZORGGEBONDEN PUNTEN]],VLOOKUP(Tabel1[[#This Row],[BUDGETCATEGORIE (DEFINITIEF)]],TABELLEN!$C$7:$D$30,2,FALSE)))</f>
        <v>-</v>
      </c>
    </row>
    <row r="91" spans="1:27" ht="13.8" x14ac:dyDescent="0.3">
      <c r="A91" s="50"/>
      <c r="B91" s="50"/>
      <c r="C91" s="50"/>
      <c r="D91" s="39" t="str">
        <f>CONCATENATE("B",Tabel1[[#This Row],[B-waarde]],"/","P",Tabel1[[#This Row],[P-waarde]])</f>
        <v>B/P</v>
      </c>
      <c r="E91" s="39" t="str">
        <f>CONCATENATE("P",Tabel1[[#This Row],[P-waarde]])</f>
        <v>P</v>
      </c>
      <c r="F91" s="51"/>
      <c r="G91" s="51"/>
      <c r="H91" s="51"/>
      <c r="I91" s="51"/>
      <c r="J91" s="51"/>
      <c r="K91" s="52"/>
      <c r="L91" s="53">
        <f>ROUNDDOWN(Tabel1[[#This Row],[DAG-ONDERSTEUNING]],0)</f>
        <v>0</v>
      </c>
      <c r="M9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1" s="55">
        <f>ROUNDDOWN(Tabel1[[#This Row],[WOON-ONDERSTEUNING]],0)</f>
        <v>0</v>
      </c>
      <c r="O9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1" s="118">
        <f>IF(Tabel1[[#This Row],[PSYCHOSOCIALE ONDERSTEUNING / BEGELEID WERKEN]]&gt;2,Tabel1[[#This Row],[PSYCHOSOCIALE ONDERSTEUNING / BEGELEID WERKEN]]-2,0)</f>
        <v>0</v>
      </c>
      <c r="S91" s="118">
        <f>Tabel1[[#This Row],[GLOBALE INDIVIDUELE ONDERSTEUNING]]+Tabel1[[#This Row],[OVERDRACHT UREN PSYCHOSOCIALE ONDERSTEUNING]]</f>
        <v>0</v>
      </c>
      <c r="T91" s="118">
        <f>IF(Tabel1[[#This Row],[AANTAL UREN  GLOBALE INDIVIDUELE ONDERSTEUNING]]&gt;10,10*TABELLEN!$AF$7+(Tabel1[[#This Row],[AANTAL UREN  GLOBALE INDIVIDUELE ONDERSTEUNING]]-10)*TABELLEN!$AF$8,Tabel1[[#This Row],[AANTAL UREN  GLOBALE INDIVIDUELE ONDERSTEUNING]]*TABELLEN!$AF$7)</f>
        <v>0</v>
      </c>
      <c r="U91" s="119" t="str">
        <f>IF(Tabel1[[#This Row],[P]]="P","-",IF(Tabel1[[#This Row],[P]]="P0","NIET OK",IF(Tabel1[[#This Row],[P]]="P1","NIET OK",IF(Tabel1[[#This Row],[P]]="P2","NIET OK",IF(Tabel1[[#This Row],[P]]="P3","OK",IF(Tabel1[[#This Row],[P]]="P4","OK",IF(Tabel1[[#This Row],[P]]="P5","OK",IF(Tabel1[[#This Row],[P]]="P6","OK",IF(Tabel1[[#This Row],[P]]="P7","OK")))))))))</f>
        <v>-</v>
      </c>
      <c r="V91" s="119">
        <f>IF(AND(K91="ja",U91="ok"),TABELLEN!$AI$7,0)</f>
        <v>0</v>
      </c>
      <c r="W9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1" s="58" t="str">
        <f>IF(Tabel1[[#This Row],[BUDGETCATEGORIE (DEFINITIEF)]]="-","-",IF(Tabel1[[#This Row],[BUDGETCATEGORIE (DEFINITIEF)]]="RTH",Tabel1[[#This Row],[SOM ZORGGEBONDEN PUNTEN]],VLOOKUP(Tabel1[[#This Row],[BUDGETCATEGORIE (DEFINITIEF)]],TABELLEN!$C$7:$D$30,2,FALSE)))</f>
        <v>-</v>
      </c>
    </row>
    <row r="92" spans="1:27" ht="13.8" x14ac:dyDescent="0.3">
      <c r="A92" s="50"/>
      <c r="B92" s="50"/>
      <c r="C92" s="50"/>
      <c r="D92" s="39" t="str">
        <f>CONCATENATE("B",Tabel1[[#This Row],[B-waarde]],"/","P",Tabel1[[#This Row],[P-waarde]])</f>
        <v>B/P</v>
      </c>
      <c r="E92" s="39" t="str">
        <f>CONCATENATE("P",Tabel1[[#This Row],[P-waarde]])</f>
        <v>P</v>
      </c>
      <c r="F92" s="51"/>
      <c r="G92" s="51"/>
      <c r="H92" s="51"/>
      <c r="I92" s="51"/>
      <c r="J92" s="51"/>
      <c r="K92" s="52"/>
      <c r="L92" s="53">
        <f>ROUNDDOWN(Tabel1[[#This Row],[DAG-ONDERSTEUNING]],0)</f>
        <v>0</v>
      </c>
      <c r="M9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2" s="55">
        <f>ROUNDDOWN(Tabel1[[#This Row],[WOON-ONDERSTEUNING]],0)</f>
        <v>0</v>
      </c>
      <c r="O9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2" s="118">
        <f>IF(Tabel1[[#This Row],[PSYCHOSOCIALE ONDERSTEUNING / BEGELEID WERKEN]]&gt;2,Tabel1[[#This Row],[PSYCHOSOCIALE ONDERSTEUNING / BEGELEID WERKEN]]-2,0)</f>
        <v>0</v>
      </c>
      <c r="S92" s="118">
        <f>Tabel1[[#This Row],[GLOBALE INDIVIDUELE ONDERSTEUNING]]+Tabel1[[#This Row],[OVERDRACHT UREN PSYCHOSOCIALE ONDERSTEUNING]]</f>
        <v>0</v>
      </c>
      <c r="T92" s="118">
        <f>IF(Tabel1[[#This Row],[AANTAL UREN  GLOBALE INDIVIDUELE ONDERSTEUNING]]&gt;10,10*TABELLEN!$AF$7+(Tabel1[[#This Row],[AANTAL UREN  GLOBALE INDIVIDUELE ONDERSTEUNING]]-10)*TABELLEN!$AF$8,Tabel1[[#This Row],[AANTAL UREN  GLOBALE INDIVIDUELE ONDERSTEUNING]]*TABELLEN!$AF$7)</f>
        <v>0</v>
      </c>
      <c r="U92" s="119" t="str">
        <f>IF(Tabel1[[#This Row],[P]]="P","-",IF(Tabel1[[#This Row],[P]]="P0","NIET OK",IF(Tabel1[[#This Row],[P]]="P1","NIET OK",IF(Tabel1[[#This Row],[P]]="P2","NIET OK",IF(Tabel1[[#This Row],[P]]="P3","OK",IF(Tabel1[[#This Row],[P]]="P4","OK",IF(Tabel1[[#This Row],[P]]="P5","OK",IF(Tabel1[[#This Row],[P]]="P6","OK",IF(Tabel1[[#This Row],[P]]="P7","OK")))))))))</f>
        <v>-</v>
      </c>
      <c r="V92" s="119">
        <f>IF(AND(K92="ja",U92="ok"),TABELLEN!$AI$7,0)</f>
        <v>0</v>
      </c>
      <c r="W9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2" s="58" t="str">
        <f>IF(Tabel1[[#This Row],[BUDGETCATEGORIE (DEFINITIEF)]]="-","-",IF(Tabel1[[#This Row],[BUDGETCATEGORIE (DEFINITIEF)]]="RTH",Tabel1[[#This Row],[SOM ZORGGEBONDEN PUNTEN]],VLOOKUP(Tabel1[[#This Row],[BUDGETCATEGORIE (DEFINITIEF)]],TABELLEN!$C$7:$D$30,2,FALSE)))</f>
        <v>-</v>
      </c>
    </row>
    <row r="93" spans="1:27" ht="13.8" x14ac:dyDescent="0.3">
      <c r="A93" s="50"/>
      <c r="B93" s="50"/>
      <c r="C93" s="50"/>
      <c r="D93" s="39" t="str">
        <f>CONCATENATE("B",Tabel1[[#This Row],[B-waarde]],"/","P",Tabel1[[#This Row],[P-waarde]])</f>
        <v>B/P</v>
      </c>
      <c r="E93" s="39" t="str">
        <f>CONCATENATE("P",Tabel1[[#This Row],[P-waarde]])</f>
        <v>P</v>
      </c>
      <c r="F93" s="51"/>
      <c r="G93" s="51"/>
      <c r="H93" s="51"/>
      <c r="I93" s="51"/>
      <c r="J93" s="51"/>
      <c r="K93" s="52"/>
      <c r="L93" s="53">
        <f>ROUNDDOWN(Tabel1[[#This Row],[DAG-ONDERSTEUNING]],0)</f>
        <v>0</v>
      </c>
      <c r="M9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3" s="55">
        <f>ROUNDDOWN(Tabel1[[#This Row],[WOON-ONDERSTEUNING]],0)</f>
        <v>0</v>
      </c>
      <c r="O9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3" s="118">
        <f>IF(Tabel1[[#This Row],[PSYCHOSOCIALE ONDERSTEUNING / BEGELEID WERKEN]]&gt;2,Tabel1[[#This Row],[PSYCHOSOCIALE ONDERSTEUNING / BEGELEID WERKEN]]-2,0)</f>
        <v>0</v>
      </c>
      <c r="S93" s="118">
        <f>Tabel1[[#This Row],[GLOBALE INDIVIDUELE ONDERSTEUNING]]+Tabel1[[#This Row],[OVERDRACHT UREN PSYCHOSOCIALE ONDERSTEUNING]]</f>
        <v>0</v>
      </c>
      <c r="T93" s="118">
        <f>IF(Tabel1[[#This Row],[AANTAL UREN  GLOBALE INDIVIDUELE ONDERSTEUNING]]&gt;10,10*TABELLEN!$AF$7+(Tabel1[[#This Row],[AANTAL UREN  GLOBALE INDIVIDUELE ONDERSTEUNING]]-10)*TABELLEN!$AF$8,Tabel1[[#This Row],[AANTAL UREN  GLOBALE INDIVIDUELE ONDERSTEUNING]]*TABELLEN!$AF$7)</f>
        <v>0</v>
      </c>
      <c r="U93" s="119" t="str">
        <f>IF(Tabel1[[#This Row],[P]]="P","-",IF(Tabel1[[#This Row],[P]]="P0","NIET OK",IF(Tabel1[[#This Row],[P]]="P1","NIET OK",IF(Tabel1[[#This Row],[P]]="P2","NIET OK",IF(Tabel1[[#This Row],[P]]="P3","OK",IF(Tabel1[[#This Row],[P]]="P4","OK",IF(Tabel1[[#This Row],[P]]="P5","OK",IF(Tabel1[[#This Row],[P]]="P6","OK",IF(Tabel1[[#This Row],[P]]="P7","OK")))))))))</f>
        <v>-</v>
      </c>
      <c r="V93" s="119">
        <f>IF(AND(K93="ja",U93="ok"),TABELLEN!$AI$7,0)</f>
        <v>0</v>
      </c>
      <c r="W9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3" s="58" t="str">
        <f>IF(Tabel1[[#This Row],[BUDGETCATEGORIE (DEFINITIEF)]]="-","-",IF(Tabel1[[#This Row],[BUDGETCATEGORIE (DEFINITIEF)]]="RTH",Tabel1[[#This Row],[SOM ZORGGEBONDEN PUNTEN]],VLOOKUP(Tabel1[[#This Row],[BUDGETCATEGORIE (DEFINITIEF)]],TABELLEN!$C$7:$D$30,2,FALSE)))</f>
        <v>-</v>
      </c>
    </row>
    <row r="94" spans="1:27" ht="13.8" x14ac:dyDescent="0.3">
      <c r="A94" s="50"/>
      <c r="B94" s="50"/>
      <c r="C94" s="50"/>
      <c r="D94" s="39" t="str">
        <f>CONCATENATE("B",Tabel1[[#This Row],[B-waarde]],"/","P",Tabel1[[#This Row],[P-waarde]])</f>
        <v>B/P</v>
      </c>
      <c r="E94" s="39" t="str">
        <f>CONCATENATE("P",Tabel1[[#This Row],[P-waarde]])</f>
        <v>P</v>
      </c>
      <c r="F94" s="51"/>
      <c r="G94" s="51"/>
      <c r="H94" s="51"/>
      <c r="I94" s="51"/>
      <c r="J94" s="51"/>
      <c r="K94" s="52"/>
      <c r="L94" s="53">
        <f>ROUNDDOWN(Tabel1[[#This Row],[DAG-ONDERSTEUNING]],0)</f>
        <v>0</v>
      </c>
      <c r="M9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4" s="55">
        <f>ROUNDDOWN(Tabel1[[#This Row],[WOON-ONDERSTEUNING]],0)</f>
        <v>0</v>
      </c>
      <c r="O9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4" s="118">
        <f>IF(Tabel1[[#This Row],[PSYCHOSOCIALE ONDERSTEUNING / BEGELEID WERKEN]]&gt;2,Tabel1[[#This Row],[PSYCHOSOCIALE ONDERSTEUNING / BEGELEID WERKEN]]-2,0)</f>
        <v>0</v>
      </c>
      <c r="S94" s="118">
        <f>Tabel1[[#This Row],[GLOBALE INDIVIDUELE ONDERSTEUNING]]+Tabel1[[#This Row],[OVERDRACHT UREN PSYCHOSOCIALE ONDERSTEUNING]]</f>
        <v>0</v>
      </c>
      <c r="T94" s="118">
        <f>IF(Tabel1[[#This Row],[AANTAL UREN  GLOBALE INDIVIDUELE ONDERSTEUNING]]&gt;10,10*TABELLEN!$AF$7+(Tabel1[[#This Row],[AANTAL UREN  GLOBALE INDIVIDUELE ONDERSTEUNING]]-10)*TABELLEN!$AF$8,Tabel1[[#This Row],[AANTAL UREN  GLOBALE INDIVIDUELE ONDERSTEUNING]]*TABELLEN!$AF$7)</f>
        <v>0</v>
      </c>
      <c r="U94" s="119" t="str">
        <f>IF(Tabel1[[#This Row],[P]]="P","-",IF(Tabel1[[#This Row],[P]]="P0","NIET OK",IF(Tabel1[[#This Row],[P]]="P1","NIET OK",IF(Tabel1[[#This Row],[P]]="P2","NIET OK",IF(Tabel1[[#This Row],[P]]="P3","OK",IF(Tabel1[[#This Row],[P]]="P4","OK",IF(Tabel1[[#This Row],[P]]="P5","OK",IF(Tabel1[[#This Row],[P]]="P6","OK",IF(Tabel1[[#This Row],[P]]="P7","OK")))))))))</f>
        <v>-</v>
      </c>
      <c r="V94" s="119">
        <f>IF(AND(K94="ja",U94="ok"),TABELLEN!$AI$7,0)</f>
        <v>0</v>
      </c>
      <c r="W9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4" s="58" t="str">
        <f>IF(Tabel1[[#This Row],[BUDGETCATEGORIE (DEFINITIEF)]]="-","-",IF(Tabel1[[#This Row],[BUDGETCATEGORIE (DEFINITIEF)]]="RTH",Tabel1[[#This Row],[SOM ZORGGEBONDEN PUNTEN]],VLOOKUP(Tabel1[[#This Row],[BUDGETCATEGORIE (DEFINITIEF)]],TABELLEN!$C$7:$D$30,2,FALSE)))</f>
        <v>-</v>
      </c>
    </row>
    <row r="95" spans="1:27" ht="13.8" x14ac:dyDescent="0.3">
      <c r="A95" s="50"/>
      <c r="B95" s="50"/>
      <c r="C95" s="50"/>
      <c r="D95" s="39" t="str">
        <f>CONCATENATE("B",Tabel1[[#This Row],[B-waarde]],"/","P",Tabel1[[#This Row],[P-waarde]])</f>
        <v>B/P</v>
      </c>
      <c r="E95" s="39" t="str">
        <f>CONCATENATE("P",Tabel1[[#This Row],[P-waarde]])</f>
        <v>P</v>
      </c>
      <c r="F95" s="51"/>
      <c r="G95" s="51"/>
      <c r="H95" s="51"/>
      <c r="I95" s="51"/>
      <c r="J95" s="51"/>
      <c r="K95" s="52"/>
      <c r="L95" s="53">
        <f>ROUNDDOWN(Tabel1[[#This Row],[DAG-ONDERSTEUNING]],0)</f>
        <v>0</v>
      </c>
      <c r="M9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5" s="55">
        <f>ROUNDDOWN(Tabel1[[#This Row],[WOON-ONDERSTEUNING]],0)</f>
        <v>0</v>
      </c>
      <c r="O9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5" s="118">
        <f>IF(Tabel1[[#This Row],[PSYCHOSOCIALE ONDERSTEUNING / BEGELEID WERKEN]]&gt;2,Tabel1[[#This Row],[PSYCHOSOCIALE ONDERSTEUNING / BEGELEID WERKEN]]-2,0)</f>
        <v>0</v>
      </c>
      <c r="S95" s="118">
        <f>Tabel1[[#This Row],[GLOBALE INDIVIDUELE ONDERSTEUNING]]+Tabel1[[#This Row],[OVERDRACHT UREN PSYCHOSOCIALE ONDERSTEUNING]]</f>
        <v>0</v>
      </c>
      <c r="T95" s="118">
        <f>IF(Tabel1[[#This Row],[AANTAL UREN  GLOBALE INDIVIDUELE ONDERSTEUNING]]&gt;10,10*TABELLEN!$AF$7+(Tabel1[[#This Row],[AANTAL UREN  GLOBALE INDIVIDUELE ONDERSTEUNING]]-10)*TABELLEN!$AF$8,Tabel1[[#This Row],[AANTAL UREN  GLOBALE INDIVIDUELE ONDERSTEUNING]]*TABELLEN!$AF$7)</f>
        <v>0</v>
      </c>
      <c r="U95" s="119" t="str">
        <f>IF(Tabel1[[#This Row],[P]]="P","-",IF(Tabel1[[#This Row],[P]]="P0","NIET OK",IF(Tabel1[[#This Row],[P]]="P1","NIET OK",IF(Tabel1[[#This Row],[P]]="P2","NIET OK",IF(Tabel1[[#This Row],[P]]="P3","OK",IF(Tabel1[[#This Row],[P]]="P4","OK",IF(Tabel1[[#This Row],[P]]="P5","OK",IF(Tabel1[[#This Row],[P]]="P6","OK",IF(Tabel1[[#This Row],[P]]="P7","OK")))))))))</f>
        <v>-</v>
      </c>
      <c r="V95" s="119">
        <f>IF(AND(K95="ja",U95="ok"),TABELLEN!$AI$7,0)</f>
        <v>0</v>
      </c>
      <c r="W9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5" s="58" t="str">
        <f>IF(Tabel1[[#This Row],[BUDGETCATEGORIE (DEFINITIEF)]]="-","-",IF(Tabel1[[#This Row],[BUDGETCATEGORIE (DEFINITIEF)]]="RTH",Tabel1[[#This Row],[SOM ZORGGEBONDEN PUNTEN]],VLOOKUP(Tabel1[[#This Row],[BUDGETCATEGORIE (DEFINITIEF)]],TABELLEN!$C$7:$D$30,2,FALSE)))</f>
        <v>-</v>
      </c>
    </row>
    <row r="96" spans="1:27" ht="13.8" x14ac:dyDescent="0.3">
      <c r="A96" s="50"/>
      <c r="B96" s="50"/>
      <c r="C96" s="50"/>
      <c r="D96" s="39" t="str">
        <f>CONCATENATE("B",Tabel1[[#This Row],[B-waarde]],"/","P",Tabel1[[#This Row],[P-waarde]])</f>
        <v>B/P</v>
      </c>
      <c r="E96" s="39" t="str">
        <f>CONCATENATE("P",Tabel1[[#This Row],[P-waarde]])</f>
        <v>P</v>
      </c>
      <c r="F96" s="51"/>
      <c r="G96" s="51"/>
      <c r="H96" s="51"/>
      <c r="I96" s="51"/>
      <c r="J96" s="51"/>
      <c r="K96" s="52"/>
      <c r="L96" s="53">
        <f>ROUNDDOWN(Tabel1[[#This Row],[DAG-ONDERSTEUNING]],0)</f>
        <v>0</v>
      </c>
      <c r="M9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6" s="55">
        <f>ROUNDDOWN(Tabel1[[#This Row],[WOON-ONDERSTEUNING]],0)</f>
        <v>0</v>
      </c>
      <c r="O9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6" s="118">
        <f>IF(Tabel1[[#This Row],[PSYCHOSOCIALE ONDERSTEUNING / BEGELEID WERKEN]]&gt;2,Tabel1[[#This Row],[PSYCHOSOCIALE ONDERSTEUNING / BEGELEID WERKEN]]-2,0)</f>
        <v>0</v>
      </c>
      <c r="S96" s="118">
        <f>Tabel1[[#This Row],[GLOBALE INDIVIDUELE ONDERSTEUNING]]+Tabel1[[#This Row],[OVERDRACHT UREN PSYCHOSOCIALE ONDERSTEUNING]]</f>
        <v>0</v>
      </c>
      <c r="T96" s="118">
        <f>IF(Tabel1[[#This Row],[AANTAL UREN  GLOBALE INDIVIDUELE ONDERSTEUNING]]&gt;10,10*TABELLEN!$AF$7+(Tabel1[[#This Row],[AANTAL UREN  GLOBALE INDIVIDUELE ONDERSTEUNING]]-10)*TABELLEN!$AF$8,Tabel1[[#This Row],[AANTAL UREN  GLOBALE INDIVIDUELE ONDERSTEUNING]]*TABELLEN!$AF$7)</f>
        <v>0</v>
      </c>
      <c r="U96" s="119" t="str">
        <f>IF(Tabel1[[#This Row],[P]]="P","-",IF(Tabel1[[#This Row],[P]]="P0","NIET OK",IF(Tabel1[[#This Row],[P]]="P1","NIET OK",IF(Tabel1[[#This Row],[P]]="P2","NIET OK",IF(Tabel1[[#This Row],[P]]="P3","OK",IF(Tabel1[[#This Row],[P]]="P4","OK",IF(Tabel1[[#This Row],[P]]="P5","OK",IF(Tabel1[[#This Row],[P]]="P6","OK",IF(Tabel1[[#This Row],[P]]="P7","OK")))))))))</f>
        <v>-</v>
      </c>
      <c r="V96" s="119">
        <f>IF(AND(K96="ja",U96="ok"),TABELLEN!$AI$7,0)</f>
        <v>0</v>
      </c>
      <c r="W9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6" s="58" t="str">
        <f>IF(Tabel1[[#This Row],[BUDGETCATEGORIE (DEFINITIEF)]]="-","-",IF(Tabel1[[#This Row],[BUDGETCATEGORIE (DEFINITIEF)]]="RTH",Tabel1[[#This Row],[SOM ZORGGEBONDEN PUNTEN]],VLOOKUP(Tabel1[[#This Row],[BUDGETCATEGORIE (DEFINITIEF)]],TABELLEN!$C$7:$D$30,2,FALSE)))</f>
        <v>-</v>
      </c>
    </row>
    <row r="97" spans="1:27" ht="13.8" x14ac:dyDescent="0.3">
      <c r="A97" s="50"/>
      <c r="B97" s="50"/>
      <c r="C97" s="50"/>
      <c r="D97" s="39" t="str">
        <f>CONCATENATE("B",Tabel1[[#This Row],[B-waarde]],"/","P",Tabel1[[#This Row],[P-waarde]])</f>
        <v>B/P</v>
      </c>
      <c r="E97" s="39" t="str">
        <f>CONCATENATE("P",Tabel1[[#This Row],[P-waarde]])</f>
        <v>P</v>
      </c>
      <c r="F97" s="51"/>
      <c r="G97" s="51"/>
      <c r="H97" s="51"/>
      <c r="I97" s="51"/>
      <c r="J97" s="51"/>
      <c r="K97" s="52"/>
      <c r="L97" s="53">
        <f>ROUNDDOWN(Tabel1[[#This Row],[DAG-ONDERSTEUNING]],0)</f>
        <v>0</v>
      </c>
      <c r="M9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7" s="55">
        <f>ROUNDDOWN(Tabel1[[#This Row],[WOON-ONDERSTEUNING]],0)</f>
        <v>0</v>
      </c>
      <c r="O9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7" s="118">
        <f>IF(Tabel1[[#This Row],[PSYCHOSOCIALE ONDERSTEUNING / BEGELEID WERKEN]]&gt;2,Tabel1[[#This Row],[PSYCHOSOCIALE ONDERSTEUNING / BEGELEID WERKEN]]-2,0)</f>
        <v>0</v>
      </c>
      <c r="S97" s="118">
        <f>Tabel1[[#This Row],[GLOBALE INDIVIDUELE ONDERSTEUNING]]+Tabel1[[#This Row],[OVERDRACHT UREN PSYCHOSOCIALE ONDERSTEUNING]]</f>
        <v>0</v>
      </c>
      <c r="T97" s="118">
        <f>IF(Tabel1[[#This Row],[AANTAL UREN  GLOBALE INDIVIDUELE ONDERSTEUNING]]&gt;10,10*TABELLEN!$AF$7+(Tabel1[[#This Row],[AANTAL UREN  GLOBALE INDIVIDUELE ONDERSTEUNING]]-10)*TABELLEN!$AF$8,Tabel1[[#This Row],[AANTAL UREN  GLOBALE INDIVIDUELE ONDERSTEUNING]]*TABELLEN!$AF$7)</f>
        <v>0</v>
      </c>
      <c r="U97" s="119" t="str">
        <f>IF(Tabel1[[#This Row],[P]]="P","-",IF(Tabel1[[#This Row],[P]]="P0","NIET OK",IF(Tabel1[[#This Row],[P]]="P1","NIET OK",IF(Tabel1[[#This Row],[P]]="P2","NIET OK",IF(Tabel1[[#This Row],[P]]="P3","OK",IF(Tabel1[[#This Row],[P]]="P4","OK",IF(Tabel1[[#This Row],[P]]="P5","OK",IF(Tabel1[[#This Row],[P]]="P6","OK",IF(Tabel1[[#This Row],[P]]="P7","OK")))))))))</f>
        <v>-</v>
      </c>
      <c r="V97" s="119">
        <f>IF(AND(K97="ja",U97="ok"),TABELLEN!$AI$7,0)</f>
        <v>0</v>
      </c>
      <c r="W9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7" s="58" t="str">
        <f>IF(Tabel1[[#This Row],[BUDGETCATEGORIE (DEFINITIEF)]]="-","-",IF(Tabel1[[#This Row],[BUDGETCATEGORIE (DEFINITIEF)]]="RTH",Tabel1[[#This Row],[SOM ZORGGEBONDEN PUNTEN]],VLOOKUP(Tabel1[[#This Row],[BUDGETCATEGORIE (DEFINITIEF)]],TABELLEN!$C$7:$D$30,2,FALSE)))</f>
        <v>-</v>
      </c>
    </row>
    <row r="98" spans="1:27" ht="13.8" x14ac:dyDescent="0.3">
      <c r="A98" s="50"/>
      <c r="B98" s="50"/>
      <c r="C98" s="50"/>
      <c r="D98" s="39" t="str">
        <f>CONCATENATE("B",Tabel1[[#This Row],[B-waarde]],"/","P",Tabel1[[#This Row],[P-waarde]])</f>
        <v>B/P</v>
      </c>
      <c r="E98" s="39" t="str">
        <f>CONCATENATE("P",Tabel1[[#This Row],[P-waarde]])</f>
        <v>P</v>
      </c>
      <c r="F98" s="51"/>
      <c r="G98" s="51"/>
      <c r="H98" s="51"/>
      <c r="I98" s="51"/>
      <c r="J98" s="51"/>
      <c r="K98" s="52"/>
      <c r="L98" s="53">
        <f>ROUNDDOWN(Tabel1[[#This Row],[DAG-ONDERSTEUNING]],0)</f>
        <v>0</v>
      </c>
      <c r="M9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8" s="55">
        <f>ROUNDDOWN(Tabel1[[#This Row],[WOON-ONDERSTEUNING]],0)</f>
        <v>0</v>
      </c>
      <c r="O9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8" s="118">
        <f>IF(Tabel1[[#This Row],[PSYCHOSOCIALE ONDERSTEUNING / BEGELEID WERKEN]]&gt;2,Tabel1[[#This Row],[PSYCHOSOCIALE ONDERSTEUNING / BEGELEID WERKEN]]-2,0)</f>
        <v>0</v>
      </c>
      <c r="S98" s="118">
        <f>Tabel1[[#This Row],[GLOBALE INDIVIDUELE ONDERSTEUNING]]+Tabel1[[#This Row],[OVERDRACHT UREN PSYCHOSOCIALE ONDERSTEUNING]]</f>
        <v>0</v>
      </c>
      <c r="T98" s="118">
        <f>IF(Tabel1[[#This Row],[AANTAL UREN  GLOBALE INDIVIDUELE ONDERSTEUNING]]&gt;10,10*TABELLEN!$AF$7+(Tabel1[[#This Row],[AANTAL UREN  GLOBALE INDIVIDUELE ONDERSTEUNING]]-10)*TABELLEN!$AF$8,Tabel1[[#This Row],[AANTAL UREN  GLOBALE INDIVIDUELE ONDERSTEUNING]]*TABELLEN!$AF$7)</f>
        <v>0</v>
      </c>
      <c r="U98" s="119" t="str">
        <f>IF(Tabel1[[#This Row],[P]]="P","-",IF(Tabel1[[#This Row],[P]]="P0","NIET OK",IF(Tabel1[[#This Row],[P]]="P1","NIET OK",IF(Tabel1[[#This Row],[P]]="P2","NIET OK",IF(Tabel1[[#This Row],[P]]="P3","OK",IF(Tabel1[[#This Row],[P]]="P4","OK",IF(Tabel1[[#This Row],[P]]="P5","OK",IF(Tabel1[[#This Row],[P]]="P6","OK",IF(Tabel1[[#This Row],[P]]="P7","OK")))))))))</f>
        <v>-</v>
      </c>
      <c r="V98" s="119">
        <f>IF(AND(K98="ja",U98="ok"),TABELLEN!$AI$7,0)</f>
        <v>0</v>
      </c>
      <c r="W9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8" s="58" t="str">
        <f>IF(Tabel1[[#This Row],[BUDGETCATEGORIE (DEFINITIEF)]]="-","-",IF(Tabel1[[#This Row],[BUDGETCATEGORIE (DEFINITIEF)]]="RTH",Tabel1[[#This Row],[SOM ZORGGEBONDEN PUNTEN]],VLOOKUP(Tabel1[[#This Row],[BUDGETCATEGORIE (DEFINITIEF)]],TABELLEN!$C$7:$D$30,2,FALSE)))</f>
        <v>-</v>
      </c>
    </row>
    <row r="99" spans="1:27" ht="13.8" x14ac:dyDescent="0.3">
      <c r="A99" s="50"/>
      <c r="B99" s="50"/>
      <c r="C99" s="50"/>
      <c r="D99" s="39" t="str">
        <f>CONCATENATE("B",Tabel1[[#This Row],[B-waarde]],"/","P",Tabel1[[#This Row],[P-waarde]])</f>
        <v>B/P</v>
      </c>
      <c r="E99" s="39" t="str">
        <f>CONCATENATE("P",Tabel1[[#This Row],[P-waarde]])</f>
        <v>P</v>
      </c>
      <c r="F99" s="51"/>
      <c r="G99" s="51"/>
      <c r="H99" s="51"/>
      <c r="I99" s="51"/>
      <c r="J99" s="51"/>
      <c r="K99" s="52"/>
      <c r="L99" s="53">
        <f>ROUNDDOWN(Tabel1[[#This Row],[DAG-ONDERSTEUNING]],0)</f>
        <v>0</v>
      </c>
      <c r="M9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99" s="55">
        <f>ROUNDDOWN(Tabel1[[#This Row],[WOON-ONDERSTEUNING]],0)</f>
        <v>0</v>
      </c>
      <c r="O9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9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9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99" s="118">
        <f>IF(Tabel1[[#This Row],[PSYCHOSOCIALE ONDERSTEUNING / BEGELEID WERKEN]]&gt;2,Tabel1[[#This Row],[PSYCHOSOCIALE ONDERSTEUNING / BEGELEID WERKEN]]-2,0)</f>
        <v>0</v>
      </c>
      <c r="S99" s="118">
        <f>Tabel1[[#This Row],[GLOBALE INDIVIDUELE ONDERSTEUNING]]+Tabel1[[#This Row],[OVERDRACHT UREN PSYCHOSOCIALE ONDERSTEUNING]]</f>
        <v>0</v>
      </c>
      <c r="T99" s="118">
        <f>IF(Tabel1[[#This Row],[AANTAL UREN  GLOBALE INDIVIDUELE ONDERSTEUNING]]&gt;10,10*TABELLEN!$AF$7+(Tabel1[[#This Row],[AANTAL UREN  GLOBALE INDIVIDUELE ONDERSTEUNING]]-10)*TABELLEN!$AF$8,Tabel1[[#This Row],[AANTAL UREN  GLOBALE INDIVIDUELE ONDERSTEUNING]]*TABELLEN!$AF$7)</f>
        <v>0</v>
      </c>
      <c r="U99" s="119" t="str">
        <f>IF(Tabel1[[#This Row],[P]]="P","-",IF(Tabel1[[#This Row],[P]]="P0","NIET OK",IF(Tabel1[[#This Row],[P]]="P1","NIET OK",IF(Tabel1[[#This Row],[P]]="P2","NIET OK",IF(Tabel1[[#This Row],[P]]="P3","OK",IF(Tabel1[[#This Row],[P]]="P4","OK",IF(Tabel1[[#This Row],[P]]="P5","OK",IF(Tabel1[[#This Row],[P]]="P6","OK",IF(Tabel1[[#This Row],[P]]="P7","OK")))))))))</f>
        <v>-</v>
      </c>
      <c r="V99" s="119">
        <f>IF(AND(K99="ja",U99="ok"),TABELLEN!$AI$7,0)</f>
        <v>0</v>
      </c>
      <c r="W9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9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9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9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99" s="58" t="str">
        <f>IF(Tabel1[[#This Row],[BUDGETCATEGORIE (DEFINITIEF)]]="-","-",IF(Tabel1[[#This Row],[BUDGETCATEGORIE (DEFINITIEF)]]="RTH",Tabel1[[#This Row],[SOM ZORGGEBONDEN PUNTEN]],VLOOKUP(Tabel1[[#This Row],[BUDGETCATEGORIE (DEFINITIEF)]],TABELLEN!$C$7:$D$30,2,FALSE)))</f>
        <v>-</v>
      </c>
    </row>
    <row r="100" spans="1:27" ht="13.8" x14ac:dyDescent="0.3">
      <c r="A100" s="50"/>
      <c r="B100" s="50"/>
      <c r="C100" s="50"/>
      <c r="D100" s="39" t="str">
        <f>CONCATENATE("B",Tabel1[[#This Row],[B-waarde]],"/","P",Tabel1[[#This Row],[P-waarde]])</f>
        <v>B/P</v>
      </c>
      <c r="E100" s="39" t="str">
        <f>CONCATENATE("P",Tabel1[[#This Row],[P-waarde]])</f>
        <v>P</v>
      </c>
      <c r="F100" s="51"/>
      <c r="G100" s="51"/>
      <c r="H100" s="51"/>
      <c r="I100" s="51"/>
      <c r="J100" s="51"/>
      <c r="K100" s="52"/>
      <c r="L100" s="53">
        <f>ROUNDDOWN(Tabel1[[#This Row],[DAG-ONDERSTEUNING]],0)</f>
        <v>0</v>
      </c>
      <c r="M10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0" s="55">
        <f>ROUNDDOWN(Tabel1[[#This Row],[WOON-ONDERSTEUNING]],0)</f>
        <v>0</v>
      </c>
      <c r="O10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0" s="118">
        <f>IF(Tabel1[[#This Row],[PSYCHOSOCIALE ONDERSTEUNING / BEGELEID WERKEN]]&gt;2,Tabel1[[#This Row],[PSYCHOSOCIALE ONDERSTEUNING / BEGELEID WERKEN]]-2,0)</f>
        <v>0</v>
      </c>
      <c r="S100" s="118">
        <f>Tabel1[[#This Row],[GLOBALE INDIVIDUELE ONDERSTEUNING]]+Tabel1[[#This Row],[OVERDRACHT UREN PSYCHOSOCIALE ONDERSTEUNING]]</f>
        <v>0</v>
      </c>
      <c r="T100" s="118">
        <f>IF(Tabel1[[#This Row],[AANTAL UREN  GLOBALE INDIVIDUELE ONDERSTEUNING]]&gt;10,10*TABELLEN!$AF$7+(Tabel1[[#This Row],[AANTAL UREN  GLOBALE INDIVIDUELE ONDERSTEUNING]]-10)*TABELLEN!$AF$8,Tabel1[[#This Row],[AANTAL UREN  GLOBALE INDIVIDUELE ONDERSTEUNING]]*TABELLEN!$AF$7)</f>
        <v>0</v>
      </c>
      <c r="U100" s="119" t="str">
        <f>IF(Tabel1[[#This Row],[P]]="P","-",IF(Tabel1[[#This Row],[P]]="P0","NIET OK",IF(Tabel1[[#This Row],[P]]="P1","NIET OK",IF(Tabel1[[#This Row],[P]]="P2","NIET OK",IF(Tabel1[[#This Row],[P]]="P3","OK",IF(Tabel1[[#This Row],[P]]="P4","OK",IF(Tabel1[[#This Row],[P]]="P5","OK",IF(Tabel1[[#This Row],[P]]="P6","OK",IF(Tabel1[[#This Row],[P]]="P7","OK")))))))))</f>
        <v>-</v>
      </c>
      <c r="V100" s="119">
        <f>IF(AND(K100="ja",U100="ok"),TABELLEN!$AI$7,0)</f>
        <v>0</v>
      </c>
      <c r="W10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0" s="58" t="str">
        <f>IF(Tabel1[[#This Row],[BUDGETCATEGORIE (DEFINITIEF)]]="-","-",IF(Tabel1[[#This Row],[BUDGETCATEGORIE (DEFINITIEF)]]="RTH",Tabel1[[#This Row],[SOM ZORGGEBONDEN PUNTEN]],VLOOKUP(Tabel1[[#This Row],[BUDGETCATEGORIE (DEFINITIEF)]],TABELLEN!$C$7:$D$30,2,FALSE)))</f>
        <v>-</v>
      </c>
    </row>
    <row r="101" spans="1:27" ht="13.8" x14ac:dyDescent="0.3">
      <c r="A101" s="50"/>
      <c r="B101" s="50"/>
      <c r="C101" s="50"/>
      <c r="D101" s="39" t="str">
        <f>CONCATENATE("B",Tabel1[[#This Row],[B-waarde]],"/","P",Tabel1[[#This Row],[P-waarde]])</f>
        <v>B/P</v>
      </c>
      <c r="E101" s="39" t="str">
        <f>CONCATENATE("P",Tabel1[[#This Row],[P-waarde]])</f>
        <v>P</v>
      </c>
      <c r="F101" s="51"/>
      <c r="G101" s="51"/>
      <c r="H101" s="51"/>
      <c r="I101" s="51"/>
      <c r="J101" s="51"/>
      <c r="K101" s="52"/>
      <c r="L101" s="53">
        <f>ROUNDDOWN(Tabel1[[#This Row],[DAG-ONDERSTEUNING]],0)</f>
        <v>0</v>
      </c>
      <c r="M10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1" s="55">
        <f>ROUNDDOWN(Tabel1[[#This Row],[WOON-ONDERSTEUNING]],0)</f>
        <v>0</v>
      </c>
      <c r="O10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1" s="118">
        <f>IF(Tabel1[[#This Row],[PSYCHOSOCIALE ONDERSTEUNING / BEGELEID WERKEN]]&gt;2,Tabel1[[#This Row],[PSYCHOSOCIALE ONDERSTEUNING / BEGELEID WERKEN]]-2,0)</f>
        <v>0</v>
      </c>
      <c r="S101" s="118">
        <f>Tabel1[[#This Row],[GLOBALE INDIVIDUELE ONDERSTEUNING]]+Tabel1[[#This Row],[OVERDRACHT UREN PSYCHOSOCIALE ONDERSTEUNING]]</f>
        <v>0</v>
      </c>
      <c r="T101" s="118">
        <f>IF(Tabel1[[#This Row],[AANTAL UREN  GLOBALE INDIVIDUELE ONDERSTEUNING]]&gt;10,10*TABELLEN!$AF$7+(Tabel1[[#This Row],[AANTAL UREN  GLOBALE INDIVIDUELE ONDERSTEUNING]]-10)*TABELLEN!$AF$8,Tabel1[[#This Row],[AANTAL UREN  GLOBALE INDIVIDUELE ONDERSTEUNING]]*TABELLEN!$AF$7)</f>
        <v>0</v>
      </c>
      <c r="U101" s="119" t="str">
        <f>IF(Tabel1[[#This Row],[P]]="P","-",IF(Tabel1[[#This Row],[P]]="P0","NIET OK",IF(Tabel1[[#This Row],[P]]="P1","NIET OK",IF(Tabel1[[#This Row],[P]]="P2","NIET OK",IF(Tabel1[[#This Row],[P]]="P3","OK",IF(Tabel1[[#This Row],[P]]="P4","OK",IF(Tabel1[[#This Row],[P]]="P5","OK",IF(Tabel1[[#This Row],[P]]="P6","OK",IF(Tabel1[[#This Row],[P]]="P7","OK")))))))))</f>
        <v>-</v>
      </c>
      <c r="V101" s="119">
        <f>IF(AND(K101="ja",U101="ok"),TABELLEN!$AI$7,0)</f>
        <v>0</v>
      </c>
      <c r="W10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1" s="58" t="str">
        <f>IF(Tabel1[[#This Row],[BUDGETCATEGORIE (DEFINITIEF)]]="-","-",IF(Tabel1[[#This Row],[BUDGETCATEGORIE (DEFINITIEF)]]="RTH",Tabel1[[#This Row],[SOM ZORGGEBONDEN PUNTEN]],VLOOKUP(Tabel1[[#This Row],[BUDGETCATEGORIE (DEFINITIEF)]],TABELLEN!$C$7:$D$30,2,FALSE)))</f>
        <v>-</v>
      </c>
    </row>
    <row r="102" spans="1:27" ht="13.8" x14ac:dyDescent="0.3">
      <c r="A102" s="50"/>
      <c r="B102" s="50"/>
      <c r="C102" s="50"/>
      <c r="D102" s="39" t="str">
        <f>CONCATENATE("B",Tabel1[[#This Row],[B-waarde]],"/","P",Tabel1[[#This Row],[P-waarde]])</f>
        <v>B/P</v>
      </c>
      <c r="E102" s="39" t="str">
        <f>CONCATENATE("P",Tabel1[[#This Row],[P-waarde]])</f>
        <v>P</v>
      </c>
      <c r="F102" s="51"/>
      <c r="G102" s="51"/>
      <c r="H102" s="51"/>
      <c r="I102" s="51"/>
      <c r="J102" s="51"/>
      <c r="K102" s="52"/>
      <c r="L102" s="53">
        <f>ROUNDDOWN(Tabel1[[#This Row],[DAG-ONDERSTEUNING]],0)</f>
        <v>0</v>
      </c>
      <c r="M10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2" s="55">
        <f>ROUNDDOWN(Tabel1[[#This Row],[WOON-ONDERSTEUNING]],0)</f>
        <v>0</v>
      </c>
      <c r="O10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2" s="118">
        <f>IF(Tabel1[[#This Row],[PSYCHOSOCIALE ONDERSTEUNING / BEGELEID WERKEN]]&gt;2,Tabel1[[#This Row],[PSYCHOSOCIALE ONDERSTEUNING / BEGELEID WERKEN]]-2,0)</f>
        <v>0</v>
      </c>
      <c r="S102" s="118">
        <f>Tabel1[[#This Row],[GLOBALE INDIVIDUELE ONDERSTEUNING]]+Tabel1[[#This Row],[OVERDRACHT UREN PSYCHOSOCIALE ONDERSTEUNING]]</f>
        <v>0</v>
      </c>
      <c r="T102" s="118">
        <f>IF(Tabel1[[#This Row],[AANTAL UREN  GLOBALE INDIVIDUELE ONDERSTEUNING]]&gt;10,10*TABELLEN!$AF$7+(Tabel1[[#This Row],[AANTAL UREN  GLOBALE INDIVIDUELE ONDERSTEUNING]]-10)*TABELLEN!$AF$8,Tabel1[[#This Row],[AANTAL UREN  GLOBALE INDIVIDUELE ONDERSTEUNING]]*TABELLEN!$AF$7)</f>
        <v>0</v>
      </c>
      <c r="U102" s="119" t="str">
        <f>IF(Tabel1[[#This Row],[P]]="P","-",IF(Tabel1[[#This Row],[P]]="P0","NIET OK",IF(Tabel1[[#This Row],[P]]="P1","NIET OK",IF(Tabel1[[#This Row],[P]]="P2","NIET OK",IF(Tabel1[[#This Row],[P]]="P3","OK",IF(Tabel1[[#This Row],[P]]="P4","OK",IF(Tabel1[[#This Row],[P]]="P5","OK",IF(Tabel1[[#This Row],[P]]="P6","OK",IF(Tabel1[[#This Row],[P]]="P7","OK")))))))))</f>
        <v>-</v>
      </c>
      <c r="V102" s="119">
        <f>IF(AND(K102="ja",U102="ok"),TABELLEN!$AI$7,0)</f>
        <v>0</v>
      </c>
      <c r="W10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2" s="58" t="str">
        <f>IF(Tabel1[[#This Row],[BUDGETCATEGORIE (DEFINITIEF)]]="-","-",IF(Tabel1[[#This Row],[BUDGETCATEGORIE (DEFINITIEF)]]="RTH",Tabel1[[#This Row],[SOM ZORGGEBONDEN PUNTEN]],VLOOKUP(Tabel1[[#This Row],[BUDGETCATEGORIE (DEFINITIEF)]],TABELLEN!$C$7:$D$30,2,FALSE)))</f>
        <v>-</v>
      </c>
    </row>
    <row r="103" spans="1:27" ht="13.8" x14ac:dyDescent="0.3">
      <c r="A103" s="50"/>
      <c r="B103" s="50"/>
      <c r="C103" s="50"/>
      <c r="D103" s="39" t="str">
        <f>CONCATENATE("B",Tabel1[[#This Row],[B-waarde]],"/","P",Tabel1[[#This Row],[P-waarde]])</f>
        <v>B/P</v>
      </c>
      <c r="E103" s="39" t="str">
        <f>CONCATENATE("P",Tabel1[[#This Row],[P-waarde]])</f>
        <v>P</v>
      </c>
      <c r="F103" s="51"/>
      <c r="G103" s="51"/>
      <c r="H103" s="51"/>
      <c r="I103" s="51"/>
      <c r="J103" s="51"/>
      <c r="K103" s="52"/>
      <c r="L103" s="53">
        <f>ROUNDDOWN(Tabel1[[#This Row],[DAG-ONDERSTEUNING]],0)</f>
        <v>0</v>
      </c>
      <c r="M10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3" s="55">
        <f>ROUNDDOWN(Tabel1[[#This Row],[WOON-ONDERSTEUNING]],0)</f>
        <v>0</v>
      </c>
      <c r="O10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3" s="118">
        <f>IF(Tabel1[[#This Row],[PSYCHOSOCIALE ONDERSTEUNING / BEGELEID WERKEN]]&gt;2,Tabel1[[#This Row],[PSYCHOSOCIALE ONDERSTEUNING / BEGELEID WERKEN]]-2,0)</f>
        <v>0</v>
      </c>
      <c r="S103" s="118">
        <f>Tabel1[[#This Row],[GLOBALE INDIVIDUELE ONDERSTEUNING]]+Tabel1[[#This Row],[OVERDRACHT UREN PSYCHOSOCIALE ONDERSTEUNING]]</f>
        <v>0</v>
      </c>
      <c r="T103" s="118">
        <f>IF(Tabel1[[#This Row],[AANTAL UREN  GLOBALE INDIVIDUELE ONDERSTEUNING]]&gt;10,10*TABELLEN!$AF$7+(Tabel1[[#This Row],[AANTAL UREN  GLOBALE INDIVIDUELE ONDERSTEUNING]]-10)*TABELLEN!$AF$8,Tabel1[[#This Row],[AANTAL UREN  GLOBALE INDIVIDUELE ONDERSTEUNING]]*TABELLEN!$AF$7)</f>
        <v>0</v>
      </c>
      <c r="U103" s="119" t="str">
        <f>IF(Tabel1[[#This Row],[P]]="P","-",IF(Tabel1[[#This Row],[P]]="P0","NIET OK",IF(Tabel1[[#This Row],[P]]="P1","NIET OK",IF(Tabel1[[#This Row],[P]]="P2","NIET OK",IF(Tabel1[[#This Row],[P]]="P3","OK",IF(Tabel1[[#This Row],[P]]="P4","OK",IF(Tabel1[[#This Row],[P]]="P5","OK",IF(Tabel1[[#This Row],[P]]="P6","OK",IF(Tabel1[[#This Row],[P]]="P7","OK")))))))))</f>
        <v>-</v>
      </c>
      <c r="V103" s="119">
        <f>IF(AND(K103="ja",U103="ok"),TABELLEN!$AI$7,0)</f>
        <v>0</v>
      </c>
      <c r="W10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3" s="58" t="str">
        <f>IF(Tabel1[[#This Row],[BUDGETCATEGORIE (DEFINITIEF)]]="-","-",IF(Tabel1[[#This Row],[BUDGETCATEGORIE (DEFINITIEF)]]="RTH",Tabel1[[#This Row],[SOM ZORGGEBONDEN PUNTEN]],VLOOKUP(Tabel1[[#This Row],[BUDGETCATEGORIE (DEFINITIEF)]],TABELLEN!$C$7:$D$30,2,FALSE)))</f>
        <v>-</v>
      </c>
    </row>
    <row r="104" spans="1:27" ht="13.8" x14ac:dyDescent="0.3">
      <c r="A104" s="50"/>
      <c r="B104" s="50"/>
      <c r="C104" s="50"/>
      <c r="D104" s="39" t="str">
        <f>CONCATENATE("B",Tabel1[[#This Row],[B-waarde]],"/","P",Tabel1[[#This Row],[P-waarde]])</f>
        <v>B/P</v>
      </c>
      <c r="E104" s="39" t="str">
        <f>CONCATENATE("P",Tabel1[[#This Row],[P-waarde]])</f>
        <v>P</v>
      </c>
      <c r="F104" s="51"/>
      <c r="G104" s="51"/>
      <c r="H104" s="51"/>
      <c r="I104" s="51"/>
      <c r="J104" s="51"/>
      <c r="K104" s="52"/>
      <c r="L104" s="53">
        <f>ROUNDDOWN(Tabel1[[#This Row],[DAG-ONDERSTEUNING]],0)</f>
        <v>0</v>
      </c>
      <c r="M10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4" s="55">
        <f>ROUNDDOWN(Tabel1[[#This Row],[WOON-ONDERSTEUNING]],0)</f>
        <v>0</v>
      </c>
      <c r="O10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4" s="118">
        <f>IF(Tabel1[[#This Row],[PSYCHOSOCIALE ONDERSTEUNING / BEGELEID WERKEN]]&gt;2,Tabel1[[#This Row],[PSYCHOSOCIALE ONDERSTEUNING / BEGELEID WERKEN]]-2,0)</f>
        <v>0</v>
      </c>
      <c r="S104" s="118">
        <f>Tabel1[[#This Row],[GLOBALE INDIVIDUELE ONDERSTEUNING]]+Tabel1[[#This Row],[OVERDRACHT UREN PSYCHOSOCIALE ONDERSTEUNING]]</f>
        <v>0</v>
      </c>
      <c r="T104" s="118">
        <f>IF(Tabel1[[#This Row],[AANTAL UREN  GLOBALE INDIVIDUELE ONDERSTEUNING]]&gt;10,10*TABELLEN!$AF$7+(Tabel1[[#This Row],[AANTAL UREN  GLOBALE INDIVIDUELE ONDERSTEUNING]]-10)*TABELLEN!$AF$8,Tabel1[[#This Row],[AANTAL UREN  GLOBALE INDIVIDUELE ONDERSTEUNING]]*TABELLEN!$AF$7)</f>
        <v>0</v>
      </c>
      <c r="U104" s="119" t="str">
        <f>IF(Tabel1[[#This Row],[P]]="P","-",IF(Tabel1[[#This Row],[P]]="P0","NIET OK",IF(Tabel1[[#This Row],[P]]="P1","NIET OK",IF(Tabel1[[#This Row],[P]]="P2","NIET OK",IF(Tabel1[[#This Row],[P]]="P3","OK",IF(Tabel1[[#This Row],[P]]="P4","OK",IF(Tabel1[[#This Row],[P]]="P5","OK",IF(Tabel1[[#This Row],[P]]="P6","OK",IF(Tabel1[[#This Row],[P]]="P7","OK")))))))))</f>
        <v>-</v>
      </c>
      <c r="V104" s="119">
        <f>IF(AND(K104="ja",U104="ok"),TABELLEN!$AI$7,0)</f>
        <v>0</v>
      </c>
      <c r="W10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4" s="58" t="str">
        <f>IF(Tabel1[[#This Row],[BUDGETCATEGORIE (DEFINITIEF)]]="-","-",IF(Tabel1[[#This Row],[BUDGETCATEGORIE (DEFINITIEF)]]="RTH",Tabel1[[#This Row],[SOM ZORGGEBONDEN PUNTEN]],VLOOKUP(Tabel1[[#This Row],[BUDGETCATEGORIE (DEFINITIEF)]],TABELLEN!$C$7:$D$30,2,FALSE)))</f>
        <v>-</v>
      </c>
    </row>
    <row r="105" spans="1:27" ht="13.8" x14ac:dyDescent="0.3">
      <c r="A105" s="50"/>
      <c r="B105" s="50"/>
      <c r="C105" s="50"/>
      <c r="D105" s="39" t="str">
        <f>CONCATENATE("B",Tabel1[[#This Row],[B-waarde]],"/","P",Tabel1[[#This Row],[P-waarde]])</f>
        <v>B/P</v>
      </c>
      <c r="E105" s="39" t="str">
        <f>CONCATENATE("P",Tabel1[[#This Row],[P-waarde]])</f>
        <v>P</v>
      </c>
      <c r="F105" s="51"/>
      <c r="G105" s="51"/>
      <c r="H105" s="51"/>
      <c r="I105" s="51"/>
      <c r="J105" s="51"/>
      <c r="K105" s="52"/>
      <c r="L105" s="53">
        <f>ROUNDDOWN(Tabel1[[#This Row],[DAG-ONDERSTEUNING]],0)</f>
        <v>0</v>
      </c>
      <c r="M10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5" s="55">
        <f>ROUNDDOWN(Tabel1[[#This Row],[WOON-ONDERSTEUNING]],0)</f>
        <v>0</v>
      </c>
      <c r="O10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5" s="118">
        <f>IF(Tabel1[[#This Row],[PSYCHOSOCIALE ONDERSTEUNING / BEGELEID WERKEN]]&gt;2,Tabel1[[#This Row],[PSYCHOSOCIALE ONDERSTEUNING / BEGELEID WERKEN]]-2,0)</f>
        <v>0</v>
      </c>
      <c r="S105" s="118">
        <f>Tabel1[[#This Row],[GLOBALE INDIVIDUELE ONDERSTEUNING]]+Tabel1[[#This Row],[OVERDRACHT UREN PSYCHOSOCIALE ONDERSTEUNING]]</f>
        <v>0</v>
      </c>
      <c r="T105" s="118">
        <f>IF(Tabel1[[#This Row],[AANTAL UREN  GLOBALE INDIVIDUELE ONDERSTEUNING]]&gt;10,10*TABELLEN!$AF$7+(Tabel1[[#This Row],[AANTAL UREN  GLOBALE INDIVIDUELE ONDERSTEUNING]]-10)*TABELLEN!$AF$8,Tabel1[[#This Row],[AANTAL UREN  GLOBALE INDIVIDUELE ONDERSTEUNING]]*TABELLEN!$AF$7)</f>
        <v>0</v>
      </c>
      <c r="U105" s="119" t="str">
        <f>IF(Tabel1[[#This Row],[P]]="P","-",IF(Tabel1[[#This Row],[P]]="P0","NIET OK",IF(Tabel1[[#This Row],[P]]="P1","NIET OK",IF(Tabel1[[#This Row],[P]]="P2","NIET OK",IF(Tabel1[[#This Row],[P]]="P3","OK",IF(Tabel1[[#This Row],[P]]="P4","OK",IF(Tabel1[[#This Row],[P]]="P5","OK",IF(Tabel1[[#This Row],[P]]="P6","OK",IF(Tabel1[[#This Row],[P]]="P7","OK")))))))))</f>
        <v>-</v>
      </c>
      <c r="V105" s="119">
        <f>IF(AND(K105="ja",U105="ok"),TABELLEN!$AI$7,0)</f>
        <v>0</v>
      </c>
      <c r="W10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5" s="58" t="str">
        <f>IF(Tabel1[[#This Row],[BUDGETCATEGORIE (DEFINITIEF)]]="-","-",IF(Tabel1[[#This Row],[BUDGETCATEGORIE (DEFINITIEF)]]="RTH",Tabel1[[#This Row],[SOM ZORGGEBONDEN PUNTEN]],VLOOKUP(Tabel1[[#This Row],[BUDGETCATEGORIE (DEFINITIEF)]],TABELLEN!$C$7:$D$30,2,FALSE)))</f>
        <v>-</v>
      </c>
    </row>
    <row r="106" spans="1:27" ht="13.8" x14ac:dyDescent="0.3">
      <c r="A106" s="50"/>
      <c r="B106" s="50"/>
      <c r="C106" s="50"/>
      <c r="D106" s="39" t="str">
        <f>CONCATENATE("B",Tabel1[[#This Row],[B-waarde]],"/","P",Tabel1[[#This Row],[P-waarde]])</f>
        <v>B/P</v>
      </c>
      <c r="E106" s="39" t="str">
        <f>CONCATENATE("P",Tabel1[[#This Row],[P-waarde]])</f>
        <v>P</v>
      </c>
      <c r="F106" s="51"/>
      <c r="G106" s="51"/>
      <c r="H106" s="51"/>
      <c r="I106" s="51"/>
      <c r="J106" s="51"/>
      <c r="K106" s="52"/>
      <c r="L106" s="53">
        <f>ROUNDDOWN(Tabel1[[#This Row],[DAG-ONDERSTEUNING]],0)</f>
        <v>0</v>
      </c>
      <c r="M10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6" s="55">
        <f>ROUNDDOWN(Tabel1[[#This Row],[WOON-ONDERSTEUNING]],0)</f>
        <v>0</v>
      </c>
      <c r="O10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6" s="118">
        <f>IF(Tabel1[[#This Row],[PSYCHOSOCIALE ONDERSTEUNING / BEGELEID WERKEN]]&gt;2,Tabel1[[#This Row],[PSYCHOSOCIALE ONDERSTEUNING / BEGELEID WERKEN]]-2,0)</f>
        <v>0</v>
      </c>
      <c r="S106" s="118">
        <f>Tabel1[[#This Row],[GLOBALE INDIVIDUELE ONDERSTEUNING]]+Tabel1[[#This Row],[OVERDRACHT UREN PSYCHOSOCIALE ONDERSTEUNING]]</f>
        <v>0</v>
      </c>
      <c r="T106" s="118">
        <f>IF(Tabel1[[#This Row],[AANTAL UREN  GLOBALE INDIVIDUELE ONDERSTEUNING]]&gt;10,10*TABELLEN!$AF$7+(Tabel1[[#This Row],[AANTAL UREN  GLOBALE INDIVIDUELE ONDERSTEUNING]]-10)*TABELLEN!$AF$8,Tabel1[[#This Row],[AANTAL UREN  GLOBALE INDIVIDUELE ONDERSTEUNING]]*TABELLEN!$AF$7)</f>
        <v>0</v>
      </c>
      <c r="U106" s="119" t="str">
        <f>IF(Tabel1[[#This Row],[P]]="P","-",IF(Tabel1[[#This Row],[P]]="P0","NIET OK",IF(Tabel1[[#This Row],[P]]="P1","NIET OK",IF(Tabel1[[#This Row],[P]]="P2","NIET OK",IF(Tabel1[[#This Row],[P]]="P3","OK",IF(Tabel1[[#This Row],[P]]="P4","OK",IF(Tabel1[[#This Row],[P]]="P5","OK",IF(Tabel1[[#This Row],[P]]="P6","OK",IF(Tabel1[[#This Row],[P]]="P7","OK")))))))))</f>
        <v>-</v>
      </c>
      <c r="V106" s="119">
        <f>IF(AND(K106="ja",U106="ok"),TABELLEN!$AI$7,0)</f>
        <v>0</v>
      </c>
      <c r="W10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6" s="58" t="str">
        <f>IF(Tabel1[[#This Row],[BUDGETCATEGORIE (DEFINITIEF)]]="-","-",IF(Tabel1[[#This Row],[BUDGETCATEGORIE (DEFINITIEF)]]="RTH",Tabel1[[#This Row],[SOM ZORGGEBONDEN PUNTEN]],VLOOKUP(Tabel1[[#This Row],[BUDGETCATEGORIE (DEFINITIEF)]],TABELLEN!$C$7:$D$30,2,FALSE)))</f>
        <v>-</v>
      </c>
    </row>
    <row r="107" spans="1:27" ht="13.8" x14ac:dyDescent="0.3">
      <c r="A107" s="50"/>
      <c r="B107" s="50"/>
      <c r="C107" s="50"/>
      <c r="D107" s="39" t="str">
        <f>CONCATENATE("B",Tabel1[[#This Row],[B-waarde]],"/","P",Tabel1[[#This Row],[P-waarde]])</f>
        <v>B/P</v>
      </c>
      <c r="E107" s="39" t="str">
        <f>CONCATENATE("P",Tabel1[[#This Row],[P-waarde]])</f>
        <v>P</v>
      </c>
      <c r="F107" s="51"/>
      <c r="G107" s="51"/>
      <c r="H107" s="51"/>
      <c r="I107" s="51"/>
      <c r="J107" s="51"/>
      <c r="K107" s="52"/>
      <c r="L107" s="53">
        <f>ROUNDDOWN(Tabel1[[#This Row],[DAG-ONDERSTEUNING]],0)</f>
        <v>0</v>
      </c>
      <c r="M10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7" s="55">
        <f>ROUNDDOWN(Tabel1[[#This Row],[WOON-ONDERSTEUNING]],0)</f>
        <v>0</v>
      </c>
      <c r="O10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7" s="118">
        <f>IF(Tabel1[[#This Row],[PSYCHOSOCIALE ONDERSTEUNING / BEGELEID WERKEN]]&gt;2,Tabel1[[#This Row],[PSYCHOSOCIALE ONDERSTEUNING / BEGELEID WERKEN]]-2,0)</f>
        <v>0</v>
      </c>
      <c r="S107" s="118">
        <f>Tabel1[[#This Row],[GLOBALE INDIVIDUELE ONDERSTEUNING]]+Tabel1[[#This Row],[OVERDRACHT UREN PSYCHOSOCIALE ONDERSTEUNING]]</f>
        <v>0</v>
      </c>
      <c r="T107" s="118">
        <f>IF(Tabel1[[#This Row],[AANTAL UREN  GLOBALE INDIVIDUELE ONDERSTEUNING]]&gt;10,10*TABELLEN!$AF$7+(Tabel1[[#This Row],[AANTAL UREN  GLOBALE INDIVIDUELE ONDERSTEUNING]]-10)*TABELLEN!$AF$8,Tabel1[[#This Row],[AANTAL UREN  GLOBALE INDIVIDUELE ONDERSTEUNING]]*TABELLEN!$AF$7)</f>
        <v>0</v>
      </c>
      <c r="U107" s="119" t="str">
        <f>IF(Tabel1[[#This Row],[P]]="P","-",IF(Tabel1[[#This Row],[P]]="P0","NIET OK",IF(Tabel1[[#This Row],[P]]="P1","NIET OK",IF(Tabel1[[#This Row],[P]]="P2","NIET OK",IF(Tabel1[[#This Row],[P]]="P3","OK",IF(Tabel1[[#This Row],[P]]="P4","OK",IF(Tabel1[[#This Row],[P]]="P5","OK",IF(Tabel1[[#This Row],[P]]="P6","OK",IF(Tabel1[[#This Row],[P]]="P7","OK")))))))))</f>
        <v>-</v>
      </c>
      <c r="V107" s="119">
        <f>IF(AND(K107="ja",U107="ok"),TABELLEN!$AI$7,0)</f>
        <v>0</v>
      </c>
      <c r="W10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7" s="58" t="str">
        <f>IF(Tabel1[[#This Row],[BUDGETCATEGORIE (DEFINITIEF)]]="-","-",IF(Tabel1[[#This Row],[BUDGETCATEGORIE (DEFINITIEF)]]="RTH",Tabel1[[#This Row],[SOM ZORGGEBONDEN PUNTEN]],VLOOKUP(Tabel1[[#This Row],[BUDGETCATEGORIE (DEFINITIEF)]],TABELLEN!$C$7:$D$30,2,FALSE)))</f>
        <v>-</v>
      </c>
    </row>
    <row r="108" spans="1:27" ht="13.8" x14ac:dyDescent="0.3">
      <c r="A108" s="50"/>
      <c r="B108" s="50"/>
      <c r="C108" s="50"/>
      <c r="D108" s="39" t="str">
        <f>CONCATENATE("B",Tabel1[[#This Row],[B-waarde]],"/","P",Tabel1[[#This Row],[P-waarde]])</f>
        <v>B/P</v>
      </c>
      <c r="E108" s="39" t="str">
        <f>CONCATENATE("P",Tabel1[[#This Row],[P-waarde]])</f>
        <v>P</v>
      </c>
      <c r="F108" s="51"/>
      <c r="G108" s="51"/>
      <c r="H108" s="51"/>
      <c r="I108" s="51"/>
      <c r="J108" s="51"/>
      <c r="K108" s="52"/>
      <c r="L108" s="53">
        <f>ROUNDDOWN(Tabel1[[#This Row],[DAG-ONDERSTEUNING]],0)</f>
        <v>0</v>
      </c>
      <c r="M10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8" s="55">
        <f>ROUNDDOWN(Tabel1[[#This Row],[WOON-ONDERSTEUNING]],0)</f>
        <v>0</v>
      </c>
      <c r="O10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8" s="118">
        <f>IF(Tabel1[[#This Row],[PSYCHOSOCIALE ONDERSTEUNING / BEGELEID WERKEN]]&gt;2,Tabel1[[#This Row],[PSYCHOSOCIALE ONDERSTEUNING / BEGELEID WERKEN]]-2,0)</f>
        <v>0</v>
      </c>
      <c r="S108" s="118">
        <f>Tabel1[[#This Row],[GLOBALE INDIVIDUELE ONDERSTEUNING]]+Tabel1[[#This Row],[OVERDRACHT UREN PSYCHOSOCIALE ONDERSTEUNING]]</f>
        <v>0</v>
      </c>
      <c r="T108" s="118">
        <f>IF(Tabel1[[#This Row],[AANTAL UREN  GLOBALE INDIVIDUELE ONDERSTEUNING]]&gt;10,10*TABELLEN!$AF$7+(Tabel1[[#This Row],[AANTAL UREN  GLOBALE INDIVIDUELE ONDERSTEUNING]]-10)*TABELLEN!$AF$8,Tabel1[[#This Row],[AANTAL UREN  GLOBALE INDIVIDUELE ONDERSTEUNING]]*TABELLEN!$AF$7)</f>
        <v>0</v>
      </c>
      <c r="U108" s="119" t="str">
        <f>IF(Tabel1[[#This Row],[P]]="P","-",IF(Tabel1[[#This Row],[P]]="P0","NIET OK",IF(Tabel1[[#This Row],[P]]="P1","NIET OK",IF(Tabel1[[#This Row],[P]]="P2","NIET OK",IF(Tabel1[[#This Row],[P]]="P3","OK",IF(Tabel1[[#This Row],[P]]="P4","OK",IF(Tabel1[[#This Row],[P]]="P5","OK",IF(Tabel1[[#This Row],[P]]="P6","OK",IF(Tabel1[[#This Row],[P]]="P7","OK")))))))))</f>
        <v>-</v>
      </c>
      <c r="V108" s="119">
        <f>IF(AND(K108="ja",U108="ok"),TABELLEN!$AI$7,0)</f>
        <v>0</v>
      </c>
      <c r="W10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8" s="58" t="str">
        <f>IF(Tabel1[[#This Row],[BUDGETCATEGORIE (DEFINITIEF)]]="-","-",IF(Tabel1[[#This Row],[BUDGETCATEGORIE (DEFINITIEF)]]="RTH",Tabel1[[#This Row],[SOM ZORGGEBONDEN PUNTEN]],VLOOKUP(Tabel1[[#This Row],[BUDGETCATEGORIE (DEFINITIEF)]],TABELLEN!$C$7:$D$30,2,FALSE)))</f>
        <v>-</v>
      </c>
    </row>
    <row r="109" spans="1:27" ht="13.8" x14ac:dyDescent="0.3">
      <c r="A109" s="50"/>
      <c r="B109" s="50"/>
      <c r="C109" s="50"/>
      <c r="D109" s="39" t="str">
        <f>CONCATENATE("B",Tabel1[[#This Row],[B-waarde]],"/","P",Tabel1[[#This Row],[P-waarde]])</f>
        <v>B/P</v>
      </c>
      <c r="E109" s="39" t="str">
        <f>CONCATENATE("P",Tabel1[[#This Row],[P-waarde]])</f>
        <v>P</v>
      </c>
      <c r="F109" s="51"/>
      <c r="G109" s="51"/>
      <c r="H109" s="51"/>
      <c r="I109" s="51"/>
      <c r="J109" s="51"/>
      <c r="K109" s="52"/>
      <c r="L109" s="53">
        <f>ROUNDDOWN(Tabel1[[#This Row],[DAG-ONDERSTEUNING]],0)</f>
        <v>0</v>
      </c>
      <c r="M10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09" s="55">
        <f>ROUNDDOWN(Tabel1[[#This Row],[WOON-ONDERSTEUNING]],0)</f>
        <v>0</v>
      </c>
      <c r="O10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0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0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09" s="118">
        <f>IF(Tabel1[[#This Row],[PSYCHOSOCIALE ONDERSTEUNING / BEGELEID WERKEN]]&gt;2,Tabel1[[#This Row],[PSYCHOSOCIALE ONDERSTEUNING / BEGELEID WERKEN]]-2,0)</f>
        <v>0</v>
      </c>
      <c r="S109" s="118">
        <f>Tabel1[[#This Row],[GLOBALE INDIVIDUELE ONDERSTEUNING]]+Tabel1[[#This Row],[OVERDRACHT UREN PSYCHOSOCIALE ONDERSTEUNING]]</f>
        <v>0</v>
      </c>
      <c r="T109" s="118">
        <f>IF(Tabel1[[#This Row],[AANTAL UREN  GLOBALE INDIVIDUELE ONDERSTEUNING]]&gt;10,10*TABELLEN!$AF$7+(Tabel1[[#This Row],[AANTAL UREN  GLOBALE INDIVIDUELE ONDERSTEUNING]]-10)*TABELLEN!$AF$8,Tabel1[[#This Row],[AANTAL UREN  GLOBALE INDIVIDUELE ONDERSTEUNING]]*TABELLEN!$AF$7)</f>
        <v>0</v>
      </c>
      <c r="U109" s="119" t="str">
        <f>IF(Tabel1[[#This Row],[P]]="P","-",IF(Tabel1[[#This Row],[P]]="P0","NIET OK",IF(Tabel1[[#This Row],[P]]="P1","NIET OK",IF(Tabel1[[#This Row],[P]]="P2","NIET OK",IF(Tabel1[[#This Row],[P]]="P3","OK",IF(Tabel1[[#This Row],[P]]="P4","OK",IF(Tabel1[[#This Row],[P]]="P5","OK",IF(Tabel1[[#This Row],[P]]="P6","OK",IF(Tabel1[[#This Row],[P]]="P7","OK")))))))))</f>
        <v>-</v>
      </c>
      <c r="V109" s="119">
        <f>IF(AND(K109="ja",U109="ok"),TABELLEN!$AI$7,0)</f>
        <v>0</v>
      </c>
      <c r="W10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0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0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0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09" s="58" t="str">
        <f>IF(Tabel1[[#This Row],[BUDGETCATEGORIE (DEFINITIEF)]]="-","-",IF(Tabel1[[#This Row],[BUDGETCATEGORIE (DEFINITIEF)]]="RTH",Tabel1[[#This Row],[SOM ZORGGEBONDEN PUNTEN]],VLOOKUP(Tabel1[[#This Row],[BUDGETCATEGORIE (DEFINITIEF)]],TABELLEN!$C$7:$D$30,2,FALSE)))</f>
        <v>-</v>
      </c>
    </row>
    <row r="110" spans="1:27" ht="13.8" x14ac:dyDescent="0.3">
      <c r="A110" s="50"/>
      <c r="B110" s="50"/>
      <c r="C110" s="50"/>
      <c r="D110" s="39" t="str">
        <f>CONCATENATE("B",Tabel1[[#This Row],[B-waarde]],"/","P",Tabel1[[#This Row],[P-waarde]])</f>
        <v>B/P</v>
      </c>
      <c r="E110" s="39" t="str">
        <f>CONCATENATE("P",Tabel1[[#This Row],[P-waarde]])</f>
        <v>P</v>
      </c>
      <c r="F110" s="51"/>
      <c r="G110" s="51"/>
      <c r="H110" s="51"/>
      <c r="I110" s="51"/>
      <c r="J110" s="51"/>
      <c r="K110" s="52"/>
      <c r="L110" s="53">
        <f>ROUNDDOWN(Tabel1[[#This Row],[DAG-ONDERSTEUNING]],0)</f>
        <v>0</v>
      </c>
      <c r="M11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0" s="55">
        <f>ROUNDDOWN(Tabel1[[#This Row],[WOON-ONDERSTEUNING]],0)</f>
        <v>0</v>
      </c>
      <c r="O11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0" s="118">
        <f>IF(Tabel1[[#This Row],[PSYCHOSOCIALE ONDERSTEUNING / BEGELEID WERKEN]]&gt;2,Tabel1[[#This Row],[PSYCHOSOCIALE ONDERSTEUNING / BEGELEID WERKEN]]-2,0)</f>
        <v>0</v>
      </c>
      <c r="S110" s="118">
        <f>Tabel1[[#This Row],[GLOBALE INDIVIDUELE ONDERSTEUNING]]+Tabel1[[#This Row],[OVERDRACHT UREN PSYCHOSOCIALE ONDERSTEUNING]]</f>
        <v>0</v>
      </c>
      <c r="T110" s="118">
        <f>IF(Tabel1[[#This Row],[AANTAL UREN  GLOBALE INDIVIDUELE ONDERSTEUNING]]&gt;10,10*TABELLEN!$AF$7+(Tabel1[[#This Row],[AANTAL UREN  GLOBALE INDIVIDUELE ONDERSTEUNING]]-10)*TABELLEN!$AF$8,Tabel1[[#This Row],[AANTAL UREN  GLOBALE INDIVIDUELE ONDERSTEUNING]]*TABELLEN!$AF$7)</f>
        <v>0</v>
      </c>
      <c r="U110" s="119" t="str">
        <f>IF(Tabel1[[#This Row],[P]]="P","-",IF(Tabel1[[#This Row],[P]]="P0","NIET OK",IF(Tabel1[[#This Row],[P]]="P1","NIET OK",IF(Tabel1[[#This Row],[P]]="P2","NIET OK",IF(Tabel1[[#This Row],[P]]="P3","OK",IF(Tabel1[[#This Row],[P]]="P4","OK",IF(Tabel1[[#This Row],[P]]="P5","OK",IF(Tabel1[[#This Row],[P]]="P6","OK",IF(Tabel1[[#This Row],[P]]="P7","OK")))))))))</f>
        <v>-</v>
      </c>
      <c r="V110" s="119">
        <f>IF(AND(K110="ja",U110="ok"),TABELLEN!$AI$7,0)</f>
        <v>0</v>
      </c>
      <c r="W11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0" s="58" t="str">
        <f>IF(Tabel1[[#This Row],[BUDGETCATEGORIE (DEFINITIEF)]]="-","-",IF(Tabel1[[#This Row],[BUDGETCATEGORIE (DEFINITIEF)]]="RTH",Tabel1[[#This Row],[SOM ZORGGEBONDEN PUNTEN]],VLOOKUP(Tabel1[[#This Row],[BUDGETCATEGORIE (DEFINITIEF)]],TABELLEN!$C$7:$D$30,2,FALSE)))</f>
        <v>-</v>
      </c>
    </row>
    <row r="111" spans="1:27" ht="13.8" x14ac:dyDescent="0.3">
      <c r="A111" s="50"/>
      <c r="B111" s="50"/>
      <c r="C111" s="50"/>
      <c r="D111" s="39" t="str">
        <f>CONCATENATE("B",Tabel1[[#This Row],[B-waarde]],"/","P",Tabel1[[#This Row],[P-waarde]])</f>
        <v>B/P</v>
      </c>
      <c r="E111" s="39" t="str">
        <f>CONCATENATE("P",Tabel1[[#This Row],[P-waarde]])</f>
        <v>P</v>
      </c>
      <c r="F111" s="51"/>
      <c r="G111" s="51"/>
      <c r="H111" s="51"/>
      <c r="I111" s="51"/>
      <c r="J111" s="51"/>
      <c r="K111" s="52"/>
      <c r="L111" s="53">
        <f>ROUNDDOWN(Tabel1[[#This Row],[DAG-ONDERSTEUNING]],0)</f>
        <v>0</v>
      </c>
      <c r="M11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1" s="55">
        <f>ROUNDDOWN(Tabel1[[#This Row],[WOON-ONDERSTEUNING]],0)</f>
        <v>0</v>
      </c>
      <c r="O11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1" s="118">
        <f>IF(Tabel1[[#This Row],[PSYCHOSOCIALE ONDERSTEUNING / BEGELEID WERKEN]]&gt;2,Tabel1[[#This Row],[PSYCHOSOCIALE ONDERSTEUNING / BEGELEID WERKEN]]-2,0)</f>
        <v>0</v>
      </c>
      <c r="S111" s="118">
        <f>Tabel1[[#This Row],[GLOBALE INDIVIDUELE ONDERSTEUNING]]+Tabel1[[#This Row],[OVERDRACHT UREN PSYCHOSOCIALE ONDERSTEUNING]]</f>
        <v>0</v>
      </c>
      <c r="T111" s="118">
        <f>IF(Tabel1[[#This Row],[AANTAL UREN  GLOBALE INDIVIDUELE ONDERSTEUNING]]&gt;10,10*TABELLEN!$AF$7+(Tabel1[[#This Row],[AANTAL UREN  GLOBALE INDIVIDUELE ONDERSTEUNING]]-10)*TABELLEN!$AF$8,Tabel1[[#This Row],[AANTAL UREN  GLOBALE INDIVIDUELE ONDERSTEUNING]]*TABELLEN!$AF$7)</f>
        <v>0</v>
      </c>
      <c r="U111" s="119" t="str">
        <f>IF(Tabel1[[#This Row],[P]]="P","-",IF(Tabel1[[#This Row],[P]]="P0","NIET OK",IF(Tabel1[[#This Row],[P]]="P1","NIET OK",IF(Tabel1[[#This Row],[P]]="P2","NIET OK",IF(Tabel1[[#This Row],[P]]="P3","OK",IF(Tabel1[[#This Row],[P]]="P4","OK",IF(Tabel1[[#This Row],[P]]="P5","OK",IF(Tabel1[[#This Row],[P]]="P6","OK",IF(Tabel1[[#This Row],[P]]="P7","OK")))))))))</f>
        <v>-</v>
      </c>
      <c r="V111" s="119">
        <f>IF(AND(K111="ja",U111="ok"),TABELLEN!$AI$7,0)</f>
        <v>0</v>
      </c>
      <c r="W11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1" s="58" t="str">
        <f>IF(Tabel1[[#This Row],[BUDGETCATEGORIE (DEFINITIEF)]]="-","-",IF(Tabel1[[#This Row],[BUDGETCATEGORIE (DEFINITIEF)]]="RTH",Tabel1[[#This Row],[SOM ZORGGEBONDEN PUNTEN]],VLOOKUP(Tabel1[[#This Row],[BUDGETCATEGORIE (DEFINITIEF)]],TABELLEN!$C$7:$D$30,2,FALSE)))</f>
        <v>-</v>
      </c>
    </row>
    <row r="112" spans="1:27" ht="13.8" x14ac:dyDescent="0.3">
      <c r="A112" s="50"/>
      <c r="B112" s="50"/>
      <c r="C112" s="50"/>
      <c r="D112" s="39" t="str">
        <f>CONCATENATE("B",Tabel1[[#This Row],[B-waarde]],"/","P",Tabel1[[#This Row],[P-waarde]])</f>
        <v>B/P</v>
      </c>
      <c r="E112" s="39" t="str">
        <f>CONCATENATE("P",Tabel1[[#This Row],[P-waarde]])</f>
        <v>P</v>
      </c>
      <c r="F112" s="51"/>
      <c r="G112" s="51"/>
      <c r="H112" s="51"/>
      <c r="I112" s="51"/>
      <c r="J112" s="51"/>
      <c r="K112" s="52"/>
      <c r="L112" s="53">
        <f>ROUNDDOWN(Tabel1[[#This Row],[DAG-ONDERSTEUNING]],0)</f>
        <v>0</v>
      </c>
      <c r="M11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2" s="55">
        <f>ROUNDDOWN(Tabel1[[#This Row],[WOON-ONDERSTEUNING]],0)</f>
        <v>0</v>
      </c>
      <c r="O11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2" s="118">
        <f>IF(Tabel1[[#This Row],[PSYCHOSOCIALE ONDERSTEUNING / BEGELEID WERKEN]]&gt;2,Tabel1[[#This Row],[PSYCHOSOCIALE ONDERSTEUNING / BEGELEID WERKEN]]-2,0)</f>
        <v>0</v>
      </c>
      <c r="S112" s="118">
        <f>Tabel1[[#This Row],[GLOBALE INDIVIDUELE ONDERSTEUNING]]+Tabel1[[#This Row],[OVERDRACHT UREN PSYCHOSOCIALE ONDERSTEUNING]]</f>
        <v>0</v>
      </c>
      <c r="T112" s="118">
        <f>IF(Tabel1[[#This Row],[AANTAL UREN  GLOBALE INDIVIDUELE ONDERSTEUNING]]&gt;10,10*TABELLEN!$AF$7+(Tabel1[[#This Row],[AANTAL UREN  GLOBALE INDIVIDUELE ONDERSTEUNING]]-10)*TABELLEN!$AF$8,Tabel1[[#This Row],[AANTAL UREN  GLOBALE INDIVIDUELE ONDERSTEUNING]]*TABELLEN!$AF$7)</f>
        <v>0</v>
      </c>
      <c r="U112" s="119" t="str">
        <f>IF(Tabel1[[#This Row],[P]]="P","-",IF(Tabel1[[#This Row],[P]]="P0","NIET OK",IF(Tabel1[[#This Row],[P]]="P1","NIET OK",IF(Tabel1[[#This Row],[P]]="P2","NIET OK",IF(Tabel1[[#This Row],[P]]="P3","OK",IF(Tabel1[[#This Row],[P]]="P4","OK",IF(Tabel1[[#This Row],[P]]="P5","OK",IF(Tabel1[[#This Row],[P]]="P6","OK",IF(Tabel1[[#This Row],[P]]="P7","OK")))))))))</f>
        <v>-</v>
      </c>
      <c r="V112" s="119">
        <f>IF(AND(K112="ja",U112="ok"),TABELLEN!$AI$7,0)</f>
        <v>0</v>
      </c>
      <c r="W11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2" s="58" t="str">
        <f>IF(Tabel1[[#This Row],[BUDGETCATEGORIE (DEFINITIEF)]]="-","-",IF(Tabel1[[#This Row],[BUDGETCATEGORIE (DEFINITIEF)]]="RTH",Tabel1[[#This Row],[SOM ZORGGEBONDEN PUNTEN]],VLOOKUP(Tabel1[[#This Row],[BUDGETCATEGORIE (DEFINITIEF)]],TABELLEN!$C$7:$D$30,2,FALSE)))</f>
        <v>-</v>
      </c>
    </row>
    <row r="113" spans="1:27" ht="13.8" x14ac:dyDescent="0.3">
      <c r="A113" s="50"/>
      <c r="B113" s="50"/>
      <c r="C113" s="50"/>
      <c r="D113" s="39" t="str">
        <f>CONCATENATE("B",Tabel1[[#This Row],[B-waarde]],"/","P",Tabel1[[#This Row],[P-waarde]])</f>
        <v>B/P</v>
      </c>
      <c r="E113" s="39" t="str">
        <f>CONCATENATE("P",Tabel1[[#This Row],[P-waarde]])</f>
        <v>P</v>
      </c>
      <c r="F113" s="51"/>
      <c r="G113" s="51"/>
      <c r="H113" s="51"/>
      <c r="I113" s="51"/>
      <c r="J113" s="51"/>
      <c r="K113" s="52"/>
      <c r="L113" s="53">
        <f>ROUNDDOWN(Tabel1[[#This Row],[DAG-ONDERSTEUNING]],0)</f>
        <v>0</v>
      </c>
      <c r="M11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3" s="55">
        <f>ROUNDDOWN(Tabel1[[#This Row],[WOON-ONDERSTEUNING]],0)</f>
        <v>0</v>
      </c>
      <c r="O11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3" s="118">
        <f>IF(Tabel1[[#This Row],[PSYCHOSOCIALE ONDERSTEUNING / BEGELEID WERKEN]]&gt;2,Tabel1[[#This Row],[PSYCHOSOCIALE ONDERSTEUNING / BEGELEID WERKEN]]-2,0)</f>
        <v>0</v>
      </c>
      <c r="S113" s="118">
        <f>Tabel1[[#This Row],[GLOBALE INDIVIDUELE ONDERSTEUNING]]+Tabel1[[#This Row],[OVERDRACHT UREN PSYCHOSOCIALE ONDERSTEUNING]]</f>
        <v>0</v>
      </c>
      <c r="T113" s="118">
        <f>IF(Tabel1[[#This Row],[AANTAL UREN  GLOBALE INDIVIDUELE ONDERSTEUNING]]&gt;10,10*TABELLEN!$AF$7+(Tabel1[[#This Row],[AANTAL UREN  GLOBALE INDIVIDUELE ONDERSTEUNING]]-10)*TABELLEN!$AF$8,Tabel1[[#This Row],[AANTAL UREN  GLOBALE INDIVIDUELE ONDERSTEUNING]]*TABELLEN!$AF$7)</f>
        <v>0</v>
      </c>
      <c r="U113" s="119" t="str">
        <f>IF(Tabel1[[#This Row],[P]]="P","-",IF(Tabel1[[#This Row],[P]]="P0","NIET OK",IF(Tabel1[[#This Row],[P]]="P1","NIET OK",IF(Tabel1[[#This Row],[P]]="P2","NIET OK",IF(Tabel1[[#This Row],[P]]="P3","OK",IF(Tabel1[[#This Row],[P]]="P4","OK",IF(Tabel1[[#This Row],[P]]="P5","OK",IF(Tabel1[[#This Row],[P]]="P6","OK",IF(Tabel1[[#This Row],[P]]="P7","OK")))))))))</f>
        <v>-</v>
      </c>
      <c r="V113" s="119">
        <f>IF(AND(K113="ja",U113="ok"),TABELLEN!$AI$7,0)</f>
        <v>0</v>
      </c>
      <c r="W11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3" s="58" t="str">
        <f>IF(Tabel1[[#This Row],[BUDGETCATEGORIE (DEFINITIEF)]]="-","-",IF(Tabel1[[#This Row],[BUDGETCATEGORIE (DEFINITIEF)]]="RTH",Tabel1[[#This Row],[SOM ZORGGEBONDEN PUNTEN]],VLOOKUP(Tabel1[[#This Row],[BUDGETCATEGORIE (DEFINITIEF)]],TABELLEN!$C$7:$D$30,2,FALSE)))</f>
        <v>-</v>
      </c>
    </row>
    <row r="114" spans="1:27" ht="13.8" x14ac:dyDescent="0.3">
      <c r="A114" s="50"/>
      <c r="B114" s="50"/>
      <c r="C114" s="50"/>
      <c r="D114" s="39" t="str">
        <f>CONCATENATE("B",Tabel1[[#This Row],[B-waarde]],"/","P",Tabel1[[#This Row],[P-waarde]])</f>
        <v>B/P</v>
      </c>
      <c r="E114" s="39" t="str">
        <f>CONCATENATE("P",Tabel1[[#This Row],[P-waarde]])</f>
        <v>P</v>
      </c>
      <c r="F114" s="51"/>
      <c r="G114" s="51"/>
      <c r="H114" s="51"/>
      <c r="I114" s="51"/>
      <c r="J114" s="51"/>
      <c r="K114" s="52"/>
      <c r="L114" s="53">
        <f>ROUNDDOWN(Tabel1[[#This Row],[DAG-ONDERSTEUNING]],0)</f>
        <v>0</v>
      </c>
      <c r="M11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4" s="55">
        <f>ROUNDDOWN(Tabel1[[#This Row],[WOON-ONDERSTEUNING]],0)</f>
        <v>0</v>
      </c>
      <c r="O11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4" s="118">
        <f>IF(Tabel1[[#This Row],[PSYCHOSOCIALE ONDERSTEUNING / BEGELEID WERKEN]]&gt;2,Tabel1[[#This Row],[PSYCHOSOCIALE ONDERSTEUNING / BEGELEID WERKEN]]-2,0)</f>
        <v>0</v>
      </c>
      <c r="S114" s="118">
        <f>Tabel1[[#This Row],[GLOBALE INDIVIDUELE ONDERSTEUNING]]+Tabel1[[#This Row],[OVERDRACHT UREN PSYCHOSOCIALE ONDERSTEUNING]]</f>
        <v>0</v>
      </c>
      <c r="T114" s="118">
        <f>IF(Tabel1[[#This Row],[AANTAL UREN  GLOBALE INDIVIDUELE ONDERSTEUNING]]&gt;10,10*TABELLEN!$AF$7+(Tabel1[[#This Row],[AANTAL UREN  GLOBALE INDIVIDUELE ONDERSTEUNING]]-10)*TABELLEN!$AF$8,Tabel1[[#This Row],[AANTAL UREN  GLOBALE INDIVIDUELE ONDERSTEUNING]]*TABELLEN!$AF$7)</f>
        <v>0</v>
      </c>
      <c r="U114" s="119" t="str">
        <f>IF(Tabel1[[#This Row],[P]]="P","-",IF(Tabel1[[#This Row],[P]]="P0","NIET OK",IF(Tabel1[[#This Row],[P]]="P1","NIET OK",IF(Tabel1[[#This Row],[P]]="P2","NIET OK",IF(Tabel1[[#This Row],[P]]="P3","OK",IF(Tabel1[[#This Row],[P]]="P4","OK",IF(Tabel1[[#This Row],[P]]="P5","OK",IF(Tabel1[[#This Row],[P]]="P6","OK",IF(Tabel1[[#This Row],[P]]="P7","OK")))))))))</f>
        <v>-</v>
      </c>
      <c r="V114" s="119">
        <f>IF(AND(K114="ja",U114="ok"),TABELLEN!$AI$7,0)</f>
        <v>0</v>
      </c>
      <c r="W11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4" s="58" t="str">
        <f>IF(Tabel1[[#This Row],[BUDGETCATEGORIE (DEFINITIEF)]]="-","-",IF(Tabel1[[#This Row],[BUDGETCATEGORIE (DEFINITIEF)]]="RTH",Tabel1[[#This Row],[SOM ZORGGEBONDEN PUNTEN]],VLOOKUP(Tabel1[[#This Row],[BUDGETCATEGORIE (DEFINITIEF)]],TABELLEN!$C$7:$D$30,2,FALSE)))</f>
        <v>-</v>
      </c>
    </row>
    <row r="115" spans="1:27" ht="13.8" x14ac:dyDescent="0.3">
      <c r="A115" s="50"/>
      <c r="B115" s="50"/>
      <c r="C115" s="50"/>
      <c r="D115" s="39" t="str">
        <f>CONCATENATE("B",Tabel1[[#This Row],[B-waarde]],"/","P",Tabel1[[#This Row],[P-waarde]])</f>
        <v>B/P</v>
      </c>
      <c r="E115" s="39" t="str">
        <f>CONCATENATE("P",Tabel1[[#This Row],[P-waarde]])</f>
        <v>P</v>
      </c>
      <c r="F115" s="51"/>
      <c r="G115" s="51"/>
      <c r="H115" s="51"/>
      <c r="I115" s="51"/>
      <c r="J115" s="51"/>
      <c r="K115" s="52"/>
      <c r="L115" s="53">
        <f>ROUNDDOWN(Tabel1[[#This Row],[DAG-ONDERSTEUNING]],0)</f>
        <v>0</v>
      </c>
      <c r="M11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5" s="55">
        <f>ROUNDDOWN(Tabel1[[#This Row],[WOON-ONDERSTEUNING]],0)</f>
        <v>0</v>
      </c>
      <c r="O11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5" s="118">
        <f>IF(Tabel1[[#This Row],[PSYCHOSOCIALE ONDERSTEUNING / BEGELEID WERKEN]]&gt;2,Tabel1[[#This Row],[PSYCHOSOCIALE ONDERSTEUNING / BEGELEID WERKEN]]-2,0)</f>
        <v>0</v>
      </c>
      <c r="S115" s="118">
        <f>Tabel1[[#This Row],[GLOBALE INDIVIDUELE ONDERSTEUNING]]+Tabel1[[#This Row],[OVERDRACHT UREN PSYCHOSOCIALE ONDERSTEUNING]]</f>
        <v>0</v>
      </c>
      <c r="T115" s="118">
        <f>IF(Tabel1[[#This Row],[AANTAL UREN  GLOBALE INDIVIDUELE ONDERSTEUNING]]&gt;10,10*TABELLEN!$AF$7+(Tabel1[[#This Row],[AANTAL UREN  GLOBALE INDIVIDUELE ONDERSTEUNING]]-10)*TABELLEN!$AF$8,Tabel1[[#This Row],[AANTAL UREN  GLOBALE INDIVIDUELE ONDERSTEUNING]]*TABELLEN!$AF$7)</f>
        <v>0</v>
      </c>
      <c r="U115" s="119" t="str">
        <f>IF(Tabel1[[#This Row],[P]]="P","-",IF(Tabel1[[#This Row],[P]]="P0","NIET OK",IF(Tabel1[[#This Row],[P]]="P1","NIET OK",IF(Tabel1[[#This Row],[P]]="P2","NIET OK",IF(Tabel1[[#This Row],[P]]="P3","OK",IF(Tabel1[[#This Row],[P]]="P4","OK",IF(Tabel1[[#This Row],[P]]="P5","OK",IF(Tabel1[[#This Row],[P]]="P6","OK",IF(Tabel1[[#This Row],[P]]="P7","OK")))))))))</f>
        <v>-</v>
      </c>
      <c r="V115" s="119">
        <f>IF(AND(K115="ja",U115="ok"),TABELLEN!$AI$7,0)</f>
        <v>0</v>
      </c>
      <c r="W11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5" s="58" t="str">
        <f>IF(Tabel1[[#This Row],[BUDGETCATEGORIE (DEFINITIEF)]]="-","-",IF(Tabel1[[#This Row],[BUDGETCATEGORIE (DEFINITIEF)]]="RTH",Tabel1[[#This Row],[SOM ZORGGEBONDEN PUNTEN]],VLOOKUP(Tabel1[[#This Row],[BUDGETCATEGORIE (DEFINITIEF)]],TABELLEN!$C$7:$D$30,2,FALSE)))</f>
        <v>-</v>
      </c>
    </row>
    <row r="116" spans="1:27" ht="13.8" x14ac:dyDescent="0.3">
      <c r="A116" s="50"/>
      <c r="B116" s="50"/>
      <c r="C116" s="50"/>
      <c r="D116" s="39" t="str">
        <f>CONCATENATE("B",Tabel1[[#This Row],[B-waarde]],"/","P",Tabel1[[#This Row],[P-waarde]])</f>
        <v>B/P</v>
      </c>
      <c r="E116" s="39" t="str">
        <f>CONCATENATE("P",Tabel1[[#This Row],[P-waarde]])</f>
        <v>P</v>
      </c>
      <c r="F116" s="51"/>
      <c r="G116" s="51"/>
      <c r="H116" s="51"/>
      <c r="I116" s="51"/>
      <c r="J116" s="51"/>
      <c r="K116" s="52"/>
      <c r="L116" s="53">
        <f>ROUNDDOWN(Tabel1[[#This Row],[DAG-ONDERSTEUNING]],0)</f>
        <v>0</v>
      </c>
      <c r="M11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6" s="55">
        <f>ROUNDDOWN(Tabel1[[#This Row],[WOON-ONDERSTEUNING]],0)</f>
        <v>0</v>
      </c>
      <c r="O11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6" s="118">
        <f>IF(Tabel1[[#This Row],[PSYCHOSOCIALE ONDERSTEUNING / BEGELEID WERKEN]]&gt;2,Tabel1[[#This Row],[PSYCHOSOCIALE ONDERSTEUNING / BEGELEID WERKEN]]-2,0)</f>
        <v>0</v>
      </c>
      <c r="S116" s="118">
        <f>Tabel1[[#This Row],[GLOBALE INDIVIDUELE ONDERSTEUNING]]+Tabel1[[#This Row],[OVERDRACHT UREN PSYCHOSOCIALE ONDERSTEUNING]]</f>
        <v>0</v>
      </c>
      <c r="T116" s="118">
        <f>IF(Tabel1[[#This Row],[AANTAL UREN  GLOBALE INDIVIDUELE ONDERSTEUNING]]&gt;10,10*TABELLEN!$AF$7+(Tabel1[[#This Row],[AANTAL UREN  GLOBALE INDIVIDUELE ONDERSTEUNING]]-10)*TABELLEN!$AF$8,Tabel1[[#This Row],[AANTAL UREN  GLOBALE INDIVIDUELE ONDERSTEUNING]]*TABELLEN!$AF$7)</f>
        <v>0</v>
      </c>
      <c r="U116" s="119" t="str">
        <f>IF(Tabel1[[#This Row],[P]]="P","-",IF(Tabel1[[#This Row],[P]]="P0","NIET OK",IF(Tabel1[[#This Row],[P]]="P1","NIET OK",IF(Tabel1[[#This Row],[P]]="P2","NIET OK",IF(Tabel1[[#This Row],[P]]="P3","OK",IF(Tabel1[[#This Row],[P]]="P4","OK",IF(Tabel1[[#This Row],[P]]="P5","OK",IF(Tabel1[[#This Row],[P]]="P6","OK",IF(Tabel1[[#This Row],[P]]="P7","OK")))))))))</f>
        <v>-</v>
      </c>
      <c r="V116" s="119">
        <f>IF(AND(K116="ja",U116="ok"),TABELLEN!$AI$7,0)</f>
        <v>0</v>
      </c>
      <c r="W11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6" s="58" t="str">
        <f>IF(Tabel1[[#This Row],[BUDGETCATEGORIE (DEFINITIEF)]]="-","-",IF(Tabel1[[#This Row],[BUDGETCATEGORIE (DEFINITIEF)]]="RTH",Tabel1[[#This Row],[SOM ZORGGEBONDEN PUNTEN]],VLOOKUP(Tabel1[[#This Row],[BUDGETCATEGORIE (DEFINITIEF)]],TABELLEN!$C$7:$D$30,2,FALSE)))</f>
        <v>-</v>
      </c>
    </row>
    <row r="117" spans="1:27" ht="13.8" x14ac:dyDescent="0.3">
      <c r="A117" s="50"/>
      <c r="B117" s="50"/>
      <c r="C117" s="50"/>
      <c r="D117" s="39" t="str">
        <f>CONCATENATE("B",Tabel1[[#This Row],[B-waarde]],"/","P",Tabel1[[#This Row],[P-waarde]])</f>
        <v>B/P</v>
      </c>
      <c r="E117" s="39" t="str">
        <f>CONCATENATE("P",Tabel1[[#This Row],[P-waarde]])</f>
        <v>P</v>
      </c>
      <c r="F117" s="51"/>
      <c r="G117" s="51"/>
      <c r="H117" s="51"/>
      <c r="I117" s="51"/>
      <c r="J117" s="51"/>
      <c r="K117" s="52"/>
      <c r="L117" s="53">
        <f>ROUNDDOWN(Tabel1[[#This Row],[DAG-ONDERSTEUNING]],0)</f>
        <v>0</v>
      </c>
      <c r="M11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7" s="55">
        <f>ROUNDDOWN(Tabel1[[#This Row],[WOON-ONDERSTEUNING]],0)</f>
        <v>0</v>
      </c>
      <c r="O11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7" s="118">
        <f>IF(Tabel1[[#This Row],[PSYCHOSOCIALE ONDERSTEUNING / BEGELEID WERKEN]]&gt;2,Tabel1[[#This Row],[PSYCHOSOCIALE ONDERSTEUNING / BEGELEID WERKEN]]-2,0)</f>
        <v>0</v>
      </c>
      <c r="S117" s="118">
        <f>Tabel1[[#This Row],[GLOBALE INDIVIDUELE ONDERSTEUNING]]+Tabel1[[#This Row],[OVERDRACHT UREN PSYCHOSOCIALE ONDERSTEUNING]]</f>
        <v>0</v>
      </c>
      <c r="T117" s="118">
        <f>IF(Tabel1[[#This Row],[AANTAL UREN  GLOBALE INDIVIDUELE ONDERSTEUNING]]&gt;10,10*TABELLEN!$AF$7+(Tabel1[[#This Row],[AANTAL UREN  GLOBALE INDIVIDUELE ONDERSTEUNING]]-10)*TABELLEN!$AF$8,Tabel1[[#This Row],[AANTAL UREN  GLOBALE INDIVIDUELE ONDERSTEUNING]]*TABELLEN!$AF$7)</f>
        <v>0</v>
      </c>
      <c r="U117" s="119" t="str">
        <f>IF(Tabel1[[#This Row],[P]]="P","-",IF(Tabel1[[#This Row],[P]]="P0","NIET OK",IF(Tabel1[[#This Row],[P]]="P1","NIET OK",IF(Tabel1[[#This Row],[P]]="P2","NIET OK",IF(Tabel1[[#This Row],[P]]="P3","OK",IF(Tabel1[[#This Row],[P]]="P4","OK",IF(Tabel1[[#This Row],[P]]="P5","OK",IF(Tabel1[[#This Row],[P]]="P6","OK",IF(Tabel1[[#This Row],[P]]="P7","OK")))))))))</f>
        <v>-</v>
      </c>
      <c r="V117" s="119">
        <f>IF(AND(K117="ja",U117="ok"),TABELLEN!$AI$7,0)</f>
        <v>0</v>
      </c>
      <c r="W11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7" s="58" t="str">
        <f>IF(Tabel1[[#This Row],[BUDGETCATEGORIE (DEFINITIEF)]]="-","-",IF(Tabel1[[#This Row],[BUDGETCATEGORIE (DEFINITIEF)]]="RTH",Tabel1[[#This Row],[SOM ZORGGEBONDEN PUNTEN]],VLOOKUP(Tabel1[[#This Row],[BUDGETCATEGORIE (DEFINITIEF)]],TABELLEN!$C$7:$D$30,2,FALSE)))</f>
        <v>-</v>
      </c>
    </row>
    <row r="118" spans="1:27" ht="13.8" x14ac:dyDescent="0.3">
      <c r="A118" s="50"/>
      <c r="B118" s="50"/>
      <c r="C118" s="50"/>
      <c r="D118" s="39" t="str">
        <f>CONCATENATE("B",Tabel1[[#This Row],[B-waarde]],"/","P",Tabel1[[#This Row],[P-waarde]])</f>
        <v>B/P</v>
      </c>
      <c r="E118" s="39" t="str">
        <f>CONCATENATE("P",Tabel1[[#This Row],[P-waarde]])</f>
        <v>P</v>
      </c>
      <c r="F118" s="51"/>
      <c r="G118" s="51"/>
      <c r="H118" s="51"/>
      <c r="I118" s="51"/>
      <c r="J118" s="51"/>
      <c r="K118" s="52"/>
      <c r="L118" s="53">
        <f>ROUNDDOWN(Tabel1[[#This Row],[DAG-ONDERSTEUNING]],0)</f>
        <v>0</v>
      </c>
      <c r="M11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8" s="55">
        <f>ROUNDDOWN(Tabel1[[#This Row],[WOON-ONDERSTEUNING]],0)</f>
        <v>0</v>
      </c>
      <c r="O11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8" s="118">
        <f>IF(Tabel1[[#This Row],[PSYCHOSOCIALE ONDERSTEUNING / BEGELEID WERKEN]]&gt;2,Tabel1[[#This Row],[PSYCHOSOCIALE ONDERSTEUNING / BEGELEID WERKEN]]-2,0)</f>
        <v>0</v>
      </c>
      <c r="S118" s="118">
        <f>Tabel1[[#This Row],[GLOBALE INDIVIDUELE ONDERSTEUNING]]+Tabel1[[#This Row],[OVERDRACHT UREN PSYCHOSOCIALE ONDERSTEUNING]]</f>
        <v>0</v>
      </c>
      <c r="T118" s="118">
        <f>IF(Tabel1[[#This Row],[AANTAL UREN  GLOBALE INDIVIDUELE ONDERSTEUNING]]&gt;10,10*TABELLEN!$AF$7+(Tabel1[[#This Row],[AANTAL UREN  GLOBALE INDIVIDUELE ONDERSTEUNING]]-10)*TABELLEN!$AF$8,Tabel1[[#This Row],[AANTAL UREN  GLOBALE INDIVIDUELE ONDERSTEUNING]]*TABELLEN!$AF$7)</f>
        <v>0</v>
      </c>
      <c r="U118" s="119" t="str">
        <f>IF(Tabel1[[#This Row],[P]]="P","-",IF(Tabel1[[#This Row],[P]]="P0","NIET OK",IF(Tabel1[[#This Row],[P]]="P1","NIET OK",IF(Tabel1[[#This Row],[P]]="P2","NIET OK",IF(Tabel1[[#This Row],[P]]="P3","OK",IF(Tabel1[[#This Row],[P]]="P4","OK",IF(Tabel1[[#This Row],[P]]="P5","OK",IF(Tabel1[[#This Row],[P]]="P6","OK",IF(Tabel1[[#This Row],[P]]="P7","OK")))))))))</f>
        <v>-</v>
      </c>
      <c r="V118" s="119">
        <f>IF(AND(K118="ja",U118="ok"),TABELLEN!$AI$7,0)</f>
        <v>0</v>
      </c>
      <c r="W11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8" s="58" t="str">
        <f>IF(Tabel1[[#This Row],[BUDGETCATEGORIE (DEFINITIEF)]]="-","-",IF(Tabel1[[#This Row],[BUDGETCATEGORIE (DEFINITIEF)]]="RTH",Tabel1[[#This Row],[SOM ZORGGEBONDEN PUNTEN]],VLOOKUP(Tabel1[[#This Row],[BUDGETCATEGORIE (DEFINITIEF)]],TABELLEN!$C$7:$D$30,2,FALSE)))</f>
        <v>-</v>
      </c>
    </row>
    <row r="119" spans="1:27" ht="13.8" x14ac:dyDescent="0.3">
      <c r="A119" s="50"/>
      <c r="B119" s="50"/>
      <c r="C119" s="50"/>
      <c r="D119" s="39" t="str">
        <f>CONCATENATE("B",Tabel1[[#This Row],[B-waarde]],"/","P",Tabel1[[#This Row],[P-waarde]])</f>
        <v>B/P</v>
      </c>
      <c r="E119" s="39" t="str">
        <f>CONCATENATE("P",Tabel1[[#This Row],[P-waarde]])</f>
        <v>P</v>
      </c>
      <c r="F119" s="51"/>
      <c r="G119" s="51"/>
      <c r="H119" s="51"/>
      <c r="I119" s="51"/>
      <c r="J119" s="51"/>
      <c r="K119" s="52"/>
      <c r="L119" s="53">
        <f>ROUNDDOWN(Tabel1[[#This Row],[DAG-ONDERSTEUNING]],0)</f>
        <v>0</v>
      </c>
      <c r="M11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19" s="55">
        <f>ROUNDDOWN(Tabel1[[#This Row],[WOON-ONDERSTEUNING]],0)</f>
        <v>0</v>
      </c>
      <c r="O11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1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1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19" s="118">
        <f>IF(Tabel1[[#This Row],[PSYCHOSOCIALE ONDERSTEUNING / BEGELEID WERKEN]]&gt;2,Tabel1[[#This Row],[PSYCHOSOCIALE ONDERSTEUNING / BEGELEID WERKEN]]-2,0)</f>
        <v>0</v>
      </c>
      <c r="S119" s="118">
        <f>Tabel1[[#This Row],[GLOBALE INDIVIDUELE ONDERSTEUNING]]+Tabel1[[#This Row],[OVERDRACHT UREN PSYCHOSOCIALE ONDERSTEUNING]]</f>
        <v>0</v>
      </c>
      <c r="T119" s="118">
        <f>IF(Tabel1[[#This Row],[AANTAL UREN  GLOBALE INDIVIDUELE ONDERSTEUNING]]&gt;10,10*TABELLEN!$AF$7+(Tabel1[[#This Row],[AANTAL UREN  GLOBALE INDIVIDUELE ONDERSTEUNING]]-10)*TABELLEN!$AF$8,Tabel1[[#This Row],[AANTAL UREN  GLOBALE INDIVIDUELE ONDERSTEUNING]]*TABELLEN!$AF$7)</f>
        <v>0</v>
      </c>
      <c r="U119" s="119" t="str">
        <f>IF(Tabel1[[#This Row],[P]]="P","-",IF(Tabel1[[#This Row],[P]]="P0","NIET OK",IF(Tabel1[[#This Row],[P]]="P1","NIET OK",IF(Tabel1[[#This Row],[P]]="P2","NIET OK",IF(Tabel1[[#This Row],[P]]="P3","OK",IF(Tabel1[[#This Row],[P]]="P4","OK",IF(Tabel1[[#This Row],[P]]="P5","OK",IF(Tabel1[[#This Row],[P]]="P6","OK",IF(Tabel1[[#This Row],[P]]="P7","OK")))))))))</f>
        <v>-</v>
      </c>
      <c r="V119" s="119">
        <f>IF(AND(K119="ja",U119="ok"),TABELLEN!$AI$7,0)</f>
        <v>0</v>
      </c>
      <c r="W11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1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1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1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19" s="58" t="str">
        <f>IF(Tabel1[[#This Row],[BUDGETCATEGORIE (DEFINITIEF)]]="-","-",IF(Tabel1[[#This Row],[BUDGETCATEGORIE (DEFINITIEF)]]="RTH",Tabel1[[#This Row],[SOM ZORGGEBONDEN PUNTEN]],VLOOKUP(Tabel1[[#This Row],[BUDGETCATEGORIE (DEFINITIEF)]],TABELLEN!$C$7:$D$30,2,FALSE)))</f>
        <v>-</v>
      </c>
    </row>
    <row r="120" spans="1:27" ht="13.8" x14ac:dyDescent="0.3">
      <c r="A120" s="50"/>
      <c r="B120" s="50"/>
      <c r="C120" s="50"/>
      <c r="D120" s="39" t="str">
        <f>CONCATENATE("B",Tabel1[[#This Row],[B-waarde]],"/","P",Tabel1[[#This Row],[P-waarde]])</f>
        <v>B/P</v>
      </c>
      <c r="E120" s="39" t="str">
        <f>CONCATENATE("P",Tabel1[[#This Row],[P-waarde]])</f>
        <v>P</v>
      </c>
      <c r="F120" s="51"/>
      <c r="G120" s="51"/>
      <c r="H120" s="51"/>
      <c r="I120" s="51"/>
      <c r="J120" s="51"/>
      <c r="K120" s="52"/>
      <c r="L120" s="53">
        <f>ROUNDDOWN(Tabel1[[#This Row],[DAG-ONDERSTEUNING]],0)</f>
        <v>0</v>
      </c>
      <c r="M12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0" s="55">
        <f>ROUNDDOWN(Tabel1[[#This Row],[WOON-ONDERSTEUNING]],0)</f>
        <v>0</v>
      </c>
      <c r="O12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0" s="118">
        <f>IF(Tabel1[[#This Row],[PSYCHOSOCIALE ONDERSTEUNING / BEGELEID WERKEN]]&gt;2,Tabel1[[#This Row],[PSYCHOSOCIALE ONDERSTEUNING / BEGELEID WERKEN]]-2,0)</f>
        <v>0</v>
      </c>
      <c r="S120" s="118">
        <f>Tabel1[[#This Row],[GLOBALE INDIVIDUELE ONDERSTEUNING]]+Tabel1[[#This Row],[OVERDRACHT UREN PSYCHOSOCIALE ONDERSTEUNING]]</f>
        <v>0</v>
      </c>
      <c r="T120" s="118">
        <f>IF(Tabel1[[#This Row],[AANTAL UREN  GLOBALE INDIVIDUELE ONDERSTEUNING]]&gt;10,10*TABELLEN!$AF$7+(Tabel1[[#This Row],[AANTAL UREN  GLOBALE INDIVIDUELE ONDERSTEUNING]]-10)*TABELLEN!$AF$8,Tabel1[[#This Row],[AANTAL UREN  GLOBALE INDIVIDUELE ONDERSTEUNING]]*TABELLEN!$AF$7)</f>
        <v>0</v>
      </c>
      <c r="U120" s="119" t="str">
        <f>IF(Tabel1[[#This Row],[P]]="P","-",IF(Tabel1[[#This Row],[P]]="P0","NIET OK",IF(Tabel1[[#This Row],[P]]="P1","NIET OK",IF(Tabel1[[#This Row],[P]]="P2","NIET OK",IF(Tabel1[[#This Row],[P]]="P3","OK",IF(Tabel1[[#This Row],[P]]="P4","OK",IF(Tabel1[[#This Row],[P]]="P5","OK",IF(Tabel1[[#This Row],[P]]="P6","OK",IF(Tabel1[[#This Row],[P]]="P7","OK")))))))))</f>
        <v>-</v>
      </c>
      <c r="V120" s="119">
        <f>IF(AND(K120="ja",U120="ok"),TABELLEN!$AI$7,0)</f>
        <v>0</v>
      </c>
      <c r="W12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0" s="58" t="str">
        <f>IF(Tabel1[[#This Row],[BUDGETCATEGORIE (DEFINITIEF)]]="-","-",IF(Tabel1[[#This Row],[BUDGETCATEGORIE (DEFINITIEF)]]="RTH",Tabel1[[#This Row],[SOM ZORGGEBONDEN PUNTEN]],VLOOKUP(Tabel1[[#This Row],[BUDGETCATEGORIE (DEFINITIEF)]],TABELLEN!$C$7:$D$30,2,FALSE)))</f>
        <v>-</v>
      </c>
    </row>
    <row r="121" spans="1:27" ht="13.8" x14ac:dyDescent="0.3">
      <c r="A121" s="50"/>
      <c r="B121" s="50"/>
      <c r="C121" s="50"/>
      <c r="D121" s="39" t="str">
        <f>CONCATENATE("B",Tabel1[[#This Row],[B-waarde]],"/","P",Tabel1[[#This Row],[P-waarde]])</f>
        <v>B/P</v>
      </c>
      <c r="E121" s="39" t="str">
        <f>CONCATENATE("P",Tabel1[[#This Row],[P-waarde]])</f>
        <v>P</v>
      </c>
      <c r="F121" s="51"/>
      <c r="G121" s="51"/>
      <c r="H121" s="51"/>
      <c r="I121" s="51"/>
      <c r="J121" s="51"/>
      <c r="K121" s="52"/>
      <c r="L121" s="53">
        <f>ROUNDDOWN(Tabel1[[#This Row],[DAG-ONDERSTEUNING]],0)</f>
        <v>0</v>
      </c>
      <c r="M12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1" s="55">
        <f>ROUNDDOWN(Tabel1[[#This Row],[WOON-ONDERSTEUNING]],0)</f>
        <v>0</v>
      </c>
      <c r="O12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1" s="118">
        <f>IF(Tabel1[[#This Row],[PSYCHOSOCIALE ONDERSTEUNING / BEGELEID WERKEN]]&gt;2,Tabel1[[#This Row],[PSYCHOSOCIALE ONDERSTEUNING / BEGELEID WERKEN]]-2,0)</f>
        <v>0</v>
      </c>
      <c r="S121" s="118">
        <f>Tabel1[[#This Row],[GLOBALE INDIVIDUELE ONDERSTEUNING]]+Tabel1[[#This Row],[OVERDRACHT UREN PSYCHOSOCIALE ONDERSTEUNING]]</f>
        <v>0</v>
      </c>
      <c r="T121" s="118">
        <f>IF(Tabel1[[#This Row],[AANTAL UREN  GLOBALE INDIVIDUELE ONDERSTEUNING]]&gt;10,10*TABELLEN!$AF$7+(Tabel1[[#This Row],[AANTAL UREN  GLOBALE INDIVIDUELE ONDERSTEUNING]]-10)*TABELLEN!$AF$8,Tabel1[[#This Row],[AANTAL UREN  GLOBALE INDIVIDUELE ONDERSTEUNING]]*TABELLEN!$AF$7)</f>
        <v>0</v>
      </c>
      <c r="U121" s="119" t="str">
        <f>IF(Tabel1[[#This Row],[P]]="P","-",IF(Tabel1[[#This Row],[P]]="P0","NIET OK",IF(Tabel1[[#This Row],[P]]="P1","NIET OK",IF(Tabel1[[#This Row],[P]]="P2","NIET OK",IF(Tabel1[[#This Row],[P]]="P3","OK",IF(Tabel1[[#This Row],[P]]="P4","OK",IF(Tabel1[[#This Row],[P]]="P5","OK",IF(Tabel1[[#This Row],[P]]="P6","OK",IF(Tabel1[[#This Row],[P]]="P7","OK")))))))))</f>
        <v>-</v>
      </c>
      <c r="V121" s="119">
        <f>IF(AND(K121="ja",U121="ok"),TABELLEN!$AI$7,0)</f>
        <v>0</v>
      </c>
      <c r="W12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1" s="58" t="str">
        <f>IF(Tabel1[[#This Row],[BUDGETCATEGORIE (DEFINITIEF)]]="-","-",IF(Tabel1[[#This Row],[BUDGETCATEGORIE (DEFINITIEF)]]="RTH",Tabel1[[#This Row],[SOM ZORGGEBONDEN PUNTEN]],VLOOKUP(Tabel1[[#This Row],[BUDGETCATEGORIE (DEFINITIEF)]],TABELLEN!$C$7:$D$30,2,FALSE)))</f>
        <v>-</v>
      </c>
    </row>
    <row r="122" spans="1:27" ht="13.8" x14ac:dyDescent="0.3">
      <c r="A122" s="50"/>
      <c r="B122" s="50"/>
      <c r="C122" s="50"/>
      <c r="D122" s="39" t="str">
        <f>CONCATENATE("B",Tabel1[[#This Row],[B-waarde]],"/","P",Tabel1[[#This Row],[P-waarde]])</f>
        <v>B/P</v>
      </c>
      <c r="E122" s="39" t="str">
        <f>CONCATENATE("P",Tabel1[[#This Row],[P-waarde]])</f>
        <v>P</v>
      </c>
      <c r="F122" s="51"/>
      <c r="G122" s="51"/>
      <c r="H122" s="51"/>
      <c r="I122" s="51"/>
      <c r="J122" s="51"/>
      <c r="K122" s="52"/>
      <c r="L122" s="53">
        <f>ROUNDDOWN(Tabel1[[#This Row],[DAG-ONDERSTEUNING]],0)</f>
        <v>0</v>
      </c>
      <c r="M12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2" s="55">
        <f>ROUNDDOWN(Tabel1[[#This Row],[WOON-ONDERSTEUNING]],0)</f>
        <v>0</v>
      </c>
      <c r="O12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2" s="118">
        <f>IF(Tabel1[[#This Row],[PSYCHOSOCIALE ONDERSTEUNING / BEGELEID WERKEN]]&gt;2,Tabel1[[#This Row],[PSYCHOSOCIALE ONDERSTEUNING / BEGELEID WERKEN]]-2,0)</f>
        <v>0</v>
      </c>
      <c r="S122" s="118">
        <f>Tabel1[[#This Row],[GLOBALE INDIVIDUELE ONDERSTEUNING]]+Tabel1[[#This Row],[OVERDRACHT UREN PSYCHOSOCIALE ONDERSTEUNING]]</f>
        <v>0</v>
      </c>
      <c r="T122" s="118">
        <f>IF(Tabel1[[#This Row],[AANTAL UREN  GLOBALE INDIVIDUELE ONDERSTEUNING]]&gt;10,10*TABELLEN!$AF$7+(Tabel1[[#This Row],[AANTAL UREN  GLOBALE INDIVIDUELE ONDERSTEUNING]]-10)*TABELLEN!$AF$8,Tabel1[[#This Row],[AANTAL UREN  GLOBALE INDIVIDUELE ONDERSTEUNING]]*TABELLEN!$AF$7)</f>
        <v>0</v>
      </c>
      <c r="U122" s="119" t="str">
        <f>IF(Tabel1[[#This Row],[P]]="P","-",IF(Tabel1[[#This Row],[P]]="P0","NIET OK",IF(Tabel1[[#This Row],[P]]="P1","NIET OK",IF(Tabel1[[#This Row],[P]]="P2","NIET OK",IF(Tabel1[[#This Row],[P]]="P3","OK",IF(Tabel1[[#This Row],[P]]="P4","OK",IF(Tabel1[[#This Row],[P]]="P5","OK",IF(Tabel1[[#This Row],[P]]="P6","OK",IF(Tabel1[[#This Row],[P]]="P7","OK")))))))))</f>
        <v>-</v>
      </c>
      <c r="V122" s="119">
        <f>IF(AND(K122="ja",U122="ok"),TABELLEN!$AI$7,0)</f>
        <v>0</v>
      </c>
      <c r="W12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2" s="58" t="str">
        <f>IF(Tabel1[[#This Row],[BUDGETCATEGORIE (DEFINITIEF)]]="-","-",IF(Tabel1[[#This Row],[BUDGETCATEGORIE (DEFINITIEF)]]="RTH",Tabel1[[#This Row],[SOM ZORGGEBONDEN PUNTEN]],VLOOKUP(Tabel1[[#This Row],[BUDGETCATEGORIE (DEFINITIEF)]],TABELLEN!$C$7:$D$30,2,FALSE)))</f>
        <v>-</v>
      </c>
    </row>
    <row r="123" spans="1:27" ht="13.8" x14ac:dyDescent="0.3">
      <c r="A123" s="50"/>
      <c r="B123" s="50"/>
      <c r="C123" s="50"/>
      <c r="D123" s="39" t="str">
        <f>CONCATENATE("B",Tabel1[[#This Row],[B-waarde]],"/","P",Tabel1[[#This Row],[P-waarde]])</f>
        <v>B/P</v>
      </c>
      <c r="E123" s="39" t="str">
        <f>CONCATENATE("P",Tabel1[[#This Row],[P-waarde]])</f>
        <v>P</v>
      </c>
      <c r="F123" s="51"/>
      <c r="G123" s="51"/>
      <c r="H123" s="51"/>
      <c r="I123" s="51"/>
      <c r="J123" s="51"/>
      <c r="K123" s="52"/>
      <c r="L123" s="53">
        <f>ROUNDDOWN(Tabel1[[#This Row],[DAG-ONDERSTEUNING]],0)</f>
        <v>0</v>
      </c>
      <c r="M12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3" s="55">
        <f>ROUNDDOWN(Tabel1[[#This Row],[WOON-ONDERSTEUNING]],0)</f>
        <v>0</v>
      </c>
      <c r="O12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3" s="118">
        <f>IF(Tabel1[[#This Row],[PSYCHOSOCIALE ONDERSTEUNING / BEGELEID WERKEN]]&gt;2,Tabel1[[#This Row],[PSYCHOSOCIALE ONDERSTEUNING / BEGELEID WERKEN]]-2,0)</f>
        <v>0</v>
      </c>
      <c r="S123" s="118">
        <f>Tabel1[[#This Row],[GLOBALE INDIVIDUELE ONDERSTEUNING]]+Tabel1[[#This Row],[OVERDRACHT UREN PSYCHOSOCIALE ONDERSTEUNING]]</f>
        <v>0</v>
      </c>
      <c r="T123" s="118">
        <f>IF(Tabel1[[#This Row],[AANTAL UREN  GLOBALE INDIVIDUELE ONDERSTEUNING]]&gt;10,10*TABELLEN!$AF$7+(Tabel1[[#This Row],[AANTAL UREN  GLOBALE INDIVIDUELE ONDERSTEUNING]]-10)*TABELLEN!$AF$8,Tabel1[[#This Row],[AANTAL UREN  GLOBALE INDIVIDUELE ONDERSTEUNING]]*TABELLEN!$AF$7)</f>
        <v>0</v>
      </c>
      <c r="U123" s="119" t="str">
        <f>IF(Tabel1[[#This Row],[P]]="P","-",IF(Tabel1[[#This Row],[P]]="P0","NIET OK",IF(Tabel1[[#This Row],[P]]="P1","NIET OK",IF(Tabel1[[#This Row],[P]]="P2","NIET OK",IF(Tabel1[[#This Row],[P]]="P3","OK",IF(Tabel1[[#This Row],[P]]="P4","OK",IF(Tabel1[[#This Row],[P]]="P5","OK",IF(Tabel1[[#This Row],[P]]="P6","OK",IF(Tabel1[[#This Row],[P]]="P7","OK")))))))))</f>
        <v>-</v>
      </c>
      <c r="V123" s="119">
        <f>IF(AND(K123="ja",U123="ok"),TABELLEN!$AI$7,0)</f>
        <v>0</v>
      </c>
      <c r="W12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3" s="58" t="str">
        <f>IF(Tabel1[[#This Row],[BUDGETCATEGORIE (DEFINITIEF)]]="-","-",IF(Tabel1[[#This Row],[BUDGETCATEGORIE (DEFINITIEF)]]="RTH",Tabel1[[#This Row],[SOM ZORGGEBONDEN PUNTEN]],VLOOKUP(Tabel1[[#This Row],[BUDGETCATEGORIE (DEFINITIEF)]],TABELLEN!$C$7:$D$30,2,FALSE)))</f>
        <v>-</v>
      </c>
    </row>
    <row r="124" spans="1:27" ht="13.8" x14ac:dyDescent="0.3">
      <c r="A124" s="50"/>
      <c r="B124" s="50"/>
      <c r="C124" s="50"/>
      <c r="D124" s="39" t="str">
        <f>CONCATENATE("B",Tabel1[[#This Row],[B-waarde]],"/","P",Tabel1[[#This Row],[P-waarde]])</f>
        <v>B/P</v>
      </c>
      <c r="E124" s="39" t="str">
        <f>CONCATENATE("P",Tabel1[[#This Row],[P-waarde]])</f>
        <v>P</v>
      </c>
      <c r="F124" s="51"/>
      <c r="G124" s="51"/>
      <c r="H124" s="51"/>
      <c r="I124" s="51"/>
      <c r="J124" s="51"/>
      <c r="K124" s="52"/>
      <c r="L124" s="53">
        <f>ROUNDDOWN(Tabel1[[#This Row],[DAG-ONDERSTEUNING]],0)</f>
        <v>0</v>
      </c>
      <c r="M12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4" s="55">
        <f>ROUNDDOWN(Tabel1[[#This Row],[WOON-ONDERSTEUNING]],0)</f>
        <v>0</v>
      </c>
      <c r="O12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4" s="118">
        <f>IF(Tabel1[[#This Row],[PSYCHOSOCIALE ONDERSTEUNING / BEGELEID WERKEN]]&gt;2,Tabel1[[#This Row],[PSYCHOSOCIALE ONDERSTEUNING / BEGELEID WERKEN]]-2,0)</f>
        <v>0</v>
      </c>
      <c r="S124" s="118">
        <f>Tabel1[[#This Row],[GLOBALE INDIVIDUELE ONDERSTEUNING]]+Tabel1[[#This Row],[OVERDRACHT UREN PSYCHOSOCIALE ONDERSTEUNING]]</f>
        <v>0</v>
      </c>
      <c r="T124" s="118">
        <f>IF(Tabel1[[#This Row],[AANTAL UREN  GLOBALE INDIVIDUELE ONDERSTEUNING]]&gt;10,10*TABELLEN!$AF$7+(Tabel1[[#This Row],[AANTAL UREN  GLOBALE INDIVIDUELE ONDERSTEUNING]]-10)*TABELLEN!$AF$8,Tabel1[[#This Row],[AANTAL UREN  GLOBALE INDIVIDUELE ONDERSTEUNING]]*TABELLEN!$AF$7)</f>
        <v>0</v>
      </c>
      <c r="U124" s="119" t="str">
        <f>IF(Tabel1[[#This Row],[P]]="P","-",IF(Tabel1[[#This Row],[P]]="P0","NIET OK",IF(Tabel1[[#This Row],[P]]="P1","NIET OK",IF(Tabel1[[#This Row],[P]]="P2","NIET OK",IF(Tabel1[[#This Row],[P]]="P3","OK",IF(Tabel1[[#This Row],[P]]="P4","OK",IF(Tabel1[[#This Row],[P]]="P5","OK",IF(Tabel1[[#This Row],[P]]="P6","OK",IF(Tabel1[[#This Row],[P]]="P7","OK")))))))))</f>
        <v>-</v>
      </c>
      <c r="V124" s="119">
        <f>IF(AND(K124="ja",U124="ok"),TABELLEN!$AI$7,0)</f>
        <v>0</v>
      </c>
      <c r="W12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4" s="58" t="str">
        <f>IF(Tabel1[[#This Row],[BUDGETCATEGORIE (DEFINITIEF)]]="-","-",IF(Tabel1[[#This Row],[BUDGETCATEGORIE (DEFINITIEF)]]="RTH",Tabel1[[#This Row],[SOM ZORGGEBONDEN PUNTEN]],VLOOKUP(Tabel1[[#This Row],[BUDGETCATEGORIE (DEFINITIEF)]],TABELLEN!$C$7:$D$30,2,FALSE)))</f>
        <v>-</v>
      </c>
    </row>
    <row r="125" spans="1:27" ht="13.8" x14ac:dyDescent="0.3">
      <c r="A125" s="50"/>
      <c r="B125" s="50"/>
      <c r="C125" s="50"/>
      <c r="D125" s="39" t="str">
        <f>CONCATENATE("B",Tabel1[[#This Row],[B-waarde]],"/","P",Tabel1[[#This Row],[P-waarde]])</f>
        <v>B/P</v>
      </c>
      <c r="E125" s="39" t="str">
        <f>CONCATENATE("P",Tabel1[[#This Row],[P-waarde]])</f>
        <v>P</v>
      </c>
      <c r="F125" s="51"/>
      <c r="G125" s="51"/>
      <c r="H125" s="51"/>
      <c r="I125" s="51"/>
      <c r="J125" s="51"/>
      <c r="K125" s="52"/>
      <c r="L125" s="53">
        <f>ROUNDDOWN(Tabel1[[#This Row],[DAG-ONDERSTEUNING]],0)</f>
        <v>0</v>
      </c>
      <c r="M12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5" s="55">
        <f>ROUNDDOWN(Tabel1[[#This Row],[WOON-ONDERSTEUNING]],0)</f>
        <v>0</v>
      </c>
      <c r="O12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5" s="118">
        <f>IF(Tabel1[[#This Row],[PSYCHOSOCIALE ONDERSTEUNING / BEGELEID WERKEN]]&gt;2,Tabel1[[#This Row],[PSYCHOSOCIALE ONDERSTEUNING / BEGELEID WERKEN]]-2,0)</f>
        <v>0</v>
      </c>
      <c r="S125" s="118">
        <f>Tabel1[[#This Row],[GLOBALE INDIVIDUELE ONDERSTEUNING]]+Tabel1[[#This Row],[OVERDRACHT UREN PSYCHOSOCIALE ONDERSTEUNING]]</f>
        <v>0</v>
      </c>
      <c r="T125" s="118">
        <f>IF(Tabel1[[#This Row],[AANTAL UREN  GLOBALE INDIVIDUELE ONDERSTEUNING]]&gt;10,10*TABELLEN!$AF$7+(Tabel1[[#This Row],[AANTAL UREN  GLOBALE INDIVIDUELE ONDERSTEUNING]]-10)*TABELLEN!$AF$8,Tabel1[[#This Row],[AANTAL UREN  GLOBALE INDIVIDUELE ONDERSTEUNING]]*TABELLEN!$AF$7)</f>
        <v>0</v>
      </c>
      <c r="U125" s="119" t="str">
        <f>IF(Tabel1[[#This Row],[P]]="P","-",IF(Tabel1[[#This Row],[P]]="P0","NIET OK",IF(Tabel1[[#This Row],[P]]="P1","NIET OK",IF(Tabel1[[#This Row],[P]]="P2","NIET OK",IF(Tabel1[[#This Row],[P]]="P3","OK",IF(Tabel1[[#This Row],[P]]="P4","OK",IF(Tabel1[[#This Row],[P]]="P5","OK",IF(Tabel1[[#This Row],[P]]="P6","OK",IF(Tabel1[[#This Row],[P]]="P7","OK")))))))))</f>
        <v>-</v>
      </c>
      <c r="V125" s="119">
        <f>IF(AND(K125="ja",U125="ok"),TABELLEN!$AI$7,0)</f>
        <v>0</v>
      </c>
      <c r="W12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5" s="58" t="str">
        <f>IF(Tabel1[[#This Row],[BUDGETCATEGORIE (DEFINITIEF)]]="-","-",IF(Tabel1[[#This Row],[BUDGETCATEGORIE (DEFINITIEF)]]="RTH",Tabel1[[#This Row],[SOM ZORGGEBONDEN PUNTEN]],VLOOKUP(Tabel1[[#This Row],[BUDGETCATEGORIE (DEFINITIEF)]],TABELLEN!$C$7:$D$30,2,FALSE)))</f>
        <v>-</v>
      </c>
    </row>
    <row r="126" spans="1:27" ht="13.8" x14ac:dyDescent="0.3">
      <c r="A126" s="50"/>
      <c r="B126" s="50"/>
      <c r="C126" s="50"/>
      <c r="D126" s="39" t="str">
        <f>CONCATENATE("B",Tabel1[[#This Row],[B-waarde]],"/","P",Tabel1[[#This Row],[P-waarde]])</f>
        <v>B/P</v>
      </c>
      <c r="E126" s="39" t="str">
        <f>CONCATENATE("P",Tabel1[[#This Row],[P-waarde]])</f>
        <v>P</v>
      </c>
      <c r="F126" s="51"/>
      <c r="G126" s="51"/>
      <c r="H126" s="51"/>
      <c r="I126" s="51"/>
      <c r="J126" s="51"/>
      <c r="K126" s="52"/>
      <c r="L126" s="53">
        <f>ROUNDDOWN(Tabel1[[#This Row],[DAG-ONDERSTEUNING]],0)</f>
        <v>0</v>
      </c>
      <c r="M12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6" s="55">
        <f>ROUNDDOWN(Tabel1[[#This Row],[WOON-ONDERSTEUNING]],0)</f>
        <v>0</v>
      </c>
      <c r="O12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6" s="118">
        <f>IF(Tabel1[[#This Row],[PSYCHOSOCIALE ONDERSTEUNING / BEGELEID WERKEN]]&gt;2,Tabel1[[#This Row],[PSYCHOSOCIALE ONDERSTEUNING / BEGELEID WERKEN]]-2,0)</f>
        <v>0</v>
      </c>
      <c r="S126" s="118">
        <f>Tabel1[[#This Row],[GLOBALE INDIVIDUELE ONDERSTEUNING]]+Tabel1[[#This Row],[OVERDRACHT UREN PSYCHOSOCIALE ONDERSTEUNING]]</f>
        <v>0</v>
      </c>
      <c r="T126" s="118">
        <f>IF(Tabel1[[#This Row],[AANTAL UREN  GLOBALE INDIVIDUELE ONDERSTEUNING]]&gt;10,10*TABELLEN!$AF$7+(Tabel1[[#This Row],[AANTAL UREN  GLOBALE INDIVIDUELE ONDERSTEUNING]]-10)*TABELLEN!$AF$8,Tabel1[[#This Row],[AANTAL UREN  GLOBALE INDIVIDUELE ONDERSTEUNING]]*TABELLEN!$AF$7)</f>
        <v>0</v>
      </c>
      <c r="U126" s="119" t="str">
        <f>IF(Tabel1[[#This Row],[P]]="P","-",IF(Tabel1[[#This Row],[P]]="P0","NIET OK",IF(Tabel1[[#This Row],[P]]="P1","NIET OK",IF(Tabel1[[#This Row],[P]]="P2","NIET OK",IF(Tabel1[[#This Row],[P]]="P3","OK",IF(Tabel1[[#This Row],[P]]="P4","OK",IF(Tabel1[[#This Row],[P]]="P5","OK",IF(Tabel1[[#This Row],[P]]="P6","OK",IF(Tabel1[[#This Row],[P]]="P7","OK")))))))))</f>
        <v>-</v>
      </c>
      <c r="V126" s="119">
        <f>IF(AND(K126="ja",U126="ok"),TABELLEN!$AI$7,0)</f>
        <v>0</v>
      </c>
      <c r="W12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6" s="58" t="str">
        <f>IF(Tabel1[[#This Row],[BUDGETCATEGORIE (DEFINITIEF)]]="-","-",IF(Tabel1[[#This Row],[BUDGETCATEGORIE (DEFINITIEF)]]="RTH",Tabel1[[#This Row],[SOM ZORGGEBONDEN PUNTEN]],VLOOKUP(Tabel1[[#This Row],[BUDGETCATEGORIE (DEFINITIEF)]],TABELLEN!$C$7:$D$30,2,FALSE)))</f>
        <v>-</v>
      </c>
    </row>
    <row r="127" spans="1:27" ht="13.8" x14ac:dyDescent="0.3">
      <c r="A127" s="50"/>
      <c r="B127" s="50"/>
      <c r="C127" s="50"/>
      <c r="D127" s="39" t="str">
        <f>CONCATENATE("B",Tabel1[[#This Row],[B-waarde]],"/","P",Tabel1[[#This Row],[P-waarde]])</f>
        <v>B/P</v>
      </c>
      <c r="E127" s="39" t="str">
        <f>CONCATENATE("P",Tabel1[[#This Row],[P-waarde]])</f>
        <v>P</v>
      </c>
      <c r="F127" s="51"/>
      <c r="G127" s="51"/>
      <c r="H127" s="51"/>
      <c r="I127" s="51"/>
      <c r="J127" s="51"/>
      <c r="K127" s="52"/>
      <c r="L127" s="53">
        <f>ROUNDDOWN(Tabel1[[#This Row],[DAG-ONDERSTEUNING]],0)</f>
        <v>0</v>
      </c>
      <c r="M12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7" s="55">
        <f>ROUNDDOWN(Tabel1[[#This Row],[WOON-ONDERSTEUNING]],0)</f>
        <v>0</v>
      </c>
      <c r="O12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7" s="118">
        <f>IF(Tabel1[[#This Row],[PSYCHOSOCIALE ONDERSTEUNING / BEGELEID WERKEN]]&gt;2,Tabel1[[#This Row],[PSYCHOSOCIALE ONDERSTEUNING / BEGELEID WERKEN]]-2,0)</f>
        <v>0</v>
      </c>
      <c r="S127" s="118">
        <f>Tabel1[[#This Row],[GLOBALE INDIVIDUELE ONDERSTEUNING]]+Tabel1[[#This Row],[OVERDRACHT UREN PSYCHOSOCIALE ONDERSTEUNING]]</f>
        <v>0</v>
      </c>
      <c r="T127" s="118">
        <f>IF(Tabel1[[#This Row],[AANTAL UREN  GLOBALE INDIVIDUELE ONDERSTEUNING]]&gt;10,10*TABELLEN!$AF$7+(Tabel1[[#This Row],[AANTAL UREN  GLOBALE INDIVIDUELE ONDERSTEUNING]]-10)*TABELLEN!$AF$8,Tabel1[[#This Row],[AANTAL UREN  GLOBALE INDIVIDUELE ONDERSTEUNING]]*TABELLEN!$AF$7)</f>
        <v>0</v>
      </c>
      <c r="U127" s="119" t="str">
        <f>IF(Tabel1[[#This Row],[P]]="P","-",IF(Tabel1[[#This Row],[P]]="P0","NIET OK",IF(Tabel1[[#This Row],[P]]="P1","NIET OK",IF(Tabel1[[#This Row],[P]]="P2","NIET OK",IF(Tabel1[[#This Row],[P]]="P3","OK",IF(Tabel1[[#This Row],[P]]="P4","OK",IF(Tabel1[[#This Row],[P]]="P5","OK",IF(Tabel1[[#This Row],[P]]="P6","OK",IF(Tabel1[[#This Row],[P]]="P7","OK")))))))))</f>
        <v>-</v>
      </c>
      <c r="V127" s="119">
        <f>IF(AND(K127="ja",U127="ok"),TABELLEN!$AI$7,0)</f>
        <v>0</v>
      </c>
      <c r="W12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7" s="58" t="str">
        <f>IF(Tabel1[[#This Row],[BUDGETCATEGORIE (DEFINITIEF)]]="-","-",IF(Tabel1[[#This Row],[BUDGETCATEGORIE (DEFINITIEF)]]="RTH",Tabel1[[#This Row],[SOM ZORGGEBONDEN PUNTEN]],VLOOKUP(Tabel1[[#This Row],[BUDGETCATEGORIE (DEFINITIEF)]],TABELLEN!$C$7:$D$30,2,FALSE)))</f>
        <v>-</v>
      </c>
    </row>
    <row r="128" spans="1:27" ht="13.8" x14ac:dyDescent="0.3">
      <c r="A128" s="50"/>
      <c r="B128" s="50"/>
      <c r="C128" s="50"/>
      <c r="D128" s="39" t="str">
        <f>CONCATENATE("B",Tabel1[[#This Row],[B-waarde]],"/","P",Tabel1[[#This Row],[P-waarde]])</f>
        <v>B/P</v>
      </c>
      <c r="E128" s="39" t="str">
        <f>CONCATENATE("P",Tabel1[[#This Row],[P-waarde]])</f>
        <v>P</v>
      </c>
      <c r="F128" s="51"/>
      <c r="G128" s="51"/>
      <c r="H128" s="51"/>
      <c r="I128" s="51"/>
      <c r="J128" s="51"/>
      <c r="K128" s="52"/>
      <c r="L128" s="53">
        <f>ROUNDDOWN(Tabel1[[#This Row],[DAG-ONDERSTEUNING]],0)</f>
        <v>0</v>
      </c>
      <c r="M12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8" s="55">
        <f>ROUNDDOWN(Tabel1[[#This Row],[WOON-ONDERSTEUNING]],0)</f>
        <v>0</v>
      </c>
      <c r="O12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8" s="118">
        <f>IF(Tabel1[[#This Row],[PSYCHOSOCIALE ONDERSTEUNING / BEGELEID WERKEN]]&gt;2,Tabel1[[#This Row],[PSYCHOSOCIALE ONDERSTEUNING / BEGELEID WERKEN]]-2,0)</f>
        <v>0</v>
      </c>
      <c r="S128" s="118">
        <f>Tabel1[[#This Row],[GLOBALE INDIVIDUELE ONDERSTEUNING]]+Tabel1[[#This Row],[OVERDRACHT UREN PSYCHOSOCIALE ONDERSTEUNING]]</f>
        <v>0</v>
      </c>
      <c r="T128" s="118">
        <f>IF(Tabel1[[#This Row],[AANTAL UREN  GLOBALE INDIVIDUELE ONDERSTEUNING]]&gt;10,10*TABELLEN!$AF$7+(Tabel1[[#This Row],[AANTAL UREN  GLOBALE INDIVIDUELE ONDERSTEUNING]]-10)*TABELLEN!$AF$8,Tabel1[[#This Row],[AANTAL UREN  GLOBALE INDIVIDUELE ONDERSTEUNING]]*TABELLEN!$AF$7)</f>
        <v>0</v>
      </c>
      <c r="U128" s="119" t="str">
        <f>IF(Tabel1[[#This Row],[P]]="P","-",IF(Tabel1[[#This Row],[P]]="P0","NIET OK",IF(Tabel1[[#This Row],[P]]="P1","NIET OK",IF(Tabel1[[#This Row],[P]]="P2","NIET OK",IF(Tabel1[[#This Row],[P]]="P3","OK",IF(Tabel1[[#This Row],[P]]="P4","OK",IF(Tabel1[[#This Row],[P]]="P5","OK",IF(Tabel1[[#This Row],[P]]="P6","OK",IF(Tabel1[[#This Row],[P]]="P7","OK")))))))))</f>
        <v>-</v>
      </c>
      <c r="V128" s="119">
        <f>IF(AND(K128="ja",U128="ok"),TABELLEN!$AI$7,0)</f>
        <v>0</v>
      </c>
      <c r="W12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8" s="58" t="str">
        <f>IF(Tabel1[[#This Row],[BUDGETCATEGORIE (DEFINITIEF)]]="-","-",IF(Tabel1[[#This Row],[BUDGETCATEGORIE (DEFINITIEF)]]="RTH",Tabel1[[#This Row],[SOM ZORGGEBONDEN PUNTEN]],VLOOKUP(Tabel1[[#This Row],[BUDGETCATEGORIE (DEFINITIEF)]],TABELLEN!$C$7:$D$30,2,FALSE)))</f>
        <v>-</v>
      </c>
    </row>
    <row r="129" spans="1:27" ht="13.8" x14ac:dyDescent="0.3">
      <c r="A129" s="50"/>
      <c r="B129" s="50"/>
      <c r="C129" s="50"/>
      <c r="D129" s="39" t="str">
        <f>CONCATENATE("B",Tabel1[[#This Row],[B-waarde]],"/","P",Tabel1[[#This Row],[P-waarde]])</f>
        <v>B/P</v>
      </c>
      <c r="E129" s="39" t="str">
        <f>CONCATENATE("P",Tabel1[[#This Row],[P-waarde]])</f>
        <v>P</v>
      </c>
      <c r="F129" s="51"/>
      <c r="G129" s="51"/>
      <c r="H129" s="51"/>
      <c r="I129" s="51"/>
      <c r="J129" s="51"/>
      <c r="K129" s="52"/>
      <c r="L129" s="53">
        <f>ROUNDDOWN(Tabel1[[#This Row],[DAG-ONDERSTEUNING]],0)</f>
        <v>0</v>
      </c>
      <c r="M12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29" s="55">
        <f>ROUNDDOWN(Tabel1[[#This Row],[WOON-ONDERSTEUNING]],0)</f>
        <v>0</v>
      </c>
      <c r="O12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2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2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29" s="118">
        <f>IF(Tabel1[[#This Row],[PSYCHOSOCIALE ONDERSTEUNING / BEGELEID WERKEN]]&gt;2,Tabel1[[#This Row],[PSYCHOSOCIALE ONDERSTEUNING / BEGELEID WERKEN]]-2,0)</f>
        <v>0</v>
      </c>
      <c r="S129" s="118">
        <f>Tabel1[[#This Row],[GLOBALE INDIVIDUELE ONDERSTEUNING]]+Tabel1[[#This Row],[OVERDRACHT UREN PSYCHOSOCIALE ONDERSTEUNING]]</f>
        <v>0</v>
      </c>
      <c r="T129" s="118">
        <f>IF(Tabel1[[#This Row],[AANTAL UREN  GLOBALE INDIVIDUELE ONDERSTEUNING]]&gt;10,10*TABELLEN!$AF$7+(Tabel1[[#This Row],[AANTAL UREN  GLOBALE INDIVIDUELE ONDERSTEUNING]]-10)*TABELLEN!$AF$8,Tabel1[[#This Row],[AANTAL UREN  GLOBALE INDIVIDUELE ONDERSTEUNING]]*TABELLEN!$AF$7)</f>
        <v>0</v>
      </c>
      <c r="U129" s="119" t="str">
        <f>IF(Tabel1[[#This Row],[P]]="P","-",IF(Tabel1[[#This Row],[P]]="P0","NIET OK",IF(Tabel1[[#This Row],[P]]="P1","NIET OK",IF(Tabel1[[#This Row],[P]]="P2","NIET OK",IF(Tabel1[[#This Row],[P]]="P3","OK",IF(Tabel1[[#This Row],[P]]="P4","OK",IF(Tabel1[[#This Row],[P]]="P5","OK",IF(Tabel1[[#This Row],[P]]="P6","OK",IF(Tabel1[[#This Row],[P]]="P7","OK")))))))))</f>
        <v>-</v>
      </c>
      <c r="V129" s="119">
        <f>IF(AND(K129="ja",U129="ok"),TABELLEN!$AI$7,0)</f>
        <v>0</v>
      </c>
      <c r="W12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2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2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2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29" s="58" t="str">
        <f>IF(Tabel1[[#This Row],[BUDGETCATEGORIE (DEFINITIEF)]]="-","-",IF(Tabel1[[#This Row],[BUDGETCATEGORIE (DEFINITIEF)]]="RTH",Tabel1[[#This Row],[SOM ZORGGEBONDEN PUNTEN]],VLOOKUP(Tabel1[[#This Row],[BUDGETCATEGORIE (DEFINITIEF)]],TABELLEN!$C$7:$D$30,2,FALSE)))</f>
        <v>-</v>
      </c>
    </row>
    <row r="130" spans="1:27" ht="13.8" x14ac:dyDescent="0.3">
      <c r="A130" s="50"/>
      <c r="B130" s="50"/>
      <c r="C130" s="50"/>
      <c r="D130" s="39" t="str">
        <f>CONCATENATE("B",Tabel1[[#This Row],[B-waarde]],"/","P",Tabel1[[#This Row],[P-waarde]])</f>
        <v>B/P</v>
      </c>
      <c r="E130" s="39" t="str">
        <f>CONCATENATE("P",Tabel1[[#This Row],[P-waarde]])</f>
        <v>P</v>
      </c>
      <c r="F130" s="51"/>
      <c r="G130" s="51"/>
      <c r="H130" s="51"/>
      <c r="I130" s="51"/>
      <c r="J130" s="51"/>
      <c r="K130" s="52"/>
      <c r="L130" s="53">
        <f>ROUNDDOWN(Tabel1[[#This Row],[DAG-ONDERSTEUNING]],0)</f>
        <v>0</v>
      </c>
      <c r="M13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0" s="55">
        <f>ROUNDDOWN(Tabel1[[#This Row],[WOON-ONDERSTEUNING]],0)</f>
        <v>0</v>
      </c>
      <c r="O13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0" s="118">
        <f>IF(Tabel1[[#This Row],[PSYCHOSOCIALE ONDERSTEUNING / BEGELEID WERKEN]]&gt;2,Tabel1[[#This Row],[PSYCHOSOCIALE ONDERSTEUNING / BEGELEID WERKEN]]-2,0)</f>
        <v>0</v>
      </c>
      <c r="S130" s="118">
        <f>Tabel1[[#This Row],[GLOBALE INDIVIDUELE ONDERSTEUNING]]+Tabel1[[#This Row],[OVERDRACHT UREN PSYCHOSOCIALE ONDERSTEUNING]]</f>
        <v>0</v>
      </c>
      <c r="T130" s="118">
        <f>IF(Tabel1[[#This Row],[AANTAL UREN  GLOBALE INDIVIDUELE ONDERSTEUNING]]&gt;10,10*TABELLEN!$AF$7+(Tabel1[[#This Row],[AANTAL UREN  GLOBALE INDIVIDUELE ONDERSTEUNING]]-10)*TABELLEN!$AF$8,Tabel1[[#This Row],[AANTAL UREN  GLOBALE INDIVIDUELE ONDERSTEUNING]]*TABELLEN!$AF$7)</f>
        <v>0</v>
      </c>
      <c r="U130" s="119" t="str">
        <f>IF(Tabel1[[#This Row],[P]]="P","-",IF(Tabel1[[#This Row],[P]]="P0","NIET OK",IF(Tabel1[[#This Row],[P]]="P1","NIET OK",IF(Tabel1[[#This Row],[P]]="P2","NIET OK",IF(Tabel1[[#This Row],[P]]="P3","OK",IF(Tabel1[[#This Row],[P]]="P4","OK",IF(Tabel1[[#This Row],[P]]="P5","OK",IF(Tabel1[[#This Row],[P]]="P6","OK",IF(Tabel1[[#This Row],[P]]="P7","OK")))))))))</f>
        <v>-</v>
      </c>
      <c r="V130" s="119">
        <f>IF(AND(K130="ja",U130="ok"),TABELLEN!$AI$7,0)</f>
        <v>0</v>
      </c>
      <c r="W13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0" s="58" t="str">
        <f>IF(Tabel1[[#This Row],[BUDGETCATEGORIE (DEFINITIEF)]]="-","-",IF(Tabel1[[#This Row],[BUDGETCATEGORIE (DEFINITIEF)]]="RTH",Tabel1[[#This Row],[SOM ZORGGEBONDEN PUNTEN]],VLOOKUP(Tabel1[[#This Row],[BUDGETCATEGORIE (DEFINITIEF)]],TABELLEN!$C$7:$D$30,2,FALSE)))</f>
        <v>-</v>
      </c>
    </row>
    <row r="131" spans="1:27" ht="13.8" x14ac:dyDescent="0.3">
      <c r="A131" s="50"/>
      <c r="B131" s="50"/>
      <c r="C131" s="50"/>
      <c r="D131" s="39" t="str">
        <f>CONCATENATE("B",Tabel1[[#This Row],[B-waarde]],"/","P",Tabel1[[#This Row],[P-waarde]])</f>
        <v>B/P</v>
      </c>
      <c r="E131" s="39" t="str">
        <f>CONCATENATE("P",Tabel1[[#This Row],[P-waarde]])</f>
        <v>P</v>
      </c>
      <c r="F131" s="51"/>
      <c r="G131" s="51"/>
      <c r="H131" s="51"/>
      <c r="I131" s="51"/>
      <c r="J131" s="51"/>
      <c r="K131" s="52"/>
      <c r="L131" s="53">
        <f>ROUNDDOWN(Tabel1[[#This Row],[DAG-ONDERSTEUNING]],0)</f>
        <v>0</v>
      </c>
      <c r="M13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1" s="55">
        <f>ROUNDDOWN(Tabel1[[#This Row],[WOON-ONDERSTEUNING]],0)</f>
        <v>0</v>
      </c>
      <c r="O13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1" s="118">
        <f>IF(Tabel1[[#This Row],[PSYCHOSOCIALE ONDERSTEUNING / BEGELEID WERKEN]]&gt;2,Tabel1[[#This Row],[PSYCHOSOCIALE ONDERSTEUNING / BEGELEID WERKEN]]-2,0)</f>
        <v>0</v>
      </c>
      <c r="S131" s="118">
        <f>Tabel1[[#This Row],[GLOBALE INDIVIDUELE ONDERSTEUNING]]+Tabel1[[#This Row],[OVERDRACHT UREN PSYCHOSOCIALE ONDERSTEUNING]]</f>
        <v>0</v>
      </c>
      <c r="T131" s="118">
        <f>IF(Tabel1[[#This Row],[AANTAL UREN  GLOBALE INDIVIDUELE ONDERSTEUNING]]&gt;10,10*TABELLEN!$AF$7+(Tabel1[[#This Row],[AANTAL UREN  GLOBALE INDIVIDUELE ONDERSTEUNING]]-10)*TABELLEN!$AF$8,Tabel1[[#This Row],[AANTAL UREN  GLOBALE INDIVIDUELE ONDERSTEUNING]]*TABELLEN!$AF$7)</f>
        <v>0</v>
      </c>
      <c r="U131" s="119" t="str">
        <f>IF(Tabel1[[#This Row],[P]]="P","-",IF(Tabel1[[#This Row],[P]]="P0","NIET OK",IF(Tabel1[[#This Row],[P]]="P1","NIET OK",IF(Tabel1[[#This Row],[P]]="P2","NIET OK",IF(Tabel1[[#This Row],[P]]="P3","OK",IF(Tabel1[[#This Row],[P]]="P4","OK",IF(Tabel1[[#This Row],[P]]="P5","OK",IF(Tabel1[[#This Row],[P]]="P6","OK",IF(Tabel1[[#This Row],[P]]="P7","OK")))))))))</f>
        <v>-</v>
      </c>
      <c r="V131" s="119">
        <f>IF(AND(K131="ja",U131="ok"),TABELLEN!$AI$7,0)</f>
        <v>0</v>
      </c>
      <c r="W13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1" s="58" t="str">
        <f>IF(Tabel1[[#This Row],[BUDGETCATEGORIE (DEFINITIEF)]]="-","-",IF(Tabel1[[#This Row],[BUDGETCATEGORIE (DEFINITIEF)]]="RTH",Tabel1[[#This Row],[SOM ZORGGEBONDEN PUNTEN]],VLOOKUP(Tabel1[[#This Row],[BUDGETCATEGORIE (DEFINITIEF)]],TABELLEN!$C$7:$D$30,2,FALSE)))</f>
        <v>-</v>
      </c>
    </row>
    <row r="132" spans="1:27" ht="13.8" x14ac:dyDescent="0.3">
      <c r="A132" s="50"/>
      <c r="B132" s="50"/>
      <c r="C132" s="50"/>
      <c r="D132" s="39" t="str">
        <f>CONCATENATE("B",Tabel1[[#This Row],[B-waarde]],"/","P",Tabel1[[#This Row],[P-waarde]])</f>
        <v>B/P</v>
      </c>
      <c r="E132" s="39" t="str">
        <f>CONCATENATE("P",Tabel1[[#This Row],[P-waarde]])</f>
        <v>P</v>
      </c>
      <c r="F132" s="51"/>
      <c r="G132" s="51"/>
      <c r="H132" s="51"/>
      <c r="I132" s="51"/>
      <c r="J132" s="51"/>
      <c r="K132" s="52"/>
      <c r="L132" s="53">
        <f>ROUNDDOWN(Tabel1[[#This Row],[DAG-ONDERSTEUNING]],0)</f>
        <v>0</v>
      </c>
      <c r="M13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2" s="55">
        <f>ROUNDDOWN(Tabel1[[#This Row],[WOON-ONDERSTEUNING]],0)</f>
        <v>0</v>
      </c>
      <c r="O13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2" s="118">
        <f>IF(Tabel1[[#This Row],[PSYCHOSOCIALE ONDERSTEUNING / BEGELEID WERKEN]]&gt;2,Tabel1[[#This Row],[PSYCHOSOCIALE ONDERSTEUNING / BEGELEID WERKEN]]-2,0)</f>
        <v>0</v>
      </c>
      <c r="S132" s="118">
        <f>Tabel1[[#This Row],[GLOBALE INDIVIDUELE ONDERSTEUNING]]+Tabel1[[#This Row],[OVERDRACHT UREN PSYCHOSOCIALE ONDERSTEUNING]]</f>
        <v>0</v>
      </c>
      <c r="T132" s="118">
        <f>IF(Tabel1[[#This Row],[AANTAL UREN  GLOBALE INDIVIDUELE ONDERSTEUNING]]&gt;10,10*TABELLEN!$AF$7+(Tabel1[[#This Row],[AANTAL UREN  GLOBALE INDIVIDUELE ONDERSTEUNING]]-10)*TABELLEN!$AF$8,Tabel1[[#This Row],[AANTAL UREN  GLOBALE INDIVIDUELE ONDERSTEUNING]]*TABELLEN!$AF$7)</f>
        <v>0</v>
      </c>
      <c r="U132" s="119" t="str">
        <f>IF(Tabel1[[#This Row],[P]]="P","-",IF(Tabel1[[#This Row],[P]]="P0","NIET OK",IF(Tabel1[[#This Row],[P]]="P1","NIET OK",IF(Tabel1[[#This Row],[P]]="P2","NIET OK",IF(Tabel1[[#This Row],[P]]="P3","OK",IF(Tabel1[[#This Row],[P]]="P4","OK",IF(Tabel1[[#This Row],[P]]="P5","OK",IF(Tabel1[[#This Row],[P]]="P6","OK",IF(Tabel1[[#This Row],[P]]="P7","OK")))))))))</f>
        <v>-</v>
      </c>
      <c r="V132" s="119">
        <f>IF(AND(K132="ja",U132="ok"),TABELLEN!$AI$7,0)</f>
        <v>0</v>
      </c>
      <c r="W13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2" s="58" t="str">
        <f>IF(Tabel1[[#This Row],[BUDGETCATEGORIE (DEFINITIEF)]]="-","-",IF(Tabel1[[#This Row],[BUDGETCATEGORIE (DEFINITIEF)]]="RTH",Tabel1[[#This Row],[SOM ZORGGEBONDEN PUNTEN]],VLOOKUP(Tabel1[[#This Row],[BUDGETCATEGORIE (DEFINITIEF)]],TABELLEN!$C$7:$D$30,2,FALSE)))</f>
        <v>-</v>
      </c>
    </row>
    <row r="133" spans="1:27" ht="13.8" x14ac:dyDescent="0.3">
      <c r="A133" s="50"/>
      <c r="B133" s="50"/>
      <c r="C133" s="50"/>
      <c r="D133" s="39" t="str">
        <f>CONCATENATE("B",Tabel1[[#This Row],[B-waarde]],"/","P",Tabel1[[#This Row],[P-waarde]])</f>
        <v>B/P</v>
      </c>
      <c r="E133" s="39" t="str">
        <f>CONCATENATE("P",Tabel1[[#This Row],[P-waarde]])</f>
        <v>P</v>
      </c>
      <c r="F133" s="51"/>
      <c r="G133" s="51"/>
      <c r="H133" s="51"/>
      <c r="I133" s="51"/>
      <c r="J133" s="51"/>
      <c r="K133" s="52"/>
      <c r="L133" s="53">
        <f>ROUNDDOWN(Tabel1[[#This Row],[DAG-ONDERSTEUNING]],0)</f>
        <v>0</v>
      </c>
      <c r="M13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3" s="55">
        <f>ROUNDDOWN(Tabel1[[#This Row],[WOON-ONDERSTEUNING]],0)</f>
        <v>0</v>
      </c>
      <c r="O13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3" s="118">
        <f>IF(Tabel1[[#This Row],[PSYCHOSOCIALE ONDERSTEUNING / BEGELEID WERKEN]]&gt;2,Tabel1[[#This Row],[PSYCHOSOCIALE ONDERSTEUNING / BEGELEID WERKEN]]-2,0)</f>
        <v>0</v>
      </c>
      <c r="S133" s="118">
        <f>Tabel1[[#This Row],[GLOBALE INDIVIDUELE ONDERSTEUNING]]+Tabel1[[#This Row],[OVERDRACHT UREN PSYCHOSOCIALE ONDERSTEUNING]]</f>
        <v>0</v>
      </c>
      <c r="T133" s="118">
        <f>IF(Tabel1[[#This Row],[AANTAL UREN  GLOBALE INDIVIDUELE ONDERSTEUNING]]&gt;10,10*TABELLEN!$AF$7+(Tabel1[[#This Row],[AANTAL UREN  GLOBALE INDIVIDUELE ONDERSTEUNING]]-10)*TABELLEN!$AF$8,Tabel1[[#This Row],[AANTAL UREN  GLOBALE INDIVIDUELE ONDERSTEUNING]]*TABELLEN!$AF$7)</f>
        <v>0</v>
      </c>
      <c r="U133" s="119" t="str">
        <f>IF(Tabel1[[#This Row],[P]]="P","-",IF(Tabel1[[#This Row],[P]]="P0","NIET OK",IF(Tabel1[[#This Row],[P]]="P1","NIET OK",IF(Tabel1[[#This Row],[P]]="P2","NIET OK",IF(Tabel1[[#This Row],[P]]="P3","OK",IF(Tabel1[[#This Row],[P]]="P4","OK",IF(Tabel1[[#This Row],[P]]="P5","OK",IF(Tabel1[[#This Row],[P]]="P6","OK",IF(Tabel1[[#This Row],[P]]="P7","OK")))))))))</f>
        <v>-</v>
      </c>
      <c r="V133" s="119">
        <f>IF(AND(K133="ja",U133="ok"),TABELLEN!$AI$7,0)</f>
        <v>0</v>
      </c>
      <c r="W13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3" s="58" t="str">
        <f>IF(Tabel1[[#This Row],[BUDGETCATEGORIE (DEFINITIEF)]]="-","-",IF(Tabel1[[#This Row],[BUDGETCATEGORIE (DEFINITIEF)]]="RTH",Tabel1[[#This Row],[SOM ZORGGEBONDEN PUNTEN]],VLOOKUP(Tabel1[[#This Row],[BUDGETCATEGORIE (DEFINITIEF)]],TABELLEN!$C$7:$D$30,2,FALSE)))</f>
        <v>-</v>
      </c>
    </row>
    <row r="134" spans="1:27" ht="13.8" x14ac:dyDescent="0.3">
      <c r="A134" s="50"/>
      <c r="B134" s="50"/>
      <c r="C134" s="50"/>
      <c r="D134" s="39" t="str">
        <f>CONCATENATE("B",Tabel1[[#This Row],[B-waarde]],"/","P",Tabel1[[#This Row],[P-waarde]])</f>
        <v>B/P</v>
      </c>
      <c r="E134" s="39" t="str">
        <f>CONCATENATE("P",Tabel1[[#This Row],[P-waarde]])</f>
        <v>P</v>
      </c>
      <c r="F134" s="51"/>
      <c r="G134" s="51"/>
      <c r="H134" s="51"/>
      <c r="I134" s="51"/>
      <c r="J134" s="51"/>
      <c r="K134" s="52"/>
      <c r="L134" s="53">
        <f>ROUNDDOWN(Tabel1[[#This Row],[DAG-ONDERSTEUNING]],0)</f>
        <v>0</v>
      </c>
      <c r="M13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4" s="55">
        <f>ROUNDDOWN(Tabel1[[#This Row],[WOON-ONDERSTEUNING]],0)</f>
        <v>0</v>
      </c>
      <c r="O13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4" s="118">
        <f>IF(Tabel1[[#This Row],[PSYCHOSOCIALE ONDERSTEUNING / BEGELEID WERKEN]]&gt;2,Tabel1[[#This Row],[PSYCHOSOCIALE ONDERSTEUNING / BEGELEID WERKEN]]-2,0)</f>
        <v>0</v>
      </c>
      <c r="S134" s="118">
        <f>Tabel1[[#This Row],[GLOBALE INDIVIDUELE ONDERSTEUNING]]+Tabel1[[#This Row],[OVERDRACHT UREN PSYCHOSOCIALE ONDERSTEUNING]]</f>
        <v>0</v>
      </c>
      <c r="T134" s="118">
        <f>IF(Tabel1[[#This Row],[AANTAL UREN  GLOBALE INDIVIDUELE ONDERSTEUNING]]&gt;10,10*TABELLEN!$AF$7+(Tabel1[[#This Row],[AANTAL UREN  GLOBALE INDIVIDUELE ONDERSTEUNING]]-10)*TABELLEN!$AF$8,Tabel1[[#This Row],[AANTAL UREN  GLOBALE INDIVIDUELE ONDERSTEUNING]]*TABELLEN!$AF$7)</f>
        <v>0</v>
      </c>
      <c r="U134" s="119" t="str">
        <f>IF(Tabel1[[#This Row],[P]]="P","-",IF(Tabel1[[#This Row],[P]]="P0","NIET OK",IF(Tabel1[[#This Row],[P]]="P1","NIET OK",IF(Tabel1[[#This Row],[P]]="P2","NIET OK",IF(Tabel1[[#This Row],[P]]="P3","OK",IF(Tabel1[[#This Row],[P]]="P4","OK",IF(Tabel1[[#This Row],[P]]="P5","OK",IF(Tabel1[[#This Row],[P]]="P6","OK",IF(Tabel1[[#This Row],[P]]="P7","OK")))))))))</f>
        <v>-</v>
      </c>
      <c r="V134" s="119">
        <f>IF(AND(K134="ja",U134="ok"),TABELLEN!$AI$7,0)</f>
        <v>0</v>
      </c>
      <c r="W13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4" s="58" t="str">
        <f>IF(Tabel1[[#This Row],[BUDGETCATEGORIE (DEFINITIEF)]]="-","-",IF(Tabel1[[#This Row],[BUDGETCATEGORIE (DEFINITIEF)]]="RTH",Tabel1[[#This Row],[SOM ZORGGEBONDEN PUNTEN]],VLOOKUP(Tabel1[[#This Row],[BUDGETCATEGORIE (DEFINITIEF)]],TABELLEN!$C$7:$D$30,2,FALSE)))</f>
        <v>-</v>
      </c>
    </row>
    <row r="135" spans="1:27" ht="13.8" x14ac:dyDescent="0.3">
      <c r="A135" s="50"/>
      <c r="B135" s="50"/>
      <c r="C135" s="50"/>
      <c r="D135" s="39" t="str">
        <f>CONCATENATE("B",Tabel1[[#This Row],[B-waarde]],"/","P",Tabel1[[#This Row],[P-waarde]])</f>
        <v>B/P</v>
      </c>
      <c r="E135" s="39" t="str">
        <f>CONCATENATE("P",Tabel1[[#This Row],[P-waarde]])</f>
        <v>P</v>
      </c>
      <c r="F135" s="51"/>
      <c r="G135" s="51"/>
      <c r="H135" s="51"/>
      <c r="I135" s="51"/>
      <c r="J135" s="51"/>
      <c r="K135" s="52"/>
      <c r="L135" s="53">
        <f>ROUNDDOWN(Tabel1[[#This Row],[DAG-ONDERSTEUNING]],0)</f>
        <v>0</v>
      </c>
      <c r="M13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5" s="55">
        <f>ROUNDDOWN(Tabel1[[#This Row],[WOON-ONDERSTEUNING]],0)</f>
        <v>0</v>
      </c>
      <c r="O13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5" s="118">
        <f>IF(Tabel1[[#This Row],[PSYCHOSOCIALE ONDERSTEUNING / BEGELEID WERKEN]]&gt;2,Tabel1[[#This Row],[PSYCHOSOCIALE ONDERSTEUNING / BEGELEID WERKEN]]-2,0)</f>
        <v>0</v>
      </c>
      <c r="S135" s="118">
        <f>Tabel1[[#This Row],[GLOBALE INDIVIDUELE ONDERSTEUNING]]+Tabel1[[#This Row],[OVERDRACHT UREN PSYCHOSOCIALE ONDERSTEUNING]]</f>
        <v>0</v>
      </c>
      <c r="T135" s="118">
        <f>IF(Tabel1[[#This Row],[AANTAL UREN  GLOBALE INDIVIDUELE ONDERSTEUNING]]&gt;10,10*TABELLEN!$AF$7+(Tabel1[[#This Row],[AANTAL UREN  GLOBALE INDIVIDUELE ONDERSTEUNING]]-10)*TABELLEN!$AF$8,Tabel1[[#This Row],[AANTAL UREN  GLOBALE INDIVIDUELE ONDERSTEUNING]]*TABELLEN!$AF$7)</f>
        <v>0</v>
      </c>
      <c r="U135" s="119" t="str">
        <f>IF(Tabel1[[#This Row],[P]]="P","-",IF(Tabel1[[#This Row],[P]]="P0","NIET OK",IF(Tabel1[[#This Row],[P]]="P1","NIET OK",IF(Tabel1[[#This Row],[P]]="P2","NIET OK",IF(Tabel1[[#This Row],[P]]="P3","OK",IF(Tabel1[[#This Row],[P]]="P4","OK",IF(Tabel1[[#This Row],[P]]="P5","OK",IF(Tabel1[[#This Row],[P]]="P6","OK",IF(Tabel1[[#This Row],[P]]="P7","OK")))))))))</f>
        <v>-</v>
      </c>
      <c r="V135" s="119">
        <f>IF(AND(K135="ja",U135="ok"),TABELLEN!$AI$7,0)</f>
        <v>0</v>
      </c>
      <c r="W13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5" s="58" t="str">
        <f>IF(Tabel1[[#This Row],[BUDGETCATEGORIE (DEFINITIEF)]]="-","-",IF(Tabel1[[#This Row],[BUDGETCATEGORIE (DEFINITIEF)]]="RTH",Tabel1[[#This Row],[SOM ZORGGEBONDEN PUNTEN]],VLOOKUP(Tabel1[[#This Row],[BUDGETCATEGORIE (DEFINITIEF)]],TABELLEN!$C$7:$D$30,2,FALSE)))</f>
        <v>-</v>
      </c>
    </row>
    <row r="136" spans="1:27" ht="13.8" x14ac:dyDescent="0.3">
      <c r="A136" s="50"/>
      <c r="B136" s="50"/>
      <c r="C136" s="50"/>
      <c r="D136" s="39" t="str">
        <f>CONCATENATE("B",Tabel1[[#This Row],[B-waarde]],"/","P",Tabel1[[#This Row],[P-waarde]])</f>
        <v>B/P</v>
      </c>
      <c r="E136" s="39" t="str">
        <f>CONCATENATE("P",Tabel1[[#This Row],[P-waarde]])</f>
        <v>P</v>
      </c>
      <c r="F136" s="51"/>
      <c r="G136" s="51"/>
      <c r="H136" s="51"/>
      <c r="I136" s="51"/>
      <c r="J136" s="51"/>
      <c r="K136" s="52"/>
      <c r="L136" s="53">
        <f>ROUNDDOWN(Tabel1[[#This Row],[DAG-ONDERSTEUNING]],0)</f>
        <v>0</v>
      </c>
      <c r="M13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6" s="55">
        <f>ROUNDDOWN(Tabel1[[#This Row],[WOON-ONDERSTEUNING]],0)</f>
        <v>0</v>
      </c>
      <c r="O13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6" s="118">
        <f>IF(Tabel1[[#This Row],[PSYCHOSOCIALE ONDERSTEUNING / BEGELEID WERKEN]]&gt;2,Tabel1[[#This Row],[PSYCHOSOCIALE ONDERSTEUNING / BEGELEID WERKEN]]-2,0)</f>
        <v>0</v>
      </c>
      <c r="S136" s="118">
        <f>Tabel1[[#This Row],[GLOBALE INDIVIDUELE ONDERSTEUNING]]+Tabel1[[#This Row],[OVERDRACHT UREN PSYCHOSOCIALE ONDERSTEUNING]]</f>
        <v>0</v>
      </c>
      <c r="T136" s="118">
        <f>IF(Tabel1[[#This Row],[AANTAL UREN  GLOBALE INDIVIDUELE ONDERSTEUNING]]&gt;10,10*TABELLEN!$AF$7+(Tabel1[[#This Row],[AANTAL UREN  GLOBALE INDIVIDUELE ONDERSTEUNING]]-10)*TABELLEN!$AF$8,Tabel1[[#This Row],[AANTAL UREN  GLOBALE INDIVIDUELE ONDERSTEUNING]]*TABELLEN!$AF$7)</f>
        <v>0</v>
      </c>
      <c r="U136" s="119" t="str">
        <f>IF(Tabel1[[#This Row],[P]]="P","-",IF(Tabel1[[#This Row],[P]]="P0","NIET OK",IF(Tabel1[[#This Row],[P]]="P1","NIET OK",IF(Tabel1[[#This Row],[P]]="P2","NIET OK",IF(Tabel1[[#This Row],[P]]="P3","OK",IF(Tabel1[[#This Row],[P]]="P4","OK",IF(Tabel1[[#This Row],[P]]="P5","OK",IF(Tabel1[[#This Row],[P]]="P6","OK",IF(Tabel1[[#This Row],[P]]="P7","OK")))))))))</f>
        <v>-</v>
      </c>
      <c r="V136" s="119">
        <f>IF(AND(K136="ja",U136="ok"),TABELLEN!$AI$7,0)</f>
        <v>0</v>
      </c>
      <c r="W13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6" s="58" t="str">
        <f>IF(Tabel1[[#This Row],[BUDGETCATEGORIE (DEFINITIEF)]]="-","-",IF(Tabel1[[#This Row],[BUDGETCATEGORIE (DEFINITIEF)]]="RTH",Tabel1[[#This Row],[SOM ZORGGEBONDEN PUNTEN]],VLOOKUP(Tabel1[[#This Row],[BUDGETCATEGORIE (DEFINITIEF)]],TABELLEN!$C$7:$D$30,2,FALSE)))</f>
        <v>-</v>
      </c>
    </row>
    <row r="137" spans="1:27" ht="13.8" x14ac:dyDescent="0.3">
      <c r="A137" s="50"/>
      <c r="B137" s="50"/>
      <c r="C137" s="50"/>
      <c r="D137" s="39" t="str">
        <f>CONCATENATE("B",Tabel1[[#This Row],[B-waarde]],"/","P",Tabel1[[#This Row],[P-waarde]])</f>
        <v>B/P</v>
      </c>
      <c r="E137" s="39" t="str">
        <f>CONCATENATE("P",Tabel1[[#This Row],[P-waarde]])</f>
        <v>P</v>
      </c>
      <c r="F137" s="51"/>
      <c r="G137" s="51"/>
      <c r="H137" s="51"/>
      <c r="I137" s="51"/>
      <c r="J137" s="51"/>
      <c r="K137" s="52"/>
      <c r="L137" s="53">
        <f>ROUNDDOWN(Tabel1[[#This Row],[DAG-ONDERSTEUNING]],0)</f>
        <v>0</v>
      </c>
      <c r="M13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7" s="55">
        <f>ROUNDDOWN(Tabel1[[#This Row],[WOON-ONDERSTEUNING]],0)</f>
        <v>0</v>
      </c>
      <c r="O13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7" s="118">
        <f>IF(Tabel1[[#This Row],[PSYCHOSOCIALE ONDERSTEUNING / BEGELEID WERKEN]]&gt;2,Tabel1[[#This Row],[PSYCHOSOCIALE ONDERSTEUNING / BEGELEID WERKEN]]-2,0)</f>
        <v>0</v>
      </c>
      <c r="S137" s="118">
        <f>Tabel1[[#This Row],[GLOBALE INDIVIDUELE ONDERSTEUNING]]+Tabel1[[#This Row],[OVERDRACHT UREN PSYCHOSOCIALE ONDERSTEUNING]]</f>
        <v>0</v>
      </c>
      <c r="T137" s="118">
        <f>IF(Tabel1[[#This Row],[AANTAL UREN  GLOBALE INDIVIDUELE ONDERSTEUNING]]&gt;10,10*TABELLEN!$AF$7+(Tabel1[[#This Row],[AANTAL UREN  GLOBALE INDIVIDUELE ONDERSTEUNING]]-10)*TABELLEN!$AF$8,Tabel1[[#This Row],[AANTAL UREN  GLOBALE INDIVIDUELE ONDERSTEUNING]]*TABELLEN!$AF$7)</f>
        <v>0</v>
      </c>
      <c r="U137" s="119" t="str">
        <f>IF(Tabel1[[#This Row],[P]]="P","-",IF(Tabel1[[#This Row],[P]]="P0","NIET OK",IF(Tabel1[[#This Row],[P]]="P1","NIET OK",IF(Tabel1[[#This Row],[P]]="P2","NIET OK",IF(Tabel1[[#This Row],[P]]="P3","OK",IF(Tabel1[[#This Row],[P]]="P4","OK",IF(Tabel1[[#This Row],[P]]="P5","OK",IF(Tabel1[[#This Row],[P]]="P6","OK",IF(Tabel1[[#This Row],[P]]="P7","OK")))))))))</f>
        <v>-</v>
      </c>
      <c r="V137" s="119">
        <f>IF(AND(K137="ja",U137="ok"),TABELLEN!$AI$7,0)</f>
        <v>0</v>
      </c>
      <c r="W13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7" s="58" t="str">
        <f>IF(Tabel1[[#This Row],[BUDGETCATEGORIE (DEFINITIEF)]]="-","-",IF(Tabel1[[#This Row],[BUDGETCATEGORIE (DEFINITIEF)]]="RTH",Tabel1[[#This Row],[SOM ZORGGEBONDEN PUNTEN]],VLOOKUP(Tabel1[[#This Row],[BUDGETCATEGORIE (DEFINITIEF)]],TABELLEN!$C$7:$D$30,2,FALSE)))</f>
        <v>-</v>
      </c>
    </row>
    <row r="138" spans="1:27" ht="13.8" x14ac:dyDescent="0.3">
      <c r="A138" s="50"/>
      <c r="B138" s="50"/>
      <c r="C138" s="50"/>
      <c r="D138" s="39" t="str">
        <f>CONCATENATE("B",Tabel1[[#This Row],[B-waarde]],"/","P",Tabel1[[#This Row],[P-waarde]])</f>
        <v>B/P</v>
      </c>
      <c r="E138" s="39" t="str">
        <f>CONCATENATE("P",Tabel1[[#This Row],[P-waarde]])</f>
        <v>P</v>
      </c>
      <c r="F138" s="51"/>
      <c r="G138" s="51"/>
      <c r="H138" s="51"/>
      <c r="I138" s="51"/>
      <c r="J138" s="51"/>
      <c r="K138" s="52"/>
      <c r="L138" s="53">
        <f>ROUNDDOWN(Tabel1[[#This Row],[DAG-ONDERSTEUNING]],0)</f>
        <v>0</v>
      </c>
      <c r="M13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8" s="55">
        <f>ROUNDDOWN(Tabel1[[#This Row],[WOON-ONDERSTEUNING]],0)</f>
        <v>0</v>
      </c>
      <c r="O13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8" s="118">
        <f>IF(Tabel1[[#This Row],[PSYCHOSOCIALE ONDERSTEUNING / BEGELEID WERKEN]]&gt;2,Tabel1[[#This Row],[PSYCHOSOCIALE ONDERSTEUNING / BEGELEID WERKEN]]-2,0)</f>
        <v>0</v>
      </c>
      <c r="S138" s="118">
        <f>Tabel1[[#This Row],[GLOBALE INDIVIDUELE ONDERSTEUNING]]+Tabel1[[#This Row],[OVERDRACHT UREN PSYCHOSOCIALE ONDERSTEUNING]]</f>
        <v>0</v>
      </c>
      <c r="T138" s="118">
        <f>IF(Tabel1[[#This Row],[AANTAL UREN  GLOBALE INDIVIDUELE ONDERSTEUNING]]&gt;10,10*TABELLEN!$AF$7+(Tabel1[[#This Row],[AANTAL UREN  GLOBALE INDIVIDUELE ONDERSTEUNING]]-10)*TABELLEN!$AF$8,Tabel1[[#This Row],[AANTAL UREN  GLOBALE INDIVIDUELE ONDERSTEUNING]]*TABELLEN!$AF$7)</f>
        <v>0</v>
      </c>
      <c r="U138" s="119" t="str">
        <f>IF(Tabel1[[#This Row],[P]]="P","-",IF(Tabel1[[#This Row],[P]]="P0","NIET OK",IF(Tabel1[[#This Row],[P]]="P1","NIET OK",IF(Tabel1[[#This Row],[P]]="P2","NIET OK",IF(Tabel1[[#This Row],[P]]="P3","OK",IF(Tabel1[[#This Row],[P]]="P4","OK",IF(Tabel1[[#This Row],[P]]="P5","OK",IF(Tabel1[[#This Row],[P]]="P6","OK",IF(Tabel1[[#This Row],[P]]="P7","OK")))))))))</f>
        <v>-</v>
      </c>
      <c r="V138" s="119">
        <f>IF(AND(K138="ja",U138="ok"),TABELLEN!$AI$7,0)</f>
        <v>0</v>
      </c>
      <c r="W13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8" s="58" t="str">
        <f>IF(Tabel1[[#This Row],[BUDGETCATEGORIE (DEFINITIEF)]]="-","-",IF(Tabel1[[#This Row],[BUDGETCATEGORIE (DEFINITIEF)]]="RTH",Tabel1[[#This Row],[SOM ZORGGEBONDEN PUNTEN]],VLOOKUP(Tabel1[[#This Row],[BUDGETCATEGORIE (DEFINITIEF)]],TABELLEN!$C$7:$D$30,2,FALSE)))</f>
        <v>-</v>
      </c>
    </row>
    <row r="139" spans="1:27" ht="13.8" x14ac:dyDescent="0.3">
      <c r="A139" s="50"/>
      <c r="B139" s="50"/>
      <c r="C139" s="50"/>
      <c r="D139" s="39" t="str">
        <f>CONCATENATE("B",Tabel1[[#This Row],[B-waarde]],"/","P",Tabel1[[#This Row],[P-waarde]])</f>
        <v>B/P</v>
      </c>
      <c r="E139" s="39" t="str">
        <f>CONCATENATE("P",Tabel1[[#This Row],[P-waarde]])</f>
        <v>P</v>
      </c>
      <c r="F139" s="51"/>
      <c r="G139" s="51"/>
      <c r="H139" s="51"/>
      <c r="I139" s="51"/>
      <c r="J139" s="51"/>
      <c r="K139" s="52"/>
      <c r="L139" s="59">
        <f>ROUNDDOWN(Tabel1[[#This Row],[DAG-ONDERSTEUNING]],0)</f>
        <v>0</v>
      </c>
      <c r="M139"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39" s="60">
        <f>ROUNDDOWN(Tabel1[[#This Row],[WOON-ONDERSTEUNING]],0)</f>
        <v>0</v>
      </c>
      <c r="O139"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39"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39"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39" s="118">
        <f>IF(Tabel1[[#This Row],[PSYCHOSOCIALE ONDERSTEUNING / BEGELEID WERKEN]]&gt;2,Tabel1[[#This Row],[PSYCHOSOCIALE ONDERSTEUNING / BEGELEID WERKEN]]-2,0)</f>
        <v>0</v>
      </c>
      <c r="S139" s="118">
        <f>Tabel1[[#This Row],[GLOBALE INDIVIDUELE ONDERSTEUNING]]+Tabel1[[#This Row],[OVERDRACHT UREN PSYCHOSOCIALE ONDERSTEUNING]]</f>
        <v>0</v>
      </c>
      <c r="T139" s="118">
        <f>IF(Tabel1[[#This Row],[AANTAL UREN  GLOBALE INDIVIDUELE ONDERSTEUNING]]&gt;10,10*TABELLEN!$AF$7+(Tabel1[[#This Row],[AANTAL UREN  GLOBALE INDIVIDUELE ONDERSTEUNING]]-10)*TABELLEN!$AF$8,Tabel1[[#This Row],[AANTAL UREN  GLOBALE INDIVIDUELE ONDERSTEUNING]]*TABELLEN!$AF$7)</f>
        <v>0</v>
      </c>
      <c r="U139" s="119" t="str">
        <f>IF(Tabel1[[#This Row],[P]]="P","-",IF(Tabel1[[#This Row],[P]]="P0","NIET OK",IF(Tabel1[[#This Row],[P]]="P1","NIET OK",IF(Tabel1[[#This Row],[P]]="P2","NIET OK",IF(Tabel1[[#This Row],[P]]="P3","OK",IF(Tabel1[[#This Row],[P]]="P4","OK",IF(Tabel1[[#This Row],[P]]="P5","OK",IF(Tabel1[[#This Row],[P]]="P6","OK",IF(Tabel1[[#This Row],[P]]="P7","OK")))))))))</f>
        <v>-</v>
      </c>
      <c r="V139" s="119">
        <f>IF(AND(K139="ja",U139="ok"),TABELLEN!$AI$7,0)</f>
        <v>0</v>
      </c>
      <c r="W139"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39"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39"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39"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39" s="58" t="str">
        <f>IF(Tabel1[[#This Row],[BUDGETCATEGORIE (DEFINITIEF)]]="-","-",IF(Tabel1[[#This Row],[BUDGETCATEGORIE (DEFINITIEF)]]="RTH",Tabel1[[#This Row],[SOM ZORGGEBONDEN PUNTEN]],VLOOKUP(Tabel1[[#This Row],[BUDGETCATEGORIE (DEFINITIEF)]],TABELLEN!$C$7:$D$30,2,FALSE)))</f>
        <v>-</v>
      </c>
    </row>
    <row r="140" spans="1:27" ht="13.8" x14ac:dyDescent="0.3">
      <c r="A140" s="50"/>
      <c r="B140" s="50"/>
      <c r="C140" s="50"/>
      <c r="D140" s="39" t="str">
        <f>CONCATENATE("B",Tabel1[[#This Row],[B-waarde]],"/","P",Tabel1[[#This Row],[P-waarde]])</f>
        <v>B/P</v>
      </c>
      <c r="E140" s="39" t="str">
        <f>CONCATENATE("P",Tabel1[[#This Row],[P-waarde]])</f>
        <v>P</v>
      </c>
      <c r="F140" s="51"/>
      <c r="G140" s="51"/>
      <c r="H140" s="51"/>
      <c r="I140" s="51"/>
      <c r="J140" s="51"/>
      <c r="K140" s="52"/>
      <c r="L140" s="53">
        <f>ROUNDDOWN(Tabel1[[#This Row],[DAG-ONDERSTEUNING]],0)</f>
        <v>0</v>
      </c>
      <c r="M140"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0" s="55">
        <f>ROUNDDOWN(Tabel1[[#This Row],[WOON-ONDERSTEUNING]],0)</f>
        <v>0</v>
      </c>
      <c r="O140"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0"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0"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0" s="118">
        <f>IF(Tabel1[[#This Row],[PSYCHOSOCIALE ONDERSTEUNING / BEGELEID WERKEN]]&gt;2,Tabel1[[#This Row],[PSYCHOSOCIALE ONDERSTEUNING / BEGELEID WERKEN]]-2,0)</f>
        <v>0</v>
      </c>
      <c r="S140" s="118">
        <f>Tabel1[[#This Row],[GLOBALE INDIVIDUELE ONDERSTEUNING]]+Tabel1[[#This Row],[OVERDRACHT UREN PSYCHOSOCIALE ONDERSTEUNING]]</f>
        <v>0</v>
      </c>
      <c r="T140" s="118">
        <f>IF(Tabel1[[#This Row],[AANTAL UREN  GLOBALE INDIVIDUELE ONDERSTEUNING]]&gt;10,10*TABELLEN!$AF$7+(Tabel1[[#This Row],[AANTAL UREN  GLOBALE INDIVIDUELE ONDERSTEUNING]]-10)*TABELLEN!$AF$8,Tabel1[[#This Row],[AANTAL UREN  GLOBALE INDIVIDUELE ONDERSTEUNING]]*TABELLEN!$AF$7)</f>
        <v>0</v>
      </c>
      <c r="U140" s="119" t="str">
        <f>IF(Tabel1[[#This Row],[P]]="P","-",IF(Tabel1[[#This Row],[P]]="P0","NIET OK",IF(Tabel1[[#This Row],[P]]="P1","NIET OK",IF(Tabel1[[#This Row],[P]]="P2","NIET OK",IF(Tabel1[[#This Row],[P]]="P3","OK",IF(Tabel1[[#This Row],[P]]="P4","OK",IF(Tabel1[[#This Row],[P]]="P5","OK",IF(Tabel1[[#This Row],[P]]="P6","OK",IF(Tabel1[[#This Row],[P]]="P7","OK")))))))))</f>
        <v>-</v>
      </c>
      <c r="V140" s="119">
        <f>IF(AND(K140="ja",U140="ok"),TABELLEN!$AI$7,0)</f>
        <v>0</v>
      </c>
      <c r="W140"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0"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0"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0"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0" s="58" t="str">
        <f>IF(Tabel1[[#This Row],[BUDGETCATEGORIE (DEFINITIEF)]]="-","-",IF(Tabel1[[#This Row],[BUDGETCATEGORIE (DEFINITIEF)]]="RTH",Tabel1[[#This Row],[SOM ZORGGEBONDEN PUNTEN]],VLOOKUP(Tabel1[[#This Row],[BUDGETCATEGORIE (DEFINITIEF)]],TABELLEN!$C$7:$D$30,2,FALSE)))</f>
        <v>-</v>
      </c>
    </row>
    <row r="141" spans="1:27" ht="13.8" x14ac:dyDescent="0.3">
      <c r="A141" s="50"/>
      <c r="B141" s="50"/>
      <c r="C141" s="50"/>
      <c r="D141" s="39" t="str">
        <f>CONCATENATE("B",Tabel1[[#This Row],[B-waarde]],"/","P",Tabel1[[#This Row],[P-waarde]])</f>
        <v>B/P</v>
      </c>
      <c r="E141" s="39" t="str">
        <f>CONCATENATE("P",Tabel1[[#This Row],[P-waarde]])</f>
        <v>P</v>
      </c>
      <c r="F141" s="51"/>
      <c r="G141" s="51"/>
      <c r="H141" s="51"/>
      <c r="I141" s="51"/>
      <c r="J141" s="51"/>
      <c r="K141" s="52"/>
      <c r="L141" s="53">
        <f>ROUNDDOWN(Tabel1[[#This Row],[DAG-ONDERSTEUNING]],0)</f>
        <v>0</v>
      </c>
      <c r="M14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1" s="55">
        <f>ROUNDDOWN(Tabel1[[#This Row],[WOON-ONDERSTEUNING]],0)</f>
        <v>0</v>
      </c>
      <c r="O14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1" s="118">
        <f>IF(Tabel1[[#This Row],[PSYCHOSOCIALE ONDERSTEUNING / BEGELEID WERKEN]]&gt;2,Tabel1[[#This Row],[PSYCHOSOCIALE ONDERSTEUNING / BEGELEID WERKEN]]-2,0)</f>
        <v>0</v>
      </c>
      <c r="S141" s="118">
        <f>Tabel1[[#This Row],[GLOBALE INDIVIDUELE ONDERSTEUNING]]+Tabel1[[#This Row],[OVERDRACHT UREN PSYCHOSOCIALE ONDERSTEUNING]]</f>
        <v>0</v>
      </c>
      <c r="T141" s="118">
        <f>IF(Tabel1[[#This Row],[AANTAL UREN  GLOBALE INDIVIDUELE ONDERSTEUNING]]&gt;10,10*TABELLEN!$AF$7+(Tabel1[[#This Row],[AANTAL UREN  GLOBALE INDIVIDUELE ONDERSTEUNING]]-10)*TABELLEN!$AF$8,Tabel1[[#This Row],[AANTAL UREN  GLOBALE INDIVIDUELE ONDERSTEUNING]]*TABELLEN!$AF$7)</f>
        <v>0</v>
      </c>
      <c r="U141" s="119" t="str">
        <f>IF(Tabel1[[#This Row],[P]]="P","-",IF(Tabel1[[#This Row],[P]]="P0","NIET OK",IF(Tabel1[[#This Row],[P]]="P1","NIET OK",IF(Tabel1[[#This Row],[P]]="P2","NIET OK",IF(Tabel1[[#This Row],[P]]="P3","OK",IF(Tabel1[[#This Row],[P]]="P4","OK",IF(Tabel1[[#This Row],[P]]="P5","OK",IF(Tabel1[[#This Row],[P]]="P6","OK",IF(Tabel1[[#This Row],[P]]="P7","OK")))))))))</f>
        <v>-</v>
      </c>
      <c r="V141" s="119">
        <f>IF(AND(K141="ja",U141="ok"),TABELLEN!$AI$7,0)</f>
        <v>0</v>
      </c>
      <c r="W14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1" s="58" t="str">
        <f>IF(Tabel1[[#This Row],[BUDGETCATEGORIE (DEFINITIEF)]]="-","-",IF(Tabel1[[#This Row],[BUDGETCATEGORIE (DEFINITIEF)]]="RTH",Tabel1[[#This Row],[SOM ZORGGEBONDEN PUNTEN]],VLOOKUP(Tabel1[[#This Row],[BUDGETCATEGORIE (DEFINITIEF)]],TABELLEN!$C$7:$D$30,2,FALSE)))</f>
        <v>-</v>
      </c>
    </row>
    <row r="142" spans="1:27" ht="13.8" x14ac:dyDescent="0.3">
      <c r="A142" s="50"/>
      <c r="B142" s="50"/>
      <c r="C142" s="50"/>
      <c r="D142" s="39" t="str">
        <f>CONCATENATE("B",Tabel1[[#This Row],[B-waarde]],"/","P",Tabel1[[#This Row],[P-waarde]])</f>
        <v>B/P</v>
      </c>
      <c r="E142" s="39" t="str">
        <f>CONCATENATE("P",Tabel1[[#This Row],[P-waarde]])</f>
        <v>P</v>
      </c>
      <c r="F142" s="51"/>
      <c r="G142" s="51"/>
      <c r="H142" s="51"/>
      <c r="I142" s="51"/>
      <c r="J142" s="51"/>
      <c r="K142" s="52"/>
      <c r="L142" s="53">
        <f>ROUNDDOWN(Tabel1[[#This Row],[DAG-ONDERSTEUNING]],0)</f>
        <v>0</v>
      </c>
      <c r="M14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2" s="55">
        <f>ROUNDDOWN(Tabel1[[#This Row],[WOON-ONDERSTEUNING]],0)</f>
        <v>0</v>
      </c>
      <c r="O14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2" s="118">
        <f>IF(Tabel1[[#This Row],[PSYCHOSOCIALE ONDERSTEUNING / BEGELEID WERKEN]]&gt;2,Tabel1[[#This Row],[PSYCHOSOCIALE ONDERSTEUNING / BEGELEID WERKEN]]-2,0)</f>
        <v>0</v>
      </c>
      <c r="S142" s="118">
        <f>Tabel1[[#This Row],[GLOBALE INDIVIDUELE ONDERSTEUNING]]+Tabel1[[#This Row],[OVERDRACHT UREN PSYCHOSOCIALE ONDERSTEUNING]]</f>
        <v>0</v>
      </c>
      <c r="T142" s="118">
        <f>IF(Tabel1[[#This Row],[AANTAL UREN  GLOBALE INDIVIDUELE ONDERSTEUNING]]&gt;10,10*TABELLEN!$AF$7+(Tabel1[[#This Row],[AANTAL UREN  GLOBALE INDIVIDUELE ONDERSTEUNING]]-10)*TABELLEN!$AF$8,Tabel1[[#This Row],[AANTAL UREN  GLOBALE INDIVIDUELE ONDERSTEUNING]]*TABELLEN!$AF$7)</f>
        <v>0</v>
      </c>
      <c r="U142" s="119" t="str">
        <f>IF(Tabel1[[#This Row],[P]]="P","-",IF(Tabel1[[#This Row],[P]]="P0","NIET OK",IF(Tabel1[[#This Row],[P]]="P1","NIET OK",IF(Tabel1[[#This Row],[P]]="P2","NIET OK",IF(Tabel1[[#This Row],[P]]="P3","OK",IF(Tabel1[[#This Row],[P]]="P4","OK",IF(Tabel1[[#This Row],[P]]="P5","OK",IF(Tabel1[[#This Row],[P]]="P6","OK",IF(Tabel1[[#This Row],[P]]="P7","OK")))))))))</f>
        <v>-</v>
      </c>
      <c r="V142" s="119">
        <f>IF(AND(K142="ja",U142="ok"),TABELLEN!$AI$7,0)</f>
        <v>0</v>
      </c>
      <c r="W14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2" s="58" t="str">
        <f>IF(Tabel1[[#This Row],[BUDGETCATEGORIE (DEFINITIEF)]]="-","-",IF(Tabel1[[#This Row],[BUDGETCATEGORIE (DEFINITIEF)]]="RTH",Tabel1[[#This Row],[SOM ZORGGEBONDEN PUNTEN]],VLOOKUP(Tabel1[[#This Row],[BUDGETCATEGORIE (DEFINITIEF)]],TABELLEN!$C$7:$D$30,2,FALSE)))</f>
        <v>-</v>
      </c>
    </row>
    <row r="143" spans="1:27" ht="13.8" x14ac:dyDescent="0.3">
      <c r="A143" s="61"/>
      <c r="B143" s="61"/>
      <c r="C143" s="61"/>
      <c r="D143" s="62" t="str">
        <f>CONCATENATE("B",Tabel1[[#This Row],[B-waarde]],"/","P",Tabel1[[#This Row],[P-waarde]])</f>
        <v>B/P</v>
      </c>
      <c r="E143" s="62" t="str">
        <f>CONCATENATE("P",Tabel1[[#This Row],[P-waarde]])</f>
        <v>P</v>
      </c>
      <c r="F143" s="63"/>
      <c r="G143" s="63"/>
      <c r="H143" s="63"/>
      <c r="I143" s="63"/>
      <c r="J143" s="63"/>
      <c r="K143" s="64"/>
      <c r="L143" s="65">
        <f>ROUNDDOWN(Tabel1[[#This Row],[DAG-ONDERSTEUNING]],0)</f>
        <v>0</v>
      </c>
      <c r="M14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3" s="67">
        <f>ROUNDDOWN(Tabel1[[#This Row],[WOON-ONDERSTEUNING]],0)</f>
        <v>0</v>
      </c>
      <c r="O14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3" s="122">
        <f>IF(Tabel1[[#This Row],[PSYCHOSOCIALE ONDERSTEUNING / BEGELEID WERKEN]]&gt;2,Tabel1[[#This Row],[PSYCHOSOCIALE ONDERSTEUNING / BEGELEID WERKEN]]-2,0)</f>
        <v>0</v>
      </c>
      <c r="S143" s="122">
        <f>Tabel1[[#This Row],[GLOBALE INDIVIDUELE ONDERSTEUNING]]+Tabel1[[#This Row],[OVERDRACHT UREN PSYCHOSOCIALE ONDERSTEUNING]]</f>
        <v>0</v>
      </c>
      <c r="T143" s="122">
        <f>IF(Tabel1[[#This Row],[AANTAL UREN  GLOBALE INDIVIDUELE ONDERSTEUNING]]&gt;10,10*TABELLEN!$AF$7+(Tabel1[[#This Row],[AANTAL UREN  GLOBALE INDIVIDUELE ONDERSTEUNING]]-10)*TABELLEN!$AF$8,Tabel1[[#This Row],[AANTAL UREN  GLOBALE INDIVIDUELE ONDERSTEUNING]]*TABELLEN!$AF$7)</f>
        <v>0</v>
      </c>
      <c r="U143" s="123" t="str">
        <f>IF(Tabel1[[#This Row],[P]]="P","-",IF(Tabel1[[#This Row],[P]]="P0","NIET OK",IF(Tabel1[[#This Row],[P]]="P1","NIET OK",IF(Tabel1[[#This Row],[P]]="P2","NIET OK",IF(Tabel1[[#This Row],[P]]="P3","OK",IF(Tabel1[[#This Row],[P]]="P4","OK",IF(Tabel1[[#This Row],[P]]="P5","OK",IF(Tabel1[[#This Row],[P]]="P6","OK",IF(Tabel1[[#This Row],[P]]="P7","OK")))))))))</f>
        <v>-</v>
      </c>
      <c r="V143" s="123">
        <f>IF(AND(K143="ja",U143="ok"),TABELLEN!$AI$7,0)</f>
        <v>0</v>
      </c>
      <c r="W14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3" s="71" t="str">
        <f>IF(Tabel1[[#This Row],[BUDGETCATEGORIE (DEFINITIEF)]]="-","-",IF(Tabel1[[#This Row],[BUDGETCATEGORIE (DEFINITIEF)]]="RTH",Tabel1[[#This Row],[SOM ZORGGEBONDEN PUNTEN]],VLOOKUP(Tabel1[[#This Row],[BUDGETCATEGORIE (DEFINITIEF)]],TABELLEN!$C$7:$D$30,2,FALSE)))</f>
        <v>-</v>
      </c>
    </row>
    <row r="144" spans="1:27" ht="13.8" x14ac:dyDescent="0.3">
      <c r="A144" s="61"/>
      <c r="B144" s="61"/>
      <c r="C144" s="61"/>
      <c r="D144" s="62" t="str">
        <f>CONCATENATE("B",Tabel1[[#This Row],[B-waarde]],"/","P",Tabel1[[#This Row],[P-waarde]])</f>
        <v>B/P</v>
      </c>
      <c r="E144" s="62" t="str">
        <f>CONCATENATE("P",Tabel1[[#This Row],[P-waarde]])</f>
        <v>P</v>
      </c>
      <c r="F144" s="63"/>
      <c r="G144" s="63"/>
      <c r="H144" s="63"/>
      <c r="I144" s="63"/>
      <c r="J144" s="63"/>
      <c r="K144" s="64"/>
      <c r="L144" s="65">
        <f>ROUNDDOWN(Tabel1[[#This Row],[DAG-ONDERSTEUNING]],0)</f>
        <v>0</v>
      </c>
      <c r="M14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4" s="67">
        <f>ROUNDDOWN(Tabel1[[#This Row],[WOON-ONDERSTEUNING]],0)</f>
        <v>0</v>
      </c>
      <c r="O14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4" s="122">
        <f>IF(Tabel1[[#This Row],[PSYCHOSOCIALE ONDERSTEUNING / BEGELEID WERKEN]]&gt;2,Tabel1[[#This Row],[PSYCHOSOCIALE ONDERSTEUNING / BEGELEID WERKEN]]-2,0)</f>
        <v>0</v>
      </c>
      <c r="S144" s="122">
        <f>Tabel1[[#This Row],[GLOBALE INDIVIDUELE ONDERSTEUNING]]+Tabel1[[#This Row],[OVERDRACHT UREN PSYCHOSOCIALE ONDERSTEUNING]]</f>
        <v>0</v>
      </c>
      <c r="T144" s="122">
        <f>IF(Tabel1[[#This Row],[AANTAL UREN  GLOBALE INDIVIDUELE ONDERSTEUNING]]&gt;10,10*TABELLEN!$AF$7+(Tabel1[[#This Row],[AANTAL UREN  GLOBALE INDIVIDUELE ONDERSTEUNING]]-10)*TABELLEN!$AF$8,Tabel1[[#This Row],[AANTAL UREN  GLOBALE INDIVIDUELE ONDERSTEUNING]]*TABELLEN!$AF$7)</f>
        <v>0</v>
      </c>
      <c r="U144" s="123" t="str">
        <f>IF(Tabel1[[#This Row],[P]]="P","-",IF(Tabel1[[#This Row],[P]]="P0","NIET OK",IF(Tabel1[[#This Row],[P]]="P1","NIET OK",IF(Tabel1[[#This Row],[P]]="P2","NIET OK",IF(Tabel1[[#This Row],[P]]="P3","OK",IF(Tabel1[[#This Row],[P]]="P4","OK",IF(Tabel1[[#This Row],[P]]="P5","OK",IF(Tabel1[[#This Row],[P]]="P6","OK",IF(Tabel1[[#This Row],[P]]="P7","OK")))))))))</f>
        <v>-</v>
      </c>
      <c r="V144" s="123">
        <f>IF(AND(K144="ja",U144="ok"),TABELLEN!$AI$7,0)</f>
        <v>0</v>
      </c>
      <c r="W14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4" s="71" t="str">
        <f>IF(Tabel1[[#This Row],[BUDGETCATEGORIE (DEFINITIEF)]]="-","-",IF(Tabel1[[#This Row],[BUDGETCATEGORIE (DEFINITIEF)]]="RTH",Tabel1[[#This Row],[SOM ZORGGEBONDEN PUNTEN]],VLOOKUP(Tabel1[[#This Row],[BUDGETCATEGORIE (DEFINITIEF)]],TABELLEN!$C$7:$D$30,2,FALSE)))</f>
        <v>-</v>
      </c>
    </row>
    <row r="145" spans="1:27" ht="13.8" x14ac:dyDescent="0.3">
      <c r="A145" s="61"/>
      <c r="B145" s="61"/>
      <c r="C145" s="61"/>
      <c r="D145" s="62" t="str">
        <f>CONCATENATE("B",Tabel1[[#This Row],[B-waarde]],"/","P",Tabel1[[#This Row],[P-waarde]])</f>
        <v>B/P</v>
      </c>
      <c r="E145" s="62" t="str">
        <f>CONCATENATE("P",Tabel1[[#This Row],[P-waarde]])</f>
        <v>P</v>
      </c>
      <c r="F145" s="63"/>
      <c r="G145" s="63"/>
      <c r="H145" s="63"/>
      <c r="I145" s="63"/>
      <c r="J145" s="63"/>
      <c r="K145" s="64"/>
      <c r="L145" s="65">
        <f>ROUNDDOWN(Tabel1[[#This Row],[DAG-ONDERSTEUNING]],0)</f>
        <v>0</v>
      </c>
      <c r="M14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5" s="67">
        <f>ROUNDDOWN(Tabel1[[#This Row],[WOON-ONDERSTEUNING]],0)</f>
        <v>0</v>
      </c>
      <c r="O14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5" s="122">
        <f>IF(Tabel1[[#This Row],[PSYCHOSOCIALE ONDERSTEUNING / BEGELEID WERKEN]]&gt;2,Tabel1[[#This Row],[PSYCHOSOCIALE ONDERSTEUNING / BEGELEID WERKEN]]-2,0)</f>
        <v>0</v>
      </c>
      <c r="S145" s="122">
        <f>Tabel1[[#This Row],[GLOBALE INDIVIDUELE ONDERSTEUNING]]+Tabel1[[#This Row],[OVERDRACHT UREN PSYCHOSOCIALE ONDERSTEUNING]]</f>
        <v>0</v>
      </c>
      <c r="T145" s="122">
        <f>IF(Tabel1[[#This Row],[AANTAL UREN  GLOBALE INDIVIDUELE ONDERSTEUNING]]&gt;10,10*TABELLEN!$AF$7+(Tabel1[[#This Row],[AANTAL UREN  GLOBALE INDIVIDUELE ONDERSTEUNING]]-10)*TABELLEN!$AF$8,Tabel1[[#This Row],[AANTAL UREN  GLOBALE INDIVIDUELE ONDERSTEUNING]]*TABELLEN!$AF$7)</f>
        <v>0</v>
      </c>
      <c r="U145" s="123" t="str">
        <f>IF(Tabel1[[#This Row],[P]]="P","-",IF(Tabel1[[#This Row],[P]]="P0","NIET OK",IF(Tabel1[[#This Row],[P]]="P1","NIET OK",IF(Tabel1[[#This Row],[P]]="P2","NIET OK",IF(Tabel1[[#This Row],[P]]="P3","OK",IF(Tabel1[[#This Row],[P]]="P4","OK",IF(Tabel1[[#This Row],[P]]="P5","OK",IF(Tabel1[[#This Row],[P]]="P6","OK",IF(Tabel1[[#This Row],[P]]="P7","OK")))))))))</f>
        <v>-</v>
      </c>
      <c r="V145" s="123">
        <f>IF(AND(K145="ja",U145="ok"),TABELLEN!$AI$7,0)</f>
        <v>0</v>
      </c>
      <c r="W14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5" s="71" t="str">
        <f>IF(Tabel1[[#This Row],[BUDGETCATEGORIE (DEFINITIEF)]]="-","-",IF(Tabel1[[#This Row],[BUDGETCATEGORIE (DEFINITIEF)]]="RTH",Tabel1[[#This Row],[SOM ZORGGEBONDEN PUNTEN]],VLOOKUP(Tabel1[[#This Row],[BUDGETCATEGORIE (DEFINITIEF)]],TABELLEN!$C$7:$D$30,2,FALSE)))</f>
        <v>-</v>
      </c>
    </row>
    <row r="146" spans="1:27" ht="13.8" x14ac:dyDescent="0.3">
      <c r="A146" s="61"/>
      <c r="B146" s="61"/>
      <c r="C146" s="61"/>
      <c r="D146" s="62" t="str">
        <f>CONCATENATE("B",Tabel1[[#This Row],[B-waarde]],"/","P",Tabel1[[#This Row],[P-waarde]])</f>
        <v>B/P</v>
      </c>
      <c r="E146" s="62" t="str">
        <f>CONCATENATE("P",Tabel1[[#This Row],[P-waarde]])</f>
        <v>P</v>
      </c>
      <c r="F146" s="63"/>
      <c r="G146" s="63"/>
      <c r="H146" s="63"/>
      <c r="I146" s="63"/>
      <c r="J146" s="63"/>
      <c r="K146" s="64"/>
      <c r="L146" s="65">
        <f>ROUNDDOWN(Tabel1[[#This Row],[DAG-ONDERSTEUNING]],0)</f>
        <v>0</v>
      </c>
      <c r="M14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6" s="67">
        <f>ROUNDDOWN(Tabel1[[#This Row],[WOON-ONDERSTEUNING]],0)</f>
        <v>0</v>
      </c>
      <c r="O14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6" s="122">
        <f>IF(Tabel1[[#This Row],[PSYCHOSOCIALE ONDERSTEUNING / BEGELEID WERKEN]]&gt;2,Tabel1[[#This Row],[PSYCHOSOCIALE ONDERSTEUNING / BEGELEID WERKEN]]-2,0)</f>
        <v>0</v>
      </c>
      <c r="S146" s="122">
        <f>Tabel1[[#This Row],[GLOBALE INDIVIDUELE ONDERSTEUNING]]+Tabel1[[#This Row],[OVERDRACHT UREN PSYCHOSOCIALE ONDERSTEUNING]]</f>
        <v>0</v>
      </c>
      <c r="T146" s="122">
        <f>IF(Tabel1[[#This Row],[AANTAL UREN  GLOBALE INDIVIDUELE ONDERSTEUNING]]&gt;10,10*TABELLEN!$AF$7+(Tabel1[[#This Row],[AANTAL UREN  GLOBALE INDIVIDUELE ONDERSTEUNING]]-10)*TABELLEN!$AF$8,Tabel1[[#This Row],[AANTAL UREN  GLOBALE INDIVIDUELE ONDERSTEUNING]]*TABELLEN!$AF$7)</f>
        <v>0</v>
      </c>
      <c r="U146" s="123" t="str">
        <f>IF(Tabel1[[#This Row],[P]]="P","-",IF(Tabel1[[#This Row],[P]]="P0","NIET OK",IF(Tabel1[[#This Row],[P]]="P1","NIET OK",IF(Tabel1[[#This Row],[P]]="P2","NIET OK",IF(Tabel1[[#This Row],[P]]="P3","OK",IF(Tabel1[[#This Row],[P]]="P4","OK",IF(Tabel1[[#This Row],[P]]="P5","OK",IF(Tabel1[[#This Row],[P]]="P6","OK",IF(Tabel1[[#This Row],[P]]="P7","OK")))))))))</f>
        <v>-</v>
      </c>
      <c r="V146" s="123">
        <f>IF(AND(K146="ja",U146="ok"),TABELLEN!$AI$7,0)</f>
        <v>0</v>
      </c>
      <c r="W14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6" s="71" t="str">
        <f>IF(Tabel1[[#This Row],[BUDGETCATEGORIE (DEFINITIEF)]]="-","-",IF(Tabel1[[#This Row],[BUDGETCATEGORIE (DEFINITIEF)]]="RTH",Tabel1[[#This Row],[SOM ZORGGEBONDEN PUNTEN]],VLOOKUP(Tabel1[[#This Row],[BUDGETCATEGORIE (DEFINITIEF)]],TABELLEN!$C$7:$D$30,2,FALSE)))</f>
        <v>-</v>
      </c>
    </row>
    <row r="147" spans="1:27" ht="13.8" x14ac:dyDescent="0.3">
      <c r="A147" s="61"/>
      <c r="B147" s="61"/>
      <c r="C147" s="61"/>
      <c r="D147" s="62" t="str">
        <f>CONCATENATE("B",Tabel1[[#This Row],[B-waarde]],"/","P",Tabel1[[#This Row],[P-waarde]])</f>
        <v>B/P</v>
      </c>
      <c r="E147" s="62" t="str">
        <f>CONCATENATE("P",Tabel1[[#This Row],[P-waarde]])</f>
        <v>P</v>
      </c>
      <c r="F147" s="63"/>
      <c r="G147" s="63"/>
      <c r="H147" s="63"/>
      <c r="I147" s="63"/>
      <c r="J147" s="63"/>
      <c r="K147" s="64"/>
      <c r="L147" s="65">
        <f>ROUNDDOWN(Tabel1[[#This Row],[DAG-ONDERSTEUNING]],0)</f>
        <v>0</v>
      </c>
      <c r="M14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7" s="67">
        <f>ROUNDDOWN(Tabel1[[#This Row],[WOON-ONDERSTEUNING]],0)</f>
        <v>0</v>
      </c>
      <c r="O14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7" s="122">
        <f>IF(Tabel1[[#This Row],[PSYCHOSOCIALE ONDERSTEUNING / BEGELEID WERKEN]]&gt;2,Tabel1[[#This Row],[PSYCHOSOCIALE ONDERSTEUNING / BEGELEID WERKEN]]-2,0)</f>
        <v>0</v>
      </c>
      <c r="S147" s="122">
        <f>Tabel1[[#This Row],[GLOBALE INDIVIDUELE ONDERSTEUNING]]+Tabel1[[#This Row],[OVERDRACHT UREN PSYCHOSOCIALE ONDERSTEUNING]]</f>
        <v>0</v>
      </c>
      <c r="T147" s="122">
        <f>IF(Tabel1[[#This Row],[AANTAL UREN  GLOBALE INDIVIDUELE ONDERSTEUNING]]&gt;10,10*TABELLEN!$AF$7+(Tabel1[[#This Row],[AANTAL UREN  GLOBALE INDIVIDUELE ONDERSTEUNING]]-10)*TABELLEN!$AF$8,Tabel1[[#This Row],[AANTAL UREN  GLOBALE INDIVIDUELE ONDERSTEUNING]]*TABELLEN!$AF$7)</f>
        <v>0</v>
      </c>
      <c r="U147" s="123" t="str">
        <f>IF(Tabel1[[#This Row],[P]]="P","-",IF(Tabel1[[#This Row],[P]]="P0","NIET OK",IF(Tabel1[[#This Row],[P]]="P1","NIET OK",IF(Tabel1[[#This Row],[P]]="P2","NIET OK",IF(Tabel1[[#This Row],[P]]="P3","OK",IF(Tabel1[[#This Row],[P]]="P4","OK",IF(Tabel1[[#This Row],[P]]="P5","OK",IF(Tabel1[[#This Row],[P]]="P6","OK",IF(Tabel1[[#This Row],[P]]="P7","OK")))))))))</f>
        <v>-</v>
      </c>
      <c r="V147" s="123">
        <f>IF(AND(K147="ja",U147="ok"),TABELLEN!$AI$7,0)</f>
        <v>0</v>
      </c>
      <c r="W14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7" s="71" t="str">
        <f>IF(Tabel1[[#This Row],[BUDGETCATEGORIE (DEFINITIEF)]]="-","-",IF(Tabel1[[#This Row],[BUDGETCATEGORIE (DEFINITIEF)]]="RTH",Tabel1[[#This Row],[SOM ZORGGEBONDEN PUNTEN]],VLOOKUP(Tabel1[[#This Row],[BUDGETCATEGORIE (DEFINITIEF)]],TABELLEN!$C$7:$D$30,2,FALSE)))</f>
        <v>-</v>
      </c>
    </row>
    <row r="148" spans="1:27" ht="13.8" x14ac:dyDescent="0.3">
      <c r="A148" s="61"/>
      <c r="B148" s="61"/>
      <c r="C148" s="61"/>
      <c r="D148" s="62" t="str">
        <f>CONCATENATE("B",Tabel1[[#This Row],[B-waarde]],"/","P",Tabel1[[#This Row],[P-waarde]])</f>
        <v>B/P</v>
      </c>
      <c r="E148" s="62" t="str">
        <f>CONCATENATE("P",Tabel1[[#This Row],[P-waarde]])</f>
        <v>P</v>
      </c>
      <c r="F148" s="63"/>
      <c r="G148" s="63"/>
      <c r="H148" s="63"/>
      <c r="I148" s="63"/>
      <c r="J148" s="63"/>
      <c r="K148" s="64"/>
      <c r="L148" s="65">
        <f>ROUNDDOWN(Tabel1[[#This Row],[DAG-ONDERSTEUNING]],0)</f>
        <v>0</v>
      </c>
      <c r="M14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8" s="67">
        <f>ROUNDDOWN(Tabel1[[#This Row],[WOON-ONDERSTEUNING]],0)</f>
        <v>0</v>
      </c>
      <c r="O14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8" s="122">
        <f>IF(Tabel1[[#This Row],[PSYCHOSOCIALE ONDERSTEUNING / BEGELEID WERKEN]]&gt;2,Tabel1[[#This Row],[PSYCHOSOCIALE ONDERSTEUNING / BEGELEID WERKEN]]-2,0)</f>
        <v>0</v>
      </c>
      <c r="S148" s="122">
        <f>Tabel1[[#This Row],[GLOBALE INDIVIDUELE ONDERSTEUNING]]+Tabel1[[#This Row],[OVERDRACHT UREN PSYCHOSOCIALE ONDERSTEUNING]]</f>
        <v>0</v>
      </c>
      <c r="T148" s="122">
        <f>IF(Tabel1[[#This Row],[AANTAL UREN  GLOBALE INDIVIDUELE ONDERSTEUNING]]&gt;10,10*TABELLEN!$AF$7+(Tabel1[[#This Row],[AANTAL UREN  GLOBALE INDIVIDUELE ONDERSTEUNING]]-10)*TABELLEN!$AF$8,Tabel1[[#This Row],[AANTAL UREN  GLOBALE INDIVIDUELE ONDERSTEUNING]]*TABELLEN!$AF$7)</f>
        <v>0</v>
      </c>
      <c r="U148" s="123" t="str">
        <f>IF(Tabel1[[#This Row],[P]]="P","-",IF(Tabel1[[#This Row],[P]]="P0","NIET OK",IF(Tabel1[[#This Row],[P]]="P1","NIET OK",IF(Tabel1[[#This Row],[P]]="P2","NIET OK",IF(Tabel1[[#This Row],[P]]="P3","OK",IF(Tabel1[[#This Row],[P]]="P4","OK",IF(Tabel1[[#This Row],[P]]="P5","OK",IF(Tabel1[[#This Row],[P]]="P6","OK",IF(Tabel1[[#This Row],[P]]="P7","OK")))))))))</f>
        <v>-</v>
      </c>
      <c r="V148" s="123">
        <f>IF(AND(K148="ja",U148="ok"),TABELLEN!$AI$7,0)</f>
        <v>0</v>
      </c>
      <c r="W14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8" s="71" t="str">
        <f>IF(Tabel1[[#This Row],[BUDGETCATEGORIE (DEFINITIEF)]]="-","-",IF(Tabel1[[#This Row],[BUDGETCATEGORIE (DEFINITIEF)]]="RTH",Tabel1[[#This Row],[SOM ZORGGEBONDEN PUNTEN]],VLOOKUP(Tabel1[[#This Row],[BUDGETCATEGORIE (DEFINITIEF)]],TABELLEN!$C$7:$D$30,2,FALSE)))</f>
        <v>-</v>
      </c>
    </row>
    <row r="149" spans="1:27" ht="13.8" x14ac:dyDescent="0.3">
      <c r="A149" s="61"/>
      <c r="B149" s="61"/>
      <c r="C149" s="61"/>
      <c r="D149" s="62" t="str">
        <f>CONCATENATE("B",Tabel1[[#This Row],[B-waarde]],"/","P",Tabel1[[#This Row],[P-waarde]])</f>
        <v>B/P</v>
      </c>
      <c r="E149" s="62" t="str">
        <f>CONCATENATE("P",Tabel1[[#This Row],[P-waarde]])</f>
        <v>P</v>
      </c>
      <c r="F149" s="63"/>
      <c r="G149" s="63"/>
      <c r="H149" s="63"/>
      <c r="I149" s="63"/>
      <c r="J149" s="63"/>
      <c r="K149" s="64"/>
      <c r="L149" s="65">
        <f>ROUNDDOWN(Tabel1[[#This Row],[DAG-ONDERSTEUNING]],0)</f>
        <v>0</v>
      </c>
      <c r="M14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49" s="67">
        <f>ROUNDDOWN(Tabel1[[#This Row],[WOON-ONDERSTEUNING]],0)</f>
        <v>0</v>
      </c>
      <c r="O14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4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4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49" s="122">
        <f>IF(Tabel1[[#This Row],[PSYCHOSOCIALE ONDERSTEUNING / BEGELEID WERKEN]]&gt;2,Tabel1[[#This Row],[PSYCHOSOCIALE ONDERSTEUNING / BEGELEID WERKEN]]-2,0)</f>
        <v>0</v>
      </c>
      <c r="S149" s="122">
        <f>Tabel1[[#This Row],[GLOBALE INDIVIDUELE ONDERSTEUNING]]+Tabel1[[#This Row],[OVERDRACHT UREN PSYCHOSOCIALE ONDERSTEUNING]]</f>
        <v>0</v>
      </c>
      <c r="T149" s="122">
        <f>IF(Tabel1[[#This Row],[AANTAL UREN  GLOBALE INDIVIDUELE ONDERSTEUNING]]&gt;10,10*TABELLEN!$AF$7+(Tabel1[[#This Row],[AANTAL UREN  GLOBALE INDIVIDUELE ONDERSTEUNING]]-10)*TABELLEN!$AF$8,Tabel1[[#This Row],[AANTAL UREN  GLOBALE INDIVIDUELE ONDERSTEUNING]]*TABELLEN!$AF$7)</f>
        <v>0</v>
      </c>
      <c r="U149" s="123" t="str">
        <f>IF(Tabel1[[#This Row],[P]]="P","-",IF(Tabel1[[#This Row],[P]]="P0","NIET OK",IF(Tabel1[[#This Row],[P]]="P1","NIET OK",IF(Tabel1[[#This Row],[P]]="P2","NIET OK",IF(Tabel1[[#This Row],[P]]="P3","OK",IF(Tabel1[[#This Row],[P]]="P4","OK",IF(Tabel1[[#This Row],[P]]="P5","OK",IF(Tabel1[[#This Row],[P]]="P6","OK",IF(Tabel1[[#This Row],[P]]="P7","OK")))))))))</f>
        <v>-</v>
      </c>
      <c r="V149" s="123">
        <f>IF(AND(K149="ja",U149="ok"),TABELLEN!$AI$7,0)</f>
        <v>0</v>
      </c>
      <c r="W14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4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4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4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49" s="71" t="str">
        <f>IF(Tabel1[[#This Row],[BUDGETCATEGORIE (DEFINITIEF)]]="-","-",IF(Tabel1[[#This Row],[BUDGETCATEGORIE (DEFINITIEF)]]="RTH",Tabel1[[#This Row],[SOM ZORGGEBONDEN PUNTEN]],VLOOKUP(Tabel1[[#This Row],[BUDGETCATEGORIE (DEFINITIEF)]],TABELLEN!$C$7:$D$30,2,FALSE)))</f>
        <v>-</v>
      </c>
    </row>
    <row r="150" spans="1:27" ht="13.8" x14ac:dyDescent="0.3">
      <c r="A150" s="61"/>
      <c r="B150" s="61"/>
      <c r="C150" s="61"/>
      <c r="D150" s="62" t="str">
        <f>CONCATENATE("B",Tabel1[[#This Row],[B-waarde]],"/","P",Tabel1[[#This Row],[P-waarde]])</f>
        <v>B/P</v>
      </c>
      <c r="E150" s="62" t="str">
        <f>CONCATENATE("P",Tabel1[[#This Row],[P-waarde]])</f>
        <v>P</v>
      </c>
      <c r="F150" s="63"/>
      <c r="G150" s="63"/>
      <c r="H150" s="63"/>
      <c r="I150" s="63"/>
      <c r="J150" s="63"/>
      <c r="K150" s="64"/>
      <c r="L150" s="65">
        <f>ROUNDDOWN(Tabel1[[#This Row],[DAG-ONDERSTEUNING]],0)</f>
        <v>0</v>
      </c>
      <c r="M15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0" s="67">
        <f>ROUNDDOWN(Tabel1[[#This Row],[WOON-ONDERSTEUNING]],0)</f>
        <v>0</v>
      </c>
      <c r="O15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0" s="122">
        <f>IF(Tabel1[[#This Row],[PSYCHOSOCIALE ONDERSTEUNING / BEGELEID WERKEN]]&gt;2,Tabel1[[#This Row],[PSYCHOSOCIALE ONDERSTEUNING / BEGELEID WERKEN]]-2,0)</f>
        <v>0</v>
      </c>
      <c r="S150" s="122">
        <f>Tabel1[[#This Row],[GLOBALE INDIVIDUELE ONDERSTEUNING]]+Tabel1[[#This Row],[OVERDRACHT UREN PSYCHOSOCIALE ONDERSTEUNING]]</f>
        <v>0</v>
      </c>
      <c r="T150" s="122">
        <f>IF(Tabel1[[#This Row],[AANTAL UREN  GLOBALE INDIVIDUELE ONDERSTEUNING]]&gt;10,10*TABELLEN!$AF$7+(Tabel1[[#This Row],[AANTAL UREN  GLOBALE INDIVIDUELE ONDERSTEUNING]]-10)*TABELLEN!$AF$8,Tabel1[[#This Row],[AANTAL UREN  GLOBALE INDIVIDUELE ONDERSTEUNING]]*TABELLEN!$AF$7)</f>
        <v>0</v>
      </c>
      <c r="U150" s="123" t="str">
        <f>IF(Tabel1[[#This Row],[P]]="P","-",IF(Tabel1[[#This Row],[P]]="P0","NIET OK",IF(Tabel1[[#This Row],[P]]="P1","NIET OK",IF(Tabel1[[#This Row],[P]]="P2","NIET OK",IF(Tabel1[[#This Row],[P]]="P3","OK",IF(Tabel1[[#This Row],[P]]="P4","OK",IF(Tabel1[[#This Row],[P]]="P5","OK",IF(Tabel1[[#This Row],[P]]="P6","OK",IF(Tabel1[[#This Row],[P]]="P7","OK")))))))))</f>
        <v>-</v>
      </c>
      <c r="V150" s="123">
        <f>IF(AND(K150="ja",U150="ok"),TABELLEN!$AI$7,0)</f>
        <v>0</v>
      </c>
      <c r="W15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0" s="71" t="str">
        <f>IF(Tabel1[[#This Row],[BUDGETCATEGORIE (DEFINITIEF)]]="-","-",IF(Tabel1[[#This Row],[BUDGETCATEGORIE (DEFINITIEF)]]="RTH",Tabel1[[#This Row],[SOM ZORGGEBONDEN PUNTEN]],VLOOKUP(Tabel1[[#This Row],[BUDGETCATEGORIE (DEFINITIEF)]],TABELLEN!$C$7:$D$30,2,FALSE)))</f>
        <v>-</v>
      </c>
    </row>
    <row r="151" spans="1:27" ht="13.8" x14ac:dyDescent="0.3">
      <c r="A151" s="61"/>
      <c r="B151" s="61"/>
      <c r="C151" s="61"/>
      <c r="D151" s="62" t="str">
        <f>CONCATENATE("B",Tabel1[[#This Row],[B-waarde]],"/","P",Tabel1[[#This Row],[P-waarde]])</f>
        <v>B/P</v>
      </c>
      <c r="E151" s="62" t="str">
        <f>CONCATENATE("P",Tabel1[[#This Row],[P-waarde]])</f>
        <v>P</v>
      </c>
      <c r="F151" s="63"/>
      <c r="G151" s="63"/>
      <c r="H151" s="63"/>
      <c r="I151" s="63"/>
      <c r="J151" s="63"/>
      <c r="K151" s="64"/>
      <c r="L151" s="65">
        <f>ROUNDDOWN(Tabel1[[#This Row],[DAG-ONDERSTEUNING]],0)</f>
        <v>0</v>
      </c>
      <c r="M15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1" s="67">
        <f>ROUNDDOWN(Tabel1[[#This Row],[WOON-ONDERSTEUNING]],0)</f>
        <v>0</v>
      </c>
      <c r="O15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1" s="122">
        <f>IF(Tabel1[[#This Row],[PSYCHOSOCIALE ONDERSTEUNING / BEGELEID WERKEN]]&gt;2,Tabel1[[#This Row],[PSYCHOSOCIALE ONDERSTEUNING / BEGELEID WERKEN]]-2,0)</f>
        <v>0</v>
      </c>
      <c r="S151" s="122">
        <f>Tabel1[[#This Row],[GLOBALE INDIVIDUELE ONDERSTEUNING]]+Tabel1[[#This Row],[OVERDRACHT UREN PSYCHOSOCIALE ONDERSTEUNING]]</f>
        <v>0</v>
      </c>
      <c r="T151" s="122">
        <f>IF(Tabel1[[#This Row],[AANTAL UREN  GLOBALE INDIVIDUELE ONDERSTEUNING]]&gt;10,10*TABELLEN!$AF$7+(Tabel1[[#This Row],[AANTAL UREN  GLOBALE INDIVIDUELE ONDERSTEUNING]]-10)*TABELLEN!$AF$8,Tabel1[[#This Row],[AANTAL UREN  GLOBALE INDIVIDUELE ONDERSTEUNING]]*TABELLEN!$AF$7)</f>
        <v>0</v>
      </c>
      <c r="U151" s="123" t="str">
        <f>IF(Tabel1[[#This Row],[P]]="P","-",IF(Tabel1[[#This Row],[P]]="P0","NIET OK",IF(Tabel1[[#This Row],[P]]="P1","NIET OK",IF(Tabel1[[#This Row],[P]]="P2","NIET OK",IF(Tabel1[[#This Row],[P]]="P3","OK",IF(Tabel1[[#This Row],[P]]="P4","OK",IF(Tabel1[[#This Row],[P]]="P5","OK",IF(Tabel1[[#This Row],[P]]="P6","OK",IF(Tabel1[[#This Row],[P]]="P7","OK")))))))))</f>
        <v>-</v>
      </c>
      <c r="V151" s="123">
        <f>IF(AND(K151="ja",U151="ok"),TABELLEN!$AI$7,0)</f>
        <v>0</v>
      </c>
      <c r="W15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1" s="71" t="str">
        <f>IF(Tabel1[[#This Row],[BUDGETCATEGORIE (DEFINITIEF)]]="-","-",IF(Tabel1[[#This Row],[BUDGETCATEGORIE (DEFINITIEF)]]="RTH",Tabel1[[#This Row],[SOM ZORGGEBONDEN PUNTEN]],VLOOKUP(Tabel1[[#This Row],[BUDGETCATEGORIE (DEFINITIEF)]],TABELLEN!$C$7:$D$30,2,FALSE)))</f>
        <v>-</v>
      </c>
    </row>
    <row r="152" spans="1:27" ht="13.8" x14ac:dyDescent="0.3">
      <c r="A152" s="61"/>
      <c r="B152" s="61"/>
      <c r="C152" s="61"/>
      <c r="D152" s="62" t="str">
        <f>CONCATENATE("B",Tabel1[[#This Row],[B-waarde]],"/","P",Tabel1[[#This Row],[P-waarde]])</f>
        <v>B/P</v>
      </c>
      <c r="E152" s="62" t="str">
        <f>CONCATENATE("P",Tabel1[[#This Row],[P-waarde]])</f>
        <v>P</v>
      </c>
      <c r="F152" s="63"/>
      <c r="G152" s="63"/>
      <c r="H152" s="63"/>
      <c r="I152" s="63"/>
      <c r="J152" s="63"/>
      <c r="K152" s="64"/>
      <c r="L152" s="65">
        <f>ROUNDDOWN(Tabel1[[#This Row],[DAG-ONDERSTEUNING]],0)</f>
        <v>0</v>
      </c>
      <c r="M15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2" s="67">
        <f>ROUNDDOWN(Tabel1[[#This Row],[WOON-ONDERSTEUNING]],0)</f>
        <v>0</v>
      </c>
      <c r="O15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2" s="122">
        <f>IF(Tabel1[[#This Row],[PSYCHOSOCIALE ONDERSTEUNING / BEGELEID WERKEN]]&gt;2,Tabel1[[#This Row],[PSYCHOSOCIALE ONDERSTEUNING / BEGELEID WERKEN]]-2,0)</f>
        <v>0</v>
      </c>
      <c r="S152" s="122">
        <f>Tabel1[[#This Row],[GLOBALE INDIVIDUELE ONDERSTEUNING]]+Tabel1[[#This Row],[OVERDRACHT UREN PSYCHOSOCIALE ONDERSTEUNING]]</f>
        <v>0</v>
      </c>
      <c r="T152" s="122">
        <f>IF(Tabel1[[#This Row],[AANTAL UREN  GLOBALE INDIVIDUELE ONDERSTEUNING]]&gt;10,10*TABELLEN!$AF$7+(Tabel1[[#This Row],[AANTAL UREN  GLOBALE INDIVIDUELE ONDERSTEUNING]]-10)*TABELLEN!$AF$8,Tabel1[[#This Row],[AANTAL UREN  GLOBALE INDIVIDUELE ONDERSTEUNING]]*TABELLEN!$AF$7)</f>
        <v>0</v>
      </c>
      <c r="U152" s="123" t="str">
        <f>IF(Tabel1[[#This Row],[P]]="P","-",IF(Tabel1[[#This Row],[P]]="P0","NIET OK",IF(Tabel1[[#This Row],[P]]="P1","NIET OK",IF(Tabel1[[#This Row],[P]]="P2","NIET OK",IF(Tabel1[[#This Row],[P]]="P3","OK",IF(Tabel1[[#This Row],[P]]="P4","OK",IF(Tabel1[[#This Row],[P]]="P5","OK",IF(Tabel1[[#This Row],[P]]="P6","OK",IF(Tabel1[[#This Row],[P]]="P7","OK")))))))))</f>
        <v>-</v>
      </c>
      <c r="V152" s="123">
        <f>IF(AND(K152="ja",U152="ok"),TABELLEN!$AI$7,0)</f>
        <v>0</v>
      </c>
      <c r="W15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2" s="71" t="str">
        <f>IF(Tabel1[[#This Row],[BUDGETCATEGORIE (DEFINITIEF)]]="-","-",IF(Tabel1[[#This Row],[BUDGETCATEGORIE (DEFINITIEF)]]="RTH",Tabel1[[#This Row],[SOM ZORGGEBONDEN PUNTEN]],VLOOKUP(Tabel1[[#This Row],[BUDGETCATEGORIE (DEFINITIEF)]],TABELLEN!$C$7:$D$30,2,FALSE)))</f>
        <v>-</v>
      </c>
    </row>
    <row r="153" spans="1:27" ht="13.8" x14ac:dyDescent="0.3">
      <c r="A153" s="61"/>
      <c r="B153" s="61"/>
      <c r="C153" s="61"/>
      <c r="D153" s="62" t="str">
        <f>CONCATENATE("B",Tabel1[[#This Row],[B-waarde]],"/","P",Tabel1[[#This Row],[P-waarde]])</f>
        <v>B/P</v>
      </c>
      <c r="E153" s="62" t="str">
        <f>CONCATENATE("P",Tabel1[[#This Row],[P-waarde]])</f>
        <v>P</v>
      </c>
      <c r="F153" s="63"/>
      <c r="G153" s="63"/>
      <c r="H153" s="63"/>
      <c r="I153" s="63"/>
      <c r="J153" s="63"/>
      <c r="K153" s="64"/>
      <c r="L153" s="65">
        <f>ROUNDDOWN(Tabel1[[#This Row],[DAG-ONDERSTEUNING]],0)</f>
        <v>0</v>
      </c>
      <c r="M15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3" s="67">
        <f>ROUNDDOWN(Tabel1[[#This Row],[WOON-ONDERSTEUNING]],0)</f>
        <v>0</v>
      </c>
      <c r="O15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3" s="122">
        <f>IF(Tabel1[[#This Row],[PSYCHOSOCIALE ONDERSTEUNING / BEGELEID WERKEN]]&gt;2,Tabel1[[#This Row],[PSYCHOSOCIALE ONDERSTEUNING / BEGELEID WERKEN]]-2,0)</f>
        <v>0</v>
      </c>
      <c r="S153" s="122">
        <f>Tabel1[[#This Row],[GLOBALE INDIVIDUELE ONDERSTEUNING]]+Tabel1[[#This Row],[OVERDRACHT UREN PSYCHOSOCIALE ONDERSTEUNING]]</f>
        <v>0</v>
      </c>
      <c r="T153" s="122">
        <f>IF(Tabel1[[#This Row],[AANTAL UREN  GLOBALE INDIVIDUELE ONDERSTEUNING]]&gt;10,10*TABELLEN!$AF$7+(Tabel1[[#This Row],[AANTAL UREN  GLOBALE INDIVIDUELE ONDERSTEUNING]]-10)*TABELLEN!$AF$8,Tabel1[[#This Row],[AANTAL UREN  GLOBALE INDIVIDUELE ONDERSTEUNING]]*TABELLEN!$AF$7)</f>
        <v>0</v>
      </c>
      <c r="U153" s="123" t="str">
        <f>IF(Tabel1[[#This Row],[P]]="P","-",IF(Tabel1[[#This Row],[P]]="P0","NIET OK",IF(Tabel1[[#This Row],[P]]="P1","NIET OK",IF(Tabel1[[#This Row],[P]]="P2","NIET OK",IF(Tabel1[[#This Row],[P]]="P3","OK",IF(Tabel1[[#This Row],[P]]="P4","OK",IF(Tabel1[[#This Row],[P]]="P5","OK",IF(Tabel1[[#This Row],[P]]="P6","OK",IF(Tabel1[[#This Row],[P]]="P7","OK")))))))))</f>
        <v>-</v>
      </c>
      <c r="V153" s="123">
        <f>IF(AND(K153="ja",U153="ok"),TABELLEN!$AI$7,0)</f>
        <v>0</v>
      </c>
      <c r="W15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3" s="71" t="str">
        <f>IF(Tabel1[[#This Row],[BUDGETCATEGORIE (DEFINITIEF)]]="-","-",IF(Tabel1[[#This Row],[BUDGETCATEGORIE (DEFINITIEF)]]="RTH",Tabel1[[#This Row],[SOM ZORGGEBONDEN PUNTEN]],VLOOKUP(Tabel1[[#This Row],[BUDGETCATEGORIE (DEFINITIEF)]],TABELLEN!$C$7:$D$30,2,FALSE)))</f>
        <v>-</v>
      </c>
    </row>
    <row r="154" spans="1:27" ht="13.8" x14ac:dyDescent="0.3">
      <c r="A154" s="61"/>
      <c r="B154" s="61"/>
      <c r="C154" s="61"/>
      <c r="D154" s="62" t="str">
        <f>CONCATENATE("B",Tabel1[[#This Row],[B-waarde]],"/","P",Tabel1[[#This Row],[P-waarde]])</f>
        <v>B/P</v>
      </c>
      <c r="E154" s="62" t="str">
        <f>CONCATENATE("P",Tabel1[[#This Row],[P-waarde]])</f>
        <v>P</v>
      </c>
      <c r="F154" s="63"/>
      <c r="G154" s="63"/>
      <c r="H154" s="63"/>
      <c r="I154" s="63"/>
      <c r="J154" s="63"/>
      <c r="K154" s="64"/>
      <c r="L154" s="65">
        <f>ROUNDDOWN(Tabel1[[#This Row],[DAG-ONDERSTEUNING]],0)</f>
        <v>0</v>
      </c>
      <c r="M15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4" s="67">
        <f>ROUNDDOWN(Tabel1[[#This Row],[WOON-ONDERSTEUNING]],0)</f>
        <v>0</v>
      </c>
      <c r="O15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4" s="122">
        <f>IF(Tabel1[[#This Row],[PSYCHOSOCIALE ONDERSTEUNING / BEGELEID WERKEN]]&gt;2,Tabel1[[#This Row],[PSYCHOSOCIALE ONDERSTEUNING / BEGELEID WERKEN]]-2,0)</f>
        <v>0</v>
      </c>
      <c r="S154" s="122">
        <f>Tabel1[[#This Row],[GLOBALE INDIVIDUELE ONDERSTEUNING]]+Tabel1[[#This Row],[OVERDRACHT UREN PSYCHOSOCIALE ONDERSTEUNING]]</f>
        <v>0</v>
      </c>
      <c r="T154" s="122">
        <f>IF(Tabel1[[#This Row],[AANTAL UREN  GLOBALE INDIVIDUELE ONDERSTEUNING]]&gt;10,10*TABELLEN!$AF$7+(Tabel1[[#This Row],[AANTAL UREN  GLOBALE INDIVIDUELE ONDERSTEUNING]]-10)*TABELLEN!$AF$8,Tabel1[[#This Row],[AANTAL UREN  GLOBALE INDIVIDUELE ONDERSTEUNING]]*TABELLEN!$AF$7)</f>
        <v>0</v>
      </c>
      <c r="U154" s="123" t="str">
        <f>IF(Tabel1[[#This Row],[P]]="P","-",IF(Tabel1[[#This Row],[P]]="P0","NIET OK",IF(Tabel1[[#This Row],[P]]="P1","NIET OK",IF(Tabel1[[#This Row],[P]]="P2","NIET OK",IF(Tabel1[[#This Row],[P]]="P3","OK",IF(Tabel1[[#This Row],[P]]="P4","OK",IF(Tabel1[[#This Row],[P]]="P5","OK",IF(Tabel1[[#This Row],[P]]="P6","OK",IF(Tabel1[[#This Row],[P]]="P7","OK")))))))))</f>
        <v>-</v>
      </c>
      <c r="V154" s="123">
        <f>IF(AND(K154="ja",U154="ok"),TABELLEN!$AI$7,0)</f>
        <v>0</v>
      </c>
      <c r="W15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4" s="71" t="str">
        <f>IF(Tabel1[[#This Row],[BUDGETCATEGORIE (DEFINITIEF)]]="-","-",IF(Tabel1[[#This Row],[BUDGETCATEGORIE (DEFINITIEF)]]="RTH",Tabel1[[#This Row],[SOM ZORGGEBONDEN PUNTEN]],VLOOKUP(Tabel1[[#This Row],[BUDGETCATEGORIE (DEFINITIEF)]],TABELLEN!$C$7:$D$30,2,FALSE)))</f>
        <v>-</v>
      </c>
    </row>
    <row r="155" spans="1:27" ht="13.8" x14ac:dyDescent="0.3">
      <c r="A155" s="61"/>
      <c r="B155" s="61"/>
      <c r="C155" s="61"/>
      <c r="D155" s="62" t="str">
        <f>CONCATENATE("B",Tabel1[[#This Row],[B-waarde]],"/","P",Tabel1[[#This Row],[P-waarde]])</f>
        <v>B/P</v>
      </c>
      <c r="E155" s="62" t="str">
        <f>CONCATENATE("P",Tabel1[[#This Row],[P-waarde]])</f>
        <v>P</v>
      </c>
      <c r="F155" s="63"/>
      <c r="G155" s="63"/>
      <c r="H155" s="63"/>
      <c r="I155" s="63"/>
      <c r="J155" s="63"/>
      <c r="K155" s="64"/>
      <c r="L155" s="65">
        <f>ROUNDDOWN(Tabel1[[#This Row],[DAG-ONDERSTEUNING]],0)</f>
        <v>0</v>
      </c>
      <c r="M15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5" s="67">
        <f>ROUNDDOWN(Tabel1[[#This Row],[WOON-ONDERSTEUNING]],0)</f>
        <v>0</v>
      </c>
      <c r="O15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5" s="122">
        <f>IF(Tabel1[[#This Row],[PSYCHOSOCIALE ONDERSTEUNING / BEGELEID WERKEN]]&gt;2,Tabel1[[#This Row],[PSYCHOSOCIALE ONDERSTEUNING / BEGELEID WERKEN]]-2,0)</f>
        <v>0</v>
      </c>
      <c r="S155" s="122">
        <f>Tabel1[[#This Row],[GLOBALE INDIVIDUELE ONDERSTEUNING]]+Tabel1[[#This Row],[OVERDRACHT UREN PSYCHOSOCIALE ONDERSTEUNING]]</f>
        <v>0</v>
      </c>
      <c r="T155" s="122">
        <f>IF(Tabel1[[#This Row],[AANTAL UREN  GLOBALE INDIVIDUELE ONDERSTEUNING]]&gt;10,10*TABELLEN!$AF$7+(Tabel1[[#This Row],[AANTAL UREN  GLOBALE INDIVIDUELE ONDERSTEUNING]]-10)*TABELLEN!$AF$8,Tabel1[[#This Row],[AANTAL UREN  GLOBALE INDIVIDUELE ONDERSTEUNING]]*TABELLEN!$AF$7)</f>
        <v>0</v>
      </c>
      <c r="U155" s="123" t="str">
        <f>IF(Tabel1[[#This Row],[P]]="P","-",IF(Tabel1[[#This Row],[P]]="P0","NIET OK",IF(Tabel1[[#This Row],[P]]="P1","NIET OK",IF(Tabel1[[#This Row],[P]]="P2","NIET OK",IF(Tabel1[[#This Row],[P]]="P3","OK",IF(Tabel1[[#This Row],[P]]="P4","OK",IF(Tabel1[[#This Row],[P]]="P5","OK",IF(Tabel1[[#This Row],[P]]="P6","OK",IF(Tabel1[[#This Row],[P]]="P7","OK")))))))))</f>
        <v>-</v>
      </c>
      <c r="V155" s="123">
        <f>IF(AND(K155="ja",U155="ok"),TABELLEN!$AI$7,0)</f>
        <v>0</v>
      </c>
      <c r="W15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5" s="71" t="str">
        <f>IF(Tabel1[[#This Row],[BUDGETCATEGORIE (DEFINITIEF)]]="-","-",IF(Tabel1[[#This Row],[BUDGETCATEGORIE (DEFINITIEF)]]="RTH",Tabel1[[#This Row],[SOM ZORGGEBONDEN PUNTEN]],VLOOKUP(Tabel1[[#This Row],[BUDGETCATEGORIE (DEFINITIEF)]],TABELLEN!$C$7:$D$30,2,FALSE)))</f>
        <v>-</v>
      </c>
    </row>
    <row r="156" spans="1:27" ht="13.8" x14ac:dyDescent="0.3">
      <c r="A156" s="61"/>
      <c r="B156" s="61"/>
      <c r="C156" s="61"/>
      <c r="D156" s="62" t="str">
        <f>CONCATENATE("B",Tabel1[[#This Row],[B-waarde]],"/","P",Tabel1[[#This Row],[P-waarde]])</f>
        <v>B/P</v>
      </c>
      <c r="E156" s="62" t="str">
        <f>CONCATENATE("P",Tabel1[[#This Row],[P-waarde]])</f>
        <v>P</v>
      </c>
      <c r="F156" s="63"/>
      <c r="G156" s="63"/>
      <c r="H156" s="63"/>
      <c r="I156" s="63"/>
      <c r="J156" s="63"/>
      <c r="K156" s="64"/>
      <c r="L156" s="65">
        <f>ROUNDDOWN(Tabel1[[#This Row],[DAG-ONDERSTEUNING]],0)</f>
        <v>0</v>
      </c>
      <c r="M15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6" s="67">
        <f>ROUNDDOWN(Tabel1[[#This Row],[WOON-ONDERSTEUNING]],0)</f>
        <v>0</v>
      </c>
      <c r="O15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6" s="122">
        <f>IF(Tabel1[[#This Row],[PSYCHOSOCIALE ONDERSTEUNING / BEGELEID WERKEN]]&gt;2,Tabel1[[#This Row],[PSYCHOSOCIALE ONDERSTEUNING / BEGELEID WERKEN]]-2,0)</f>
        <v>0</v>
      </c>
      <c r="S156" s="122">
        <f>Tabel1[[#This Row],[GLOBALE INDIVIDUELE ONDERSTEUNING]]+Tabel1[[#This Row],[OVERDRACHT UREN PSYCHOSOCIALE ONDERSTEUNING]]</f>
        <v>0</v>
      </c>
      <c r="T156" s="122">
        <f>IF(Tabel1[[#This Row],[AANTAL UREN  GLOBALE INDIVIDUELE ONDERSTEUNING]]&gt;10,10*TABELLEN!$AF$7+(Tabel1[[#This Row],[AANTAL UREN  GLOBALE INDIVIDUELE ONDERSTEUNING]]-10)*TABELLEN!$AF$8,Tabel1[[#This Row],[AANTAL UREN  GLOBALE INDIVIDUELE ONDERSTEUNING]]*TABELLEN!$AF$7)</f>
        <v>0</v>
      </c>
      <c r="U156" s="123" t="str">
        <f>IF(Tabel1[[#This Row],[P]]="P","-",IF(Tabel1[[#This Row],[P]]="P0","NIET OK",IF(Tabel1[[#This Row],[P]]="P1","NIET OK",IF(Tabel1[[#This Row],[P]]="P2","NIET OK",IF(Tabel1[[#This Row],[P]]="P3","OK",IF(Tabel1[[#This Row],[P]]="P4","OK",IF(Tabel1[[#This Row],[P]]="P5","OK",IF(Tabel1[[#This Row],[P]]="P6","OK",IF(Tabel1[[#This Row],[P]]="P7","OK")))))))))</f>
        <v>-</v>
      </c>
      <c r="V156" s="123">
        <f>IF(AND(K156="ja",U156="ok"),TABELLEN!$AI$7,0)</f>
        <v>0</v>
      </c>
      <c r="W15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6" s="71" t="str">
        <f>IF(Tabel1[[#This Row],[BUDGETCATEGORIE (DEFINITIEF)]]="-","-",IF(Tabel1[[#This Row],[BUDGETCATEGORIE (DEFINITIEF)]]="RTH",Tabel1[[#This Row],[SOM ZORGGEBONDEN PUNTEN]],VLOOKUP(Tabel1[[#This Row],[BUDGETCATEGORIE (DEFINITIEF)]],TABELLEN!$C$7:$D$30,2,FALSE)))</f>
        <v>-</v>
      </c>
    </row>
    <row r="157" spans="1:27" ht="13.8" x14ac:dyDescent="0.3">
      <c r="A157" s="61"/>
      <c r="B157" s="61"/>
      <c r="C157" s="61"/>
      <c r="D157" s="62" t="str">
        <f>CONCATENATE("B",Tabel1[[#This Row],[B-waarde]],"/","P",Tabel1[[#This Row],[P-waarde]])</f>
        <v>B/P</v>
      </c>
      <c r="E157" s="62" t="str">
        <f>CONCATENATE("P",Tabel1[[#This Row],[P-waarde]])</f>
        <v>P</v>
      </c>
      <c r="F157" s="63"/>
      <c r="G157" s="63"/>
      <c r="H157" s="63"/>
      <c r="I157" s="63"/>
      <c r="J157" s="63"/>
      <c r="K157" s="64"/>
      <c r="L157" s="65">
        <f>ROUNDDOWN(Tabel1[[#This Row],[DAG-ONDERSTEUNING]],0)</f>
        <v>0</v>
      </c>
      <c r="M15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7" s="67">
        <f>ROUNDDOWN(Tabel1[[#This Row],[WOON-ONDERSTEUNING]],0)</f>
        <v>0</v>
      </c>
      <c r="O15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7" s="122">
        <f>IF(Tabel1[[#This Row],[PSYCHOSOCIALE ONDERSTEUNING / BEGELEID WERKEN]]&gt;2,Tabel1[[#This Row],[PSYCHOSOCIALE ONDERSTEUNING / BEGELEID WERKEN]]-2,0)</f>
        <v>0</v>
      </c>
      <c r="S157" s="122">
        <f>Tabel1[[#This Row],[GLOBALE INDIVIDUELE ONDERSTEUNING]]+Tabel1[[#This Row],[OVERDRACHT UREN PSYCHOSOCIALE ONDERSTEUNING]]</f>
        <v>0</v>
      </c>
      <c r="T157" s="122">
        <f>IF(Tabel1[[#This Row],[AANTAL UREN  GLOBALE INDIVIDUELE ONDERSTEUNING]]&gt;10,10*TABELLEN!$AF$7+(Tabel1[[#This Row],[AANTAL UREN  GLOBALE INDIVIDUELE ONDERSTEUNING]]-10)*TABELLEN!$AF$8,Tabel1[[#This Row],[AANTAL UREN  GLOBALE INDIVIDUELE ONDERSTEUNING]]*TABELLEN!$AF$7)</f>
        <v>0</v>
      </c>
      <c r="U157" s="123" t="str">
        <f>IF(Tabel1[[#This Row],[P]]="P","-",IF(Tabel1[[#This Row],[P]]="P0","NIET OK",IF(Tabel1[[#This Row],[P]]="P1","NIET OK",IF(Tabel1[[#This Row],[P]]="P2","NIET OK",IF(Tabel1[[#This Row],[P]]="P3","OK",IF(Tabel1[[#This Row],[P]]="P4","OK",IF(Tabel1[[#This Row],[P]]="P5","OK",IF(Tabel1[[#This Row],[P]]="P6","OK",IF(Tabel1[[#This Row],[P]]="P7","OK")))))))))</f>
        <v>-</v>
      </c>
      <c r="V157" s="123">
        <f>IF(AND(K157="ja",U157="ok"),TABELLEN!$AI$7,0)</f>
        <v>0</v>
      </c>
      <c r="W15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7" s="71" t="str">
        <f>IF(Tabel1[[#This Row],[BUDGETCATEGORIE (DEFINITIEF)]]="-","-",IF(Tabel1[[#This Row],[BUDGETCATEGORIE (DEFINITIEF)]]="RTH",Tabel1[[#This Row],[SOM ZORGGEBONDEN PUNTEN]],VLOOKUP(Tabel1[[#This Row],[BUDGETCATEGORIE (DEFINITIEF)]],TABELLEN!$C$7:$D$30,2,FALSE)))</f>
        <v>-</v>
      </c>
    </row>
    <row r="158" spans="1:27" ht="13.8" x14ac:dyDescent="0.3">
      <c r="A158" s="61"/>
      <c r="B158" s="61"/>
      <c r="C158" s="61"/>
      <c r="D158" s="62" t="str">
        <f>CONCATENATE("B",Tabel1[[#This Row],[B-waarde]],"/","P",Tabel1[[#This Row],[P-waarde]])</f>
        <v>B/P</v>
      </c>
      <c r="E158" s="62" t="str">
        <f>CONCATENATE("P",Tabel1[[#This Row],[P-waarde]])</f>
        <v>P</v>
      </c>
      <c r="F158" s="63"/>
      <c r="G158" s="63"/>
      <c r="H158" s="63"/>
      <c r="I158" s="63"/>
      <c r="J158" s="63"/>
      <c r="K158" s="64"/>
      <c r="L158" s="65">
        <f>ROUNDDOWN(Tabel1[[#This Row],[DAG-ONDERSTEUNING]],0)</f>
        <v>0</v>
      </c>
      <c r="M15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8" s="67">
        <f>ROUNDDOWN(Tabel1[[#This Row],[WOON-ONDERSTEUNING]],0)</f>
        <v>0</v>
      </c>
      <c r="O15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8" s="122">
        <f>IF(Tabel1[[#This Row],[PSYCHOSOCIALE ONDERSTEUNING / BEGELEID WERKEN]]&gt;2,Tabel1[[#This Row],[PSYCHOSOCIALE ONDERSTEUNING / BEGELEID WERKEN]]-2,0)</f>
        <v>0</v>
      </c>
      <c r="S158" s="122">
        <f>Tabel1[[#This Row],[GLOBALE INDIVIDUELE ONDERSTEUNING]]+Tabel1[[#This Row],[OVERDRACHT UREN PSYCHOSOCIALE ONDERSTEUNING]]</f>
        <v>0</v>
      </c>
      <c r="T158" s="122">
        <f>IF(Tabel1[[#This Row],[AANTAL UREN  GLOBALE INDIVIDUELE ONDERSTEUNING]]&gt;10,10*TABELLEN!$AF$7+(Tabel1[[#This Row],[AANTAL UREN  GLOBALE INDIVIDUELE ONDERSTEUNING]]-10)*TABELLEN!$AF$8,Tabel1[[#This Row],[AANTAL UREN  GLOBALE INDIVIDUELE ONDERSTEUNING]]*TABELLEN!$AF$7)</f>
        <v>0</v>
      </c>
      <c r="U158" s="123" t="str">
        <f>IF(Tabel1[[#This Row],[P]]="P","-",IF(Tabel1[[#This Row],[P]]="P0","NIET OK",IF(Tabel1[[#This Row],[P]]="P1","NIET OK",IF(Tabel1[[#This Row],[P]]="P2","NIET OK",IF(Tabel1[[#This Row],[P]]="P3","OK",IF(Tabel1[[#This Row],[P]]="P4","OK",IF(Tabel1[[#This Row],[P]]="P5","OK",IF(Tabel1[[#This Row],[P]]="P6","OK",IF(Tabel1[[#This Row],[P]]="P7","OK")))))))))</f>
        <v>-</v>
      </c>
      <c r="V158" s="123">
        <f>IF(AND(K158="ja",U158="ok"),TABELLEN!$AI$7,0)</f>
        <v>0</v>
      </c>
      <c r="W15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8" s="71" t="str">
        <f>IF(Tabel1[[#This Row],[BUDGETCATEGORIE (DEFINITIEF)]]="-","-",IF(Tabel1[[#This Row],[BUDGETCATEGORIE (DEFINITIEF)]]="RTH",Tabel1[[#This Row],[SOM ZORGGEBONDEN PUNTEN]],VLOOKUP(Tabel1[[#This Row],[BUDGETCATEGORIE (DEFINITIEF)]],TABELLEN!$C$7:$D$30,2,FALSE)))</f>
        <v>-</v>
      </c>
    </row>
    <row r="159" spans="1:27" ht="13.8" x14ac:dyDescent="0.3">
      <c r="A159" s="61"/>
      <c r="B159" s="61"/>
      <c r="C159" s="61"/>
      <c r="D159" s="62" t="str">
        <f>CONCATENATE("B",Tabel1[[#This Row],[B-waarde]],"/","P",Tabel1[[#This Row],[P-waarde]])</f>
        <v>B/P</v>
      </c>
      <c r="E159" s="62" t="str">
        <f>CONCATENATE("P",Tabel1[[#This Row],[P-waarde]])</f>
        <v>P</v>
      </c>
      <c r="F159" s="63"/>
      <c r="G159" s="63"/>
      <c r="H159" s="63"/>
      <c r="I159" s="63"/>
      <c r="J159" s="63"/>
      <c r="K159" s="64"/>
      <c r="L159" s="65">
        <f>ROUNDDOWN(Tabel1[[#This Row],[DAG-ONDERSTEUNING]],0)</f>
        <v>0</v>
      </c>
      <c r="M15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59" s="67">
        <f>ROUNDDOWN(Tabel1[[#This Row],[WOON-ONDERSTEUNING]],0)</f>
        <v>0</v>
      </c>
      <c r="O15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5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5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59" s="122">
        <f>IF(Tabel1[[#This Row],[PSYCHOSOCIALE ONDERSTEUNING / BEGELEID WERKEN]]&gt;2,Tabel1[[#This Row],[PSYCHOSOCIALE ONDERSTEUNING / BEGELEID WERKEN]]-2,0)</f>
        <v>0</v>
      </c>
      <c r="S159" s="122">
        <f>Tabel1[[#This Row],[GLOBALE INDIVIDUELE ONDERSTEUNING]]+Tabel1[[#This Row],[OVERDRACHT UREN PSYCHOSOCIALE ONDERSTEUNING]]</f>
        <v>0</v>
      </c>
      <c r="T159" s="122">
        <f>IF(Tabel1[[#This Row],[AANTAL UREN  GLOBALE INDIVIDUELE ONDERSTEUNING]]&gt;10,10*TABELLEN!$AF$7+(Tabel1[[#This Row],[AANTAL UREN  GLOBALE INDIVIDUELE ONDERSTEUNING]]-10)*TABELLEN!$AF$8,Tabel1[[#This Row],[AANTAL UREN  GLOBALE INDIVIDUELE ONDERSTEUNING]]*TABELLEN!$AF$7)</f>
        <v>0</v>
      </c>
      <c r="U159" s="123" t="str">
        <f>IF(Tabel1[[#This Row],[P]]="P","-",IF(Tabel1[[#This Row],[P]]="P0","NIET OK",IF(Tabel1[[#This Row],[P]]="P1","NIET OK",IF(Tabel1[[#This Row],[P]]="P2","NIET OK",IF(Tabel1[[#This Row],[P]]="P3","OK",IF(Tabel1[[#This Row],[P]]="P4","OK",IF(Tabel1[[#This Row],[P]]="P5","OK",IF(Tabel1[[#This Row],[P]]="P6","OK",IF(Tabel1[[#This Row],[P]]="P7","OK")))))))))</f>
        <v>-</v>
      </c>
      <c r="V159" s="123">
        <f>IF(AND(K159="ja",U159="ok"),TABELLEN!$AI$7,0)</f>
        <v>0</v>
      </c>
      <c r="W15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5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5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5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59" s="71" t="str">
        <f>IF(Tabel1[[#This Row],[BUDGETCATEGORIE (DEFINITIEF)]]="-","-",IF(Tabel1[[#This Row],[BUDGETCATEGORIE (DEFINITIEF)]]="RTH",Tabel1[[#This Row],[SOM ZORGGEBONDEN PUNTEN]],VLOOKUP(Tabel1[[#This Row],[BUDGETCATEGORIE (DEFINITIEF)]],TABELLEN!$C$7:$D$30,2,FALSE)))</f>
        <v>-</v>
      </c>
    </row>
    <row r="160" spans="1:27" ht="13.8" x14ac:dyDescent="0.3">
      <c r="A160" s="61"/>
      <c r="B160" s="61"/>
      <c r="C160" s="61"/>
      <c r="D160" s="62" t="str">
        <f>CONCATENATE("B",Tabel1[[#This Row],[B-waarde]],"/","P",Tabel1[[#This Row],[P-waarde]])</f>
        <v>B/P</v>
      </c>
      <c r="E160" s="62" t="str">
        <f>CONCATENATE("P",Tabel1[[#This Row],[P-waarde]])</f>
        <v>P</v>
      </c>
      <c r="F160" s="63"/>
      <c r="G160" s="63"/>
      <c r="H160" s="63"/>
      <c r="I160" s="63"/>
      <c r="J160" s="63"/>
      <c r="K160" s="64"/>
      <c r="L160" s="65">
        <f>ROUNDDOWN(Tabel1[[#This Row],[DAG-ONDERSTEUNING]],0)</f>
        <v>0</v>
      </c>
      <c r="M16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0" s="67">
        <f>ROUNDDOWN(Tabel1[[#This Row],[WOON-ONDERSTEUNING]],0)</f>
        <v>0</v>
      </c>
      <c r="O16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0" s="122">
        <f>IF(Tabel1[[#This Row],[PSYCHOSOCIALE ONDERSTEUNING / BEGELEID WERKEN]]&gt;2,Tabel1[[#This Row],[PSYCHOSOCIALE ONDERSTEUNING / BEGELEID WERKEN]]-2,0)</f>
        <v>0</v>
      </c>
      <c r="S160" s="122">
        <f>Tabel1[[#This Row],[GLOBALE INDIVIDUELE ONDERSTEUNING]]+Tabel1[[#This Row],[OVERDRACHT UREN PSYCHOSOCIALE ONDERSTEUNING]]</f>
        <v>0</v>
      </c>
      <c r="T160" s="122">
        <f>IF(Tabel1[[#This Row],[AANTAL UREN  GLOBALE INDIVIDUELE ONDERSTEUNING]]&gt;10,10*TABELLEN!$AF$7+(Tabel1[[#This Row],[AANTAL UREN  GLOBALE INDIVIDUELE ONDERSTEUNING]]-10)*TABELLEN!$AF$8,Tabel1[[#This Row],[AANTAL UREN  GLOBALE INDIVIDUELE ONDERSTEUNING]]*TABELLEN!$AF$7)</f>
        <v>0</v>
      </c>
      <c r="U160" s="123" t="str">
        <f>IF(Tabel1[[#This Row],[P]]="P","-",IF(Tabel1[[#This Row],[P]]="P0","NIET OK",IF(Tabel1[[#This Row],[P]]="P1","NIET OK",IF(Tabel1[[#This Row],[P]]="P2","NIET OK",IF(Tabel1[[#This Row],[P]]="P3","OK",IF(Tabel1[[#This Row],[P]]="P4","OK",IF(Tabel1[[#This Row],[P]]="P5","OK",IF(Tabel1[[#This Row],[P]]="P6","OK",IF(Tabel1[[#This Row],[P]]="P7","OK")))))))))</f>
        <v>-</v>
      </c>
      <c r="V160" s="123">
        <f>IF(AND(K160="ja",U160="ok"),TABELLEN!$AI$7,0)</f>
        <v>0</v>
      </c>
      <c r="W16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0" s="71" t="str">
        <f>IF(Tabel1[[#This Row],[BUDGETCATEGORIE (DEFINITIEF)]]="-","-",IF(Tabel1[[#This Row],[BUDGETCATEGORIE (DEFINITIEF)]]="RTH",Tabel1[[#This Row],[SOM ZORGGEBONDEN PUNTEN]],VLOOKUP(Tabel1[[#This Row],[BUDGETCATEGORIE (DEFINITIEF)]],TABELLEN!$C$7:$D$30,2,FALSE)))</f>
        <v>-</v>
      </c>
    </row>
    <row r="161" spans="1:27" ht="13.8" x14ac:dyDescent="0.3">
      <c r="A161" s="61"/>
      <c r="B161" s="61"/>
      <c r="C161" s="61"/>
      <c r="D161" s="62" t="str">
        <f>CONCATENATE("B",Tabel1[[#This Row],[B-waarde]],"/","P",Tabel1[[#This Row],[P-waarde]])</f>
        <v>B/P</v>
      </c>
      <c r="E161" s="62" t="str">
        <f>CONCATENATE("P",Tabel1[[#This Row],[P-waarde]])</f>
        <v>P</v>
      </c>
      <c r="F161" s="63"/>
      <c r="G161" s="63"/>
      <c r="H161" s="63"/>
      <c r="I161" s="63"/>
      <c r="J161" s="63"/>
      <c r="K161" s="64"/>
      <c r="L161" s="65">
        <f>ROUNDDOWN(Tabel1[[#This Row],[DAG-ONDERSTEUNING]],0)</f>
        <v>0</v>
      </c>
      <c r="M16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1" s="67">
        <f>ROUNDDOWN(Tabel1[[#This Row],[WOON-ONDERSTEUNING]],0)</f>
        <v>0</v>
      </c>
      <c r="O16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1" s="122">
        <f>IF(Tabel1[[#This Row],[PSYCHOSOCIALE ONDERSTEUNING / BEGELEID WERKEN]]&gt;2,Tabel1[[#This Row],[PSYCHOSOCIALE ONDERSTEUNING / BEGELEID WERKEN]]-2,0)</f>
        <v>0</v>
      </c>
      <c r="S161" s="122">
        <f>Tabel1[[#This Row],[GLOBALE INDIVIDUELE ONDERSTEUNING]]+Tabel1[[#This Row],[OVERDRACHT UREN PSYCHOSOCIALE ONDERSTEUNING]]</f>
        <v>0</v>
      </c>
      <c r="T161" s="122">
        <f>IF(Tabel1[[#This Row],[AANTAL UREN  GLOBALE INDIVIDUELE ONDERSTEUNING]]&gt;10,10*TABELLEN!$AF$7+(Tabel1[[#This Row],[AANTAL UREN  GLOBALE INDIVIDUELE ONDERSTEUNING]]-10)*TABELLEN!$AF$8,Tabel1[[#This Row],[AANTAL UREN  GLOBALE INDIVIDUELE ONDERSTEUNING]]*TABELLEN!$AF$7)</f>
        <v>0</v>
      </c>
      <c r="U161" s="123" t="str">
        <f>IF(Tabel1[[#This Row],[P]]="P","-",IF(Tabel1[[#This Row],[P]]="P0","NIET OK",IF(Tabel1[[#This Row],[P]]="P1","NIET OK",IF(Tabel1[[#This Row],[P]]="P2","NIET OK",IF(Tabel1[[#This Row],[P]]="P3","OK",IF(Tabel1[[#This Row],[P]]="P4","OK",IF(Tabel1[[#This Row],[P]]="P5","OK",IF(Tabel1[[#This Row],[P]]="P6","OK",IF(Tabel1[[#This Row],[P]]="P7","OK")))))))))</f>
        <v>-</v>
      </c>
      <c r="V161" s="123">
        <f>IF(AND(K161="ja",U161="ok"),TABELLEN!$AI$7,0)</f>
        <v>0</v>
      </c>
      <c r="W16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1" s="71" t="str">
        <f>IF(Tabel1[[#This Row],[BUDGETCATEGORIE (DEFINITIEF)]]="-","-",IF(Tabel1[[#This Row],[BUDGETCATEGORIE (DEFINITIEF)]]="RTH",Tabel1[[#This Row],[SOM ZORGGEBONDEN PUNTEN]],VLOOKUP(Tabel1[[#This Row],[BUDGETCATEGORIE (DEFINITIEF)]],TABELLEN!$C$7:$D$30,2,FALSE)))</f>
        <v>-</v>
      </c>
    </row>
    <row r="162" spans="1:27" ht="13.8" x14ac:dyDescent="0.3">
      <c r="A162" s="61"/>
      <c r="B162" s="61"/>
      <c r="C162" s="61"/>
      <c r="D162" s="62" t="str">
        <f>CONCATENATE("B",Tabel1[[#This Row],[B-waarde]],"/","P",Tabel1[[#This Row],[P-waarde]])</f>
        <v>B/P</v>
      </c>
      <c r="E162" s="62" t="str">
        <f>CONCATENATE("P",Tabel1[[#This Row],[P-waarde]])</f>
        <v>P</v>
      </c>
      <c r="F162" s="63"/>
      <c r="G162" s="63"/>
      <c r="H162" s="63"/>
      <c r="I162" s="63"/>
      <c r="J162" s="63"/>
      <c r="K162" s="64"/>
      <c r="L162" s="65">
        <f>ROUNDDOWN(Tabel1[[#This Row],[DAG-ONDERSTEUNING]],0)</f>
        <v>0</v>
      </c>
      <c r="M16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2" s="67">
        <f>ROUNDDOWN(Tabel1[[#This Row],[WOON-ONDERSTEUNING]],0)</f>
        <v>0</v>
      </c>
      <c r="O16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2" s="122">
        <f>IF(Tabel1[[#This Row],[PSYCHOSOCIALE ONDERSTEUNING / BEGELEID WERKEN]]&gt;2,Tabel1[[#This Row],[PSYCHOSOCIALE ONDERSTEUNING / BEGELEID WERKEN]]-2,0)</f>
        <v>0</v>
      </c>
      <c r="S162" s="122">
        <f>Tabel1[[#This Row],[GLOBALE INDIVIDUELE ONDERSTEUNING]]+Tabel1[[#This Row],[OVERDRACHT UREN PSYCHOSOCIALE ONDERSTEUNING]]</f>
        <v>0</v>
      </c>
      <c r="T162" s="122">
        <f>IF(Tabel1[[#This Row],[AANTAL UREN  GLOBALE INDIVIDUELE ONDERSTEUNING]]&gt;10,10*TABELLEN!$AF$7+(Tabel1[[#This Row],[AANTAL UREN  GLOBALE INDIVIDUELE ONDERSTEUNING]]-10)*TABELLEN!$AF$8,Tabel1[[#This Row],[AANTAL UREN  GLOBALE INDIVIDUELE ONDERSTEUNING]]*TABELLEN!$AF$7)</f>
        <v>0</v>
      </c>
      <c r="U162" s="123" t="str">
        <f>IF(Tabel1[[#This Row],[P]]="P","-",IF(Tabel1[[#This Row],[P]]="P0","NIET OK",IF(Tabel1[[#This Row],[P]]="P1","NIET OK",IF(Tabel1[[#This Row],[P]]="P2","NIET OK",IF(Tabel1[[#This Row],[P]]="P3","OK",IF(Tabel1[[#This Row],[P]]="P4","OK",IF(Tabel1[[#This Row],[P]]="P5","OK",IF(Tabel1[[#This Row],[P]]="P6","OK",IF(Tabel1[[#This Row],[P]]="P7","OK")))))))))</f>
        <v>-</v>
      </c>
      <c r="V162" s="123">
        <f>IF(AND(K162="ja",U162="ok"),TABELLEN!$AI$7,0)</f>
        <v>0</v>
      </c>
      <c r="W16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2" s="71" t="str">
        <f>IF(Tabel1[[#This Row],[BUDGETCATEGORIE (DEFINITIEF)]]="-","-",IF(Tabel1[[#This Row],[BUDGETCATEGORIE (DEFINITIEF)]]="RTH",Tabel1[[#This Row],[SOM ZORGGEBONDEN PUNTEN]],VLOOKUP(Tabel1[[#This Row],[BUDGETCATEGORIE (DEFINITIEF)]],TABELLEN!$C$7:$D$30,2,FALSE)))</f>
        <v>-</v>
      </c>
    </row>
    <row r="163" spans="1:27" ht="13.8" x14ac:dyDescent="0.3">
      <c r="A163" s="61"/>
      <c r="B163" s="61"/>
      <c r="C163" s="61"/>
      <c r="D163" s="62" t="str">
        <f>CONCATENATE("B",Tabel1[[#This Row],[B-waarde]],"/","P",Tabel1[[#This Row],[P-waarde]])</f>
        <v>B/P</v>
      </c>
      <c r="E163" s="62" t="str">
        <f>CONCATENATE("P",Tabel1[[#This Row],[P-waarde]])</f>
        <v>P</v>
      </c>
      <c r="F163" s="63"/>
      <c r="G163" s="63"/>
      <c r="H163" s="63"/>
      <c r="I163" s="63"/>
      <c r="J163" s="63"/>
      <c r="K163" s="64"/>
      <c r="L163" s="65">
        <f>ROUNDDOWN(Tabel1[[#This Row],[DAG-ONDERSTEUNING]],0)</f>
        <v>0</v>
      </c>
      <c r="M16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3" s="67">
        <f>ROUNDDOWN(Tabel1[[#This Row],[WOON-ONDERSTEUNING]],0)</f>
        <v>0</v>
      </c>
      <c r="O16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3" s="122">
        <f>IF(Tabel1[[#This Row],[PSYCHOSOCIALE ONDERSTEUNING / BEGELEID WERKEN]]&gt;2,Tabel1[[#This Row],[PSYCHOSOCIALE ONDERSTEUNING / BEGELEID WERKEN]]-2,0)</f>
        <v>0</v>
      </c>
      <c r="S163" s="122">
        <f>Tabel1[[#This Row],[GLOBALE INDIVIDUELE ONDERSTEUNING]]+Tabel1[[#This Row],[OVERDRACHT UREN PSYCHOSOCIALE ONDERSTEUNING]]</f>
        <v>0</v>
      </c>
      <c r="T163" s="122">
        <f>IF(Tabel1[[#This Row],[AANTAL UREN  GLOBALE INDIVIDUELE ONDERSTEUNING]]&gt;10,10*TABELLEN!$AF$7+(Tabel1[[#This Row],[AANTAL UREN  GLOBALE INDIVIDUELE ONDERSTEUNING]]-10)*TABELLEN!$AF$8,Tabel1[[#This Row],[AANTAL UREN  GLOBALE INDIVIDUELE ONDERSTEUNING]]*TABELLEN!$AF$7)</f>
        <v>0</v>
      </c>
      <c r="U163" s="123" t="str">
        <f>IF(Tabel1[[#This Row],[P]]="P","-",IF(Tabel1[[#This Row],[P]]="P0","NIET OK",IF(Tabel1[[#This Row],[P]]="P1","NIET OK",IF(Tabel1[[#This Row],[P]]="P2","NIET OK",IF(Tabel1[[#This Row],[P]]="P3","OK",IF(Tabel1[[#This Row],[P]]="P4","OK",IF(Tabel1[[#This Row],[P]]="P5","OK",IF(Tabel1[[#This Row],[P]]="P6","OK",IF(Tabel1[[#This Row],[P]]="P7","OK")))))))))</f>
        <v>-</v>
      </c>
      <c r="V163" s="123">
        <f>IF(AND(K163="ja",U163="ok"),TABELLEN!$AI$7,0)</f>
        <v>0</v>
      </c>
      <c r="W16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3" s="71" t="str">
        <f>IF(Tabel1[[#This Row],[BUDGETCATEGORIE (DEFINITIEF)]]="-","-",IF(Tabel1[[#This Row],[BUDGETCATEGORIE (DEFINITIEF)]]="RTH",Tabel1[[#This Row],[SOM ZORGGEBONDEN PUNTEN]],VLOOKUP(Tabel1[[#This Row],[BUDGETCATEGORIE (DEFINITIEF)]],TABELLEN!$C$7:$D$30,2,FALSE)))</f>
        <v>-</v>
      </c>
    </row>
    <row r="164" spans="1:27" ht="13.8" x14ac:dyDescent="0.3">
      <c r="A164" s="61"/>
      <c r="B164" s="61"/>
      <c r="C164" s="61"/>
      <c r="D164" s="62" t="str">
        <f>CONCATENATE("B",Tabel1[[#This Row],[B-waarde]],"/","P",Tabel1[[#This Row],[P-waarde]])</f>
        <v>B/P</v>
      </c>
      <c r="E164" s="62" t="str">
        <f>CONCATENATE("P",Tabel1[[#This Row],[P-waarde]])</f>
        <v>P</v>
      </c>
      <c r="F164" s="63"/>
      <c r="G164" s="63"/>
      <c r="H164" s="63"/>
      <c r="I164" s="63"/>
      <c r="J164" s="63"/>
      <c r="K164" s="64"/>
      <c r="L164" s="65">
        <f>ROUNDDOWN(Tabel1[[#This Row],[DAG-ONDERSTEUNING]],0)</f>
        <v>0</v>
      </c>
      <c r="M16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4" s="67">
        <f>ROUNDDOWN(Tabel1[[#This Row],[WOON-ONDERSTEUNING]],0)</f>
        <v>0</v>
      </c>
      <c r="O16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4" s="122">
        <f>IF(Tabel1[[#This Row],[PSYCHOSOCIALE ONDERSTEUNING / BEGELEID WERKEN]]&gt;2,Tabel1[[#This Row],[PSYCHOSOCIALE ONDERSTEUNING / BEGELEID WERKEN]]-2,0)</f>
        <v>0</v>
      </c>
      <c r="S164" s="122">
        <f>Tabel1[[#This Row],[GLOBALE INDIVIDUELE ONDERSTEUNING]]+Tabel1[[#This Row],[OVERDRACHT UREN PSYCHOSOCIALE ONDERSTEUNING]]</f>
        <v>0</v>
      </c>
      <c r="T164" s="122">
        <f>IF(Tabel1[[#This Row],[AANTAL UREN  GLOBALE INDIVIDUELE ONDERSTEUNING]]&gt;10,10*TABELLEN!$AF$7+(Tabel1[[#This Row],[AANTAL UREN  GLOBALE INDIVIDUELE ONDERSTEUNING]]-10)*TABELLEN!$AF$8,Tabel1[[#This Row],[AANTAL UREN  GLOBALE INDIVIDUELE ONDERSTEUNING]]*TABELLEN!$AF$7)</f>
        <v>0</v>
      </c>
      <c r="U164" s="123" t="str">
        <f>IF(Tabel1[[#This Row],[P]]="P","-",IF(Tabel1[[#This Row],[P]]="P0","NIET OK",IF(Tabel1[[#This Row],[P]]="P1","NIET OK",IF(Tabel1[[#This Row],[P]]="P2","NIET OK",IF(Tabel1[[#This Row],[P]]="P3","OK",IF(Tabel1[[#This Row],[P]]="P4","OK",IF(Tabel1[[#This Row],[P]]="P5","OK",IF(Tabel1[[#This Row],[P]]="P6","OK",IF(Tabel1[[#This Row],[P]]="P7","OK")))))))))</f>
        <v>-</v>
      </c>
      <c r="V164" s="123">
        <f>IF(AND(K164="ja",U164="ok"),TABELLEN!$AI$7,0)</f>
        <v>0</v>
      </c>
      <c r="W16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4" s="71" t="str">
        <f>IF(Tabel1[[#This Row],[BUDGETCATEGORIE (DEFINITIEF)]]="-","-",IF(Tabel1[[#This Row],[BUDGETCATEGORIE (DEFINITIEF)]]="RTH",Tabel1[[#This Row],[SOM ZORGGEBONDEN PUNTEN]],VLOOKUP(Tabel1[[#This Row],[BUDGETCATEGORIE (DEFINITIEF)]],TABELLEN!$C$7:$D$30,2,FALSE)))</f>
        <v>-</v>
      </c>
    </row>
    <row r="165" spans="1:27" ht="13.8" x14ac:dyDescent="0.3">
      <c r="A165" s="61"/>
      <c r="B165" s="61"/>
      <c r="C165" s="61"/>
      <c r="D165" s="62" t="str">
        <f>CONCATENATE("B",Tabel1[[#This Row],[B-waarde]],"/","P",Tabel1[[#This Row],[P-waarde]])</f>
        <v>B/P</v>
      </c>
      <c r="E165" s="62" t="str">
        <f>CONCATENATE("P",Tabel1[[#This Row],[P-waarde]])</f>
        <v>P</v>
      </c>
      <c r="F165" s="63"/>
      <c r="G165" s="63"/>
      <c r="H165" s="63"/>
      <c r="I165" s="63"/>
      <c r="J165" s="63"/>
      <c r="K165" s="64"/>
      <c r="L165" s="65">
        <f>ROUNDDOWN(Tabel1[[#This Row],[DAG-ONDERSTEUNING]],0)</f>
        <v>0</v>
      </c>
      <c r="M16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5" s="67">
        <f>ROUNDDOWN(Tabel1[[#This Row],[WOON-ONDERSTEUNING]],0)</f>
        <v>0</v>
      </c>
      <c r="O16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5" s="122">
        <f>IF(Tabel1[[#This Row],[PSYCHOSOCIALE ONDERSTEUNING / BEGELEID WERKEN]]&gt;2,Tabel1[[#This Row],[PSYCHOSOCIALE ONDERSTEUNING / BEGELEID WERKEN]]-2,0)</f>
        <v>0</v>
      </c>
      <c r="S165" s="122">
        <f>Tabel1[[#This Row],[GLOBALE INDIVIDUELE ONDERSTEUNING]]+Tabel1[[#This Row],[OVERDRACHT UREN PSYCHOSOCIALE ONDERSTEUNING]]</f>
        <v>0</v>
      </c>
      <c r="T165" s="122">
        <f>IF(Tabel1[[#This Row],[AANTAL UREN  GLOBALE INDIVIDUELE ONDERSTEUNING]]&gt;10,10*TABELLEN!$AF$7+(Tabel1[[#This Row],[AANTAL UREN  GLOBALE INDIVIDUELE ONDERSTEUNING]]-10)*TABELLEN!$AF$8,Tabel1[[#This Row],[AANTAL UREN  GLOBALE INDIVIDUELE ONDERSTEUNING]]*TABELLEN!$AF$7)</f>
        <v>0</v>
      </c>
      <c r="U165" s="123" t="str">
        <f>IF(Tabel1[[#This Row],[P]]="P","-",IF(Tabel1[[#This Row],[P]]="P0","NIET OK",IF(Tabel1[[#This Row],[P]]="P1","NIET OK",IF(Tabel1[[#This Row],[P]]="P2","NIET OK",IF(Tabel1[[#This Row],[P]]="P3","OK",IF(Tabel1[[#This Row],[P]]="P4","OK",IF(Tabel1[[#This Row],[P]]="P5","OK",IF(Tabel1[[#This Row],[P]]="P6","OK",IF(Tabel1[[#This Row],[P]]="P7","OK")))))))))</f>
        <v>-</v>
      </c>
      <c r="V165" s="123">
        <f>IF(AND(K165="ja",U165="ok"),TABELLEN!$AI$7,0)</f>
        <v>0</v>
      </c>
      <c r="W16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5" s="71" t="str">
        <f>IF(Tabel1[[#This Row],[BUDGETCATEGORIE (DEFINITIEF)]]="-","-",IF(Tabel1[[#This Row],[BUDGETCATEGORIE (DEFINITIEF)]]="RTH",Tabel1[[#This Row],[SOM ZORGGEBONDEN PUNTEN]],VLOOKUP(Tabel1[[#This Row],[BUDGETCATEGORIE (DEFINITIEF)]],TABELLEN!$C$7:$D$30,2,FALSE)))</f>
        <v>-</v>
      </c>
    </row>
    <row r="166" spans="1:27" ht="13.8" x14ac:dyDescent="0.3">
      <c r="A166" s="61"/>
      <c r="B166" s="61"/>
      <c r="C166" s="61"/>
      <c r="D166" s="62" t="str">
        <f>CONCATENATE("B",Tabel1[[#This Row],[B-waarde]],"/","P",Tabel1[[#This Row],[P-waarde]])</f>
        <v>B/P</v>
      </c>
      <c r="E166" s="62" t="str">
        <f>CONCATENATE("P",Tabel1[[#This Row],[P-waarde]])</f>
        <v>P</v>
      </c>
      <c r="F166" s="63"/>
      <c r="G166" s="63"/>
      <c r="H166" s="63"/>
      <c r="I166" s="63"/>
      <c r="J166" s="63"/>
      <c r="K166" s="64"/>
      <c r="L166" s="65">
        <f>ROUNDDOWN(Tabel1[[#This Row],[DAG-ONDERSTEUNING]],0)</f>
        <v>0</v>
      </c>
      <c r="M16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6" s="67">
        <f>ROUNDDOWN(Tabel1[[#This Row],[WOON-ONDERSTEUNING]],0)</f>
        <v>0</v>
      </c>
      <c r="O16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6" s="122">
        <f>IF(Tabel1[[#This Row],[PSYCHOSOCIALE ONDERSTEUNING / BEGELEID WERKEN]]&gt;2,Tabel1[[#This Row],[PSYCHOSOCIALE ONDERSTEUNING / BEGELEID WERKEN]]-2,0)</f>
        <v>0</v>
      </c>
      <c r="S166" s="122">
        <f>Tabel1[[#This Row],[GLOBALE INDIVIDUELE ONDERSTEUNING]]+Tabel1[[#This Row],[OVERDRACHT UREN PSYCHOSOCIALE ONDERSTEUNING]]</f>
        <v>0</v>
      </c>
      <c r="T166" s="122">
        <f>IF(Tabel1[[#This Row],[AANTAL UREN  GLOBALE INDIVIDUELE ONDERSTEUNING]]&gt;10,10*TABELLEN!$AF$7+(Tabel1[[#This Row],[AANTAL UREN  GLOBALE INDIVIDUELE ONDERSTEUNING]]-10)*TABELLEN!$AF$8,Tabel1[[#This Row],[AANTAL UREN  GLOBALE INDIVIDUELE ONDERSTEUNING]]*TABELLEN!$AF$7)</f>
        <v>0</v>
      </c>
      <c r="U166" s="123" t="str">
        <f>IF(Tabel1[[#This Row],[P]]="P","-",IF(Tabel1[[#This Row],[P]]="P0","NIET OK",IF(Tabel1[[#This Row],[P]]="P1","NIET OK",IF(Tabel1[[#This Row],[P]]="P2","NIET OK",IF(Tabel1[[#This Row],[P]]="P3","OK",IF(Tabel1[[#This Row],[P]]="P4","OK",IF(Tabel1[[#This Row],[P]]="P5","OK",IF(Tabel1[[#This Row],[P]]="P6","OK",IF(Tabel1[[#This Row],[P]]="P7","OK")))))))))</f>
        <v>-</v>
      </c>
      <c r="V166" s="123">
        <f>IF(AND(K166="ja",U166="ok"),TABELLEN!$AI$7,0)</f>
        <v>0</v>
      </c>
      <c r="W16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6" s="71" t="str">
        <f>IF(Tabel1[[#This Row],[BUDGETCATEGORIE (DEFINITIEF)]]="-","-",IF(Tabel1[[#This Row],[BUDGETCATEGORIE (DEFINITIEF)]]="RTH",Tabel1[[#This Row],[SOM ZORGGEBONDEN PUNTEN]],VLOOKUP(Tabel1[[#This Row],[BUDGETCATEGORIE (DEFINITIEF)]],TABELLEN!$C$7:$D$30,2,FALSE)))</f>
        <v>-</v>
      </c>
    </row>
    <row r="167" spans="1:27" ht="13.8" x14ac:dyDescent="0.3">
      <c r="A167" s="61"/>
      <c r="B167" s="61"/>
      <c r="C167" s="61"/>
      <c r="D167" s="62" t="str">
        <f>CONCATENATE("B",Tabel1[[#This Row],[B-waarde]],"/","P",Tabel1[[#This Row],[P-waarde]])</f>
        <v>B/P</v>
      </c>
      <c r="E167" s="62" t="str">
        <f>CONCATENATE("P",Tabel1[[#This Row],[P-waarde]])</f>
        <v>P</v>
      </c>
      <c r="F167" s="63"/>
      <c r="G167" s="63"/>
      <c r="H167" s="63"/>
      <c r="I167" s="63"/>
      <c r="J167" s="63"/>
      <c r="K167" s="64"/>
      <c r="L167" s="65">
        <f>ROUNDDOWN(Tabel1[[#This Row],[DAG-ONDERSTEUNING]],0)</f>
        <v>0</v>
      </c>
      <c r="M16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7" s="67">
        <f>ROUNDDOWN(Tabel1[[#This Row],[WOON-ONDERSTEUNING]],0)</f>
        <v>0</v>
      </c>
      <c r="O16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7" s="122">
        <f>IF(Tabel1[[#This Row],[PSYCHOSOCIALE ONDERSTEUNING / BEGELEID WERKEN]]&gt;2,Tabel1[[#This Row],[PSYCHOSOCIALE ONDERSTEUNING / BEGELEID WERKEN]]-2,0)</f>
        <v>0</v>
      </c>
      <c r="S167" s="122">
        <f>Tabel1[[#This Row],[GLOBALE INDIVIDUELE ONDERSTEUNING]]+Tabel1[[#This Row],[OVERDRACHT UREN PSYCHOSOCIALE ONDERSTEUNING]]</f>
        <v>0</v>
      </c>
      <c r="T167" s="122">
        <f>IF(Tabel1[[#This Row],[AANTAL UREN  GLOBALE INDIVIDUELE ONDERSTEUNING]]&gt;10,10*TABELLEN!$AF$7+(Tabel1[[#This Row],[AANTAL UREN  GLOBALE INDIVIDUELE ONDERSTEUNING]]-10)*TABELLEN!$AF$8,Tabel1[[#This Row],[AANTAL UREN  GLOBALE INDIVIDUELE ONDERSTEUNING]]*TABELLEN!$AF$7)</f>
        <v>0</v>
      </c>
      <c r="U167" s="123" t="str">
        <f>IF(Tabel1[[#This Row],[P]]="P","-",IF(Tabel1[[#This Row],[P]]="P0","NIET OK",IF(Tabel1[[#This Row],[P]]="P1","NIET OK",IF(Tabel1[[#This Row],[P]]="P2","NIET OK",IF(Tabel1[[#This Row],[P]]="P3","OK",IF(Tabel1[[#This Row],[P]]="P4","OK",IF(Tabel1[[#This Row],[P]]="P5","OK",IF(Tabel1[[#This Row],[P]]="P6","OK",IF(Tabel1[[#This Row],[P]]="P7","OK")))))))))</f>
        <v>-</v>
      </c>
      <c r="V167" s="123">
        <f>IF(AND(K167="ja",U167="ok"),TABELLEN!$AI$7,0)</f>
        <v>0</v>
      </c>
      <c r="W16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7" s="71" t="str">
        <f>IF(Tabel1[[#This Row],[BUDGETCATEGORIE (DEFINITIEF)]]="-","-",IF(Tabel1[[#This Row],[BUDGETCATEGORIE (DEFINITIEF)]]="RTH",Tabel1[[#This Row],[SOM ZORGGEBONDEN PUNTEN]],VLOOKUP(Tabel1[[#This Row],[BUDGETCATEGORIE (DEFINITIEF)]],TABELLEN!$C$7:$D$30,2,FALSE)))</f>
        <v>-</v>
      </c>
    </row>
    <row r="168" spans="1:27" ht="13.8" x14ac:dyDescent="0.3">
      <c r="A168" s="61"/>
      <c r="B168" s="61"/>
      <c r="C168" s="61"/>
      <c r="D168" s="62" t="str">
        <f>CONCATENATE("B",Tabel1[[#This Row],[B-waarde]],"/","P",Tabel1[[#This Row],[P-waarde]])</f>
        <v>B/P</v>
      </c>
      <c r="E168" s="62" t="str">
        <f>CONCATENATE("P",Tabel1[[#This Row],[P-waarde]])</f>
        <v>P</v>
      </c>
      <c r="F168" s="63"/>
      <c r="G168" s="63"/>
      <c r="H168" s="63"/>
      <c r="I168" s="63"/>
      <c r="J168" s="63"/>
      <c r="K168" s="64"/>
      <c r="L168" s="65">
        <f>ROUNDDOWN(Tabel1[[#This Row],[DAG-ONDERSTEUNING]],0)</f>
        <v>0</v>
      </c>
      <c r="M16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8" s="67">
        <f>ROUNDDOWN(Tabel1[[#This Row],[WOON-ONDERSTEUNING]],0)</f>
        <v>0</v>
      </c>
      <c r="O16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8" s="122">
        <f>IF(Tabel1[[#This Row],[PSYCHOSOCIALE ONDERSTEUNING / BEGELEID WERKEN]]&gt;2,Tabel1[[#This Row],[PSYCHOSOCIALE ONDERSTEUNING / BEGELEID WERKEN]]-2,0)</f>
        <v>0</v>
      </c>
      <c r="S168" s="122">
        <f>Tabel1[[#This Row],[GLOBALE INDIVIDUELE ONDERSTEUNING]]+Tabel1[[#This Row],[OVERDRACHT UREN PSYCHOSOCIALE ONDERSTEUNING]]</f>
        <v>0</v>
      </c>
      <c r="T168" s="122">
        <f>IF(Tabel1[[#This Row],[AANTAL UREN  GLOBALE INDIVIDUELE ONDERSTEUNING]]&gt;10,10*TABELLEN!$AF$7+(Tabel1[[#This Row],[AANTAL UREN  GLOBALE INDIVIDUELE ONDERSTEUNING]]-10)*TABELLEN!$AF$8,Tabel1[[#This Row],[AANTAL UREN  GLOBALE INDIVIDUELE ONDERSTEUNING]]*TABELLEN!$AF$7)</f>
        <v>0</v>
      </c>
      <c r="U168" s="123" t="str">
        <f>IF(Tabel1[[#This Row],[P]]="P","-",IF(Tabel1[[#This Row],[P]]="P0","NIET OK",IF(Tabel1[[#This Row],[P]]="P1","NIET OK",IF(Tabel1[[#This Row],[P]]="P2","NIET OK",IF(Tabel1[[#This Row],[P]]="P3","OK",IF(Tabel1[[#This Row],[P]]="P4","OK",IF(Tabel1[[#This Row],[P]]="P5","OK",IF(Tabel1[[#This Row],[P]]="P6","OK",IF(Tabel1[[#This Row],[P]]="P7","OK")))))))))</f>
        <v>-</v>
      </c>
      <c r="V168" s="123">
        <f>IF(AND(K168="ja",U168="ok"),TABELLEN!$AI$7,0)</f>
        <v>0</v>
      </c>
      <c r="W16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8" s="71" t="str">
        <f>IF(Tabel1[[#This Row],[BUDGETCATEGORIE (DEFINITIEF)]]="-","-",IF(Tabel1[[#This Row],[BUDGETCATEGORIE (DEFINITIEF)]]="RTH",Tabel1[[#This Row],[SOM ZORGGEBONDEN PUNTEN]],VLOOKUP(Tabel1[[#This Row],[BUDGETCATEGORIE (DEFINITIEF)]],TABELLEN!$C$7:$D$30,2,FALSE)))</f>
        <v>-</v>
      </c>
    </row>
    <row r="169" spans="1:27" ht="13.8" x14ac:dyDescent="0.3">
      <c r="A169" s="61"/>
      <c r="B169" s="61"/>
      <c r="C169" s="61"/>
      <c r="D169" s="62" t="str">
        <f>CONCATENATE("B",Tabel1[[#This Row],[B-waarde]],"/","P",Tabel1[[#This Row],[P-waarde]])</f>
        <v>B/P</v>
      </c>
      <c r="E169" s="62" t="str">
        <f>CONCATENATE("P",Tabel1[[#This Row],[P-waarde]])</f>
        <v>P</v>
      </c>
      <c r="F169" s="63"/>
      <c r="G169" s="63"/>
      <c r="H169" s="63"/>
      <c r="I169" s="63"/>
      <c r="J169" s="63"/>
      <c r="K169" s="64"/>
      <c r="L169" s="65">
        <f>ROUNDDOWN(Tabel1[[#This Row],[DAG-ONDERSTEUNING]],0)</f>
        <v>0</v>
      </c>
      <c r="M16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69" s="67">
        <f>ROUNDDOWN(Tabel1[[#This Row],[WOON-ONDERSTEUNING]],0)</f>
        <v>0</v>
      </c>
      <c r="O16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6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6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69" s="122">
        <f>IF(Tabel1[[#This Row],[PSYCHOSOCIALE ONDERSTEUNING / BEGELEID WERKEN]]&gt;2,Tabel1[[#This Row],[PSYCHOSOCIALE ONDERSTEUNING / BEGELEID WERKEN]]-2,0)</f>
        <v>0</v>
      </c>
      <c r="S169" s="122">
        <f>Tabel1[[#This Row],[GLOBALE INDIVIDUELE ONDERSTEUNING]]+Tabel1[[#This Row],[OVERDRACHT UREN PSYCHOSOCIALE ONDERSTEUNING]]</f>
        <v>0</v>
      </c>
      <c r="T169" s="122">
        <f>IF(Tabel1[[#This Row],[AANTAL UREN  GLOBALE INDIVIDUELE ONDERSTEUNING]]&gt;10,10*TABELLEN!$AF$7+(Tabel1[[#This Row],[AANTAL UREN  GLOBALE INDIVIDUELE ONDERSTEUNING]]-10)*TABELLEN!$AF$8,Tabel1[[#This Row],[AANTAL UREN  GLOBALE INDIVIDUELE ONDERSTEUNING]]*TABELLEN!$AF$7)</f>
        <v>0</v>
      </c>
      <c r="U169" s="123" t="str">
        <f>IF(Tabel1[[#This Row],[P]]="P","-",IF(Tabel1[[#This Row],[P]]="P0","NIET OK",IF(Tabel1[[#This Row],[P]]="P1","NIET OK",IF(Tabel1[[#This Row],[P]]="P2","NIET OK",IF(Tabel1[[#This Row],[P]]="P3","OK",IF(Tabel1[[#This Row],[P]]="P4","OK",IF(Tabel1[[#This Row],[P]]="P5","OK",IF(Tabel1[[#This Row],[P]]="P6","OK",IF(Tabel1[[#This Row],[P]]="P7","OK")))))))))</f>
        <v>-</v>
      </c>
      <c r="V169" s="123">
        <f>IF(AND(K169="ja",U169="ok"),TABELLEN!$AI$7,0)</f>
        <v>0</v>
      </c>
      <c r="W16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6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6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6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69" s="71" t="str">
        <f>IF(Tabel1[[#This Row],[BUDGETCATEGORIE (DEFINITIEF)]]="-","-",IF(Tabel1[[#This Row],[BUDGETCATEGORIE (DEFINITIEF)]]="RTH",Tabel1[[#This Row],[SOM ZORGGEBONDEN PUNTEN]],VLOOKUP(Tabel1[[#This Row],[BUDGETCATEGORIE (DEFINITIEF)]],TABELLEN!$C$7:$D$30,2,FALSE)))</f>
        <v>-</v>
      </c>
    </row>
    <row r="170" spans="1:27" ht="13.8" x14ac:dyDescent="0.3">
      <c r="A170" s="61"/>
      <c r="B170" s="61"/>
      <c r="C170" s="61"/>
      <c r="D170" s="62" t="str">
        <f>CONCATENATE("B",Tabel1[[#This Row],[B-waarde]],"/","P",Tabel1[[#This Row],[P-waarde]])</f>
        <v>B/P</v>
      </c>
      <c r="E170" s="62" t="str">
        <f>CONCATENATE("P",Tabel1[[#This Row],[P-waarde]])</f>
        <v>P</v>
      </c>
      <c r="F170" s="63"/>
      <c r="G170" s="63"/>
      <c r="H170" s="63"/>
      <c r="I170" s="63"/>
      <c r="J170" s="63"/>
      <c r="K170" s="64"/>
      <c r="L170" s="65">
        <f>ROUNDDOWN(Tabel1[[#This Row],[DAG-ONDERSTEUNING]],0)</f>
        <v>0</v>
      </c>
      <c r="M17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0" s="67">
        <f>ROUNDDOWN(Tabel1[[#This Row],[WOON-ONDERSTEUNING]],0)</f>
        <v>0</v>
      </c>
      <c r="O17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0" s="122">
        <f>IF(Tabel1[[#This Row],[PSYCHOSOCIALE ONDERSTEUNING / BEGELEID WERKEN]]&gt;2,Tabel1[[#This Row],[PSYCHOSOCIALE ONDERSTEUNING / BEGELEID WERKEN]]-2,0)</f>
        <v>0</v>
      </c>
      <c r="S170" s="122">
        <f>Tabel1[[#This Row],[GLOBALE INDIVIDUELE ONDERSTEUNING]]+Tabel1[[#This Row],[OVERDRACHT UREN PSYCHOSOCIALE ONDERSTEUNING]]</f>
        <v>0</v>
      </c>
      <c r="T170" s="122">
        <f>IF(Tabel1[[#This Row],[AANTAL UREN  GLOBALE INDIVIDUELE ONDERSTEUNING]]&gt;10,10*TABELLEN!$AF$7+(Tabel1[[#This Row],[AANTAL UREN  GLOBALE INDIVIDUELE ONDERSTEUNING]]-10)*TABELLEN!$AF$8,Tabel1[[#This Row],[AANTAL UREN  GLOBALE INDIVIDUELE ONDERSTEUNING]]*TABELLEN!$AF$7)</f>
        <v>0</v>
      </c>
      <c r="U170" s="123" t="str">
        <f>IF(Tabel1[[#This Row],[P]]="P","-",IF(Tabel1[[#This Row],[P]]="P0","NIET OK",IF(Tabel1[[#This Row],[P]]="P1","NIET OK",IF(Tabel1[[#This Row],[P]]="P2","NIET OK",IF(Tabel1[[#This Row],[P]]="P3","OK",IF(Tabel1[[#This Row],[P]]="P4","OK",IF(Tabel1[[#This Row],[P]]="P5","OK",IF(Tabel1[[#This Row],[P]]="P6","OK",IF(Tabel1[[#This Row],[P]]="P7","OK")))))))))</f>
        <v>-</v>
      </c>
      <c r="V170" s="123">
        <f>IF(AND(K170="ja",U170="ok"),TABELLEN!$AI$7,0)</f>
        <v>0</v>
      </c>
      <c r="W17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0" s="71" t="str">
        <f>IF(Tabel1[[#This Row],[BUDGETCATEGORIE (DEFINITIEF)]]="-","-",IF(Tabel1[[#This Row],[BUDGETCATEGORIE (DEFINITIEF)]]="RTH",Tabel1[[#This Row],[SOM ZORGGEBONDEN PUNTEN]],VLOOKUP(Tabel1[[#This Row],[BUDGETCATEGORIE (DEFINITIEF)]],TABELLEN!$C$7:$D$30,2,FALSE)))</f>
        <v>-</v>
      </c>
    </row>
    <row r="171" spans="1:27" ht="13.8" x14ac:dyDescent="0.3">
      <c r="A171" s="61"/>
      <c r="B171" s="61"/>
      <c r="C171" s="61"/>
      <c r="D171" s="62" t="str">
        <f>CONCATENATE("B",Tabel1[[#This Row],[B-waarde]],"/","P",Tabel1[[#This Row],[P-waarde]])</f>
        <v>B/P</v>
      </c>
      <c r="E171" s="62" t="str">
        <f>CONCATENATE("P",Tabel1[[#This Row],[P-waarde]])</f>
        <v>P</v>
      </c>
      <c r="F171" s="63"/>
      <c r="G171" s="63"/>
      <c r="H171" s="63"/>
      <c r="I171" s="63"/>
      <c r="J171" s="63"/>
      <c r="K171" s="64"/>
      <c r="L171" s="65">
        <f>ROUNDDOWN(Tabel1[[#This Row],[DAG-ONDERSTEUNING]],0)</f>
        <v>0</v>
      </c>
      <c r="M17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1" s="67">
        <f>ROUNDDOWN(Tabel1[[#This Row],[WOON-ONDERSTEUNING]],0)</f>
        <v>0</v>
      </c>
      <c r="O17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1" s="122">
        <f>IF(Tabel1[[#This Row],[PSYCHOSOCIALE ONDERSTEUNING / BEGELEID WERKEN]]&gt;2,Tabel1[[#This Row],[PSYCHOSOCIALE ONDERSTEUNING / BEGELEID WERKEN]]-2,0)</f>
        <v>0</v>
      </c>
      <c r="S171" s="122">
        <f>Tabel1[[#This Row],[GLOBALE INDIVIDUELE ONDERSTEUNING]]+Tabel1[[#This Row],[OVERDRACHT UREN PSYCHOSOCIALE ONDERSTEUNING]]</f>
        <v>0</v>
      </c>
      <c r="T171" s="122">
        <f>IF(Tabel1[[#This Row],[AANTAL UREN  GLOBALE INDIVIDUELE ONDERSTEUNING]]&gt;10,10*TABELLEN!$AF$7+(Tabel1[[#This Row],[AANTAL UREN  GLOBALE INDIVIDUELE ONDERSTEUNING]]-10)*TABELLEN!$AF$8,Tabel1[[#This Row],[AANTAL UREN  GLOBALE INDIVIDUELE ONDERSTEUNING]]*TABELLEN!$AF$7)</f>
        <v>0</v>
      </c>
      <c r="U171" s="123" t="str">
        <f>IF(Tabel1[[#This Row],[P]]="P","-",IF(Tabel1[[#This Row],[P]]="P0","NIET OK",IF(Tabel1[[#This Row],[P]]="P1","NIET OK",IF(Tabel1[[#This Row],[P]]="P2","NIET OK",IF(Tabel1[[#This Row],[P]]="P3","OK",IF(Tabel1[[#This Row],[P]]="P4","OK",IF(Tabel1[[#This Row],[P]]="P5","OK",IF(Tabel1[[#This Row],[P]]="P6","OK",IF(Tabel1[[#This Row],[P]]="P7","OK")))))))))</f>
        <v>-</v>
      </c>
      <c r="V171" s="123">
        <f>IF(AND(K171="ja",U171="ok"),TABELLEN!$AI$7,0)</f>
        <v>0</v>
      </c>
      <c r="W17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1" s="71" t="str">
        <f>IF(Tabel1[[#This Row],[BUDGETCATEGORIE (DEFINITIEF)]]="-","-",IF(Tabel1[[#This Row],[BUDGETCATEGORIE (DEFINITIEF)]]="RTH",Tabel1[[#This Row],[SOM ZORGGEBONDEN PUNTEN]],VLOOKUP(Tabel1[[#This Row],[BUDGETCATEGORIE (DEFINITIEF)]],TABELLEN!$C$7:$D$30,2,FALSE)))</f>
        <v>-</v>
      </c>
    </row>
    <row r="172" spans="1:27" ht="13.8" x14ac:dyDescent="0.3">
      <c r="A172" s="61"/>
      <c r="B172" s="61"/>
      <c r="C172" s="61"/>
      <c r="D172" s="62" t="str">
        <f>CONCATENATE("B",Tabel1[[#This Row],[B-waarde]],"/","P",Tabel1[[#This Row],[P-waarde]])</f>
        <v>B/P</v>
      </c>
      <c r="E172" s="62" t="str">
        <f>CONCATENATE("P",Tabel1[[#This Row],[P-waarde]])</f>
        <v>P</v>
      </c>
      <c r="F172" s="63"/>
      <c r="G172" s="63"/>
      <c r="H172" s="63"/>
      <c r="I172" s="63"/>
      <c r="J172" s="63"/>
      <c r="K172" s="64"/>
      <c r="L172" s="65">
        <f>ROUNDDOWN(Tabel1[[#This Row],[DAG-ONDERSTEUNING]],0)</f>
        <v>0</v>
      </c>
      <c r="M17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2" s="67">
        <f>ROUNDDOWN(Tabel1[[#This Row],[WOON-ONDERSTEUNING]],0)</f>
        <v>0</v>
      </c>
      <c r="O17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2" s="122">
        <f>IF(Tabel1[[#This Row],[PSYCHOSOCIALE ONDERSTEUNING / BEGELEID WERKEN]]&gt;2,Tabel1[[#This Row],[PSYCHOSOCIALE ONDERSTEUNING / BEGELEID WERKEN]]-2,0)</f>
        <v>0</v>
      </c>
      <c r="S172" s="122">
        <f>Tabel1[[#This Row],[GLOBALE INDIVIDUELE ONDERSTEUNING]]+Tabel1[[#This Row],[OVERDRACHT UREN PSYCHOSOCIALE ONDERSTEUNING]]</f>
        <v>0</v>
      </c>
      <c r="T172" s="122">
        <f>IF(Tabel1[[#This Row],[AANTAL UREN  GLOBALE INDIVIDUELE ONDERSTEUNING]]&gt;10,10*TABELLEN!$AF$7+(Tabel1[[#This Row],[AANTAL UREN  GLOBALE INDIVIDUELE ONDERSTEUNING]]-10)*TABELLEN!$AF$8,Tabel1[[#This Row],[AANTAL UREN  GLOBALE INDIVIDUELE ONDERSTEUNING]]*TABELLEN!$AF$7)</f>
        <v>0</v>
      </c>
      <c r="U172" s="123" t="str">
        <f>IF(Tabel1[[#This Row],[P]]="P","-",IF(Tabel1[[#This Row],[P]]="P0","NIET OK",IF(Tabel1[[#This Row],[P]]="P1","NIET OK",IF(Tabel1[[#This Row],[P]]="P2","NIET OK",IF(Tabel1[[#This Row],[P]]="P3","OK",IF(Tabel1[[#This Row],[P]]="P4","OK",IF(Tabel1[[#This Row],[P]]="P5","OK",IF(Tabel1[[#This Row],[P]]="P6","OK",IF(Tabel1[[#This Row],[P]]="P7","OK")))))))))</f>
        <v>-</v>
      </c>
      <c r="V172" s="123">
        <f>IF(AND(K172="ja",U172="ok"),TABELLEN!$AI$7,0)</f>
        <v>0</v>
      </c>
      <c r="W17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2" s="71" t="str">
        <f>IF(Tabel1[[#This Row],[BUDGETCATEGORIE (DEFINITIEF)]]="-","-",IF(Tabel1[[#This Row],[BUDGETCATEGORIE (DEFINITIEF)]]="RTH",Tabel1[[#This Row],[SOM ZORGGEBONDEN PUNTEN]],VLOOKUP(Tabel1[[#This Row],[BUDGETCATEGORIE (DEFINITIEF)]],TABELLEN!$C$7:$D$30,2,FALSE)))</f>
        <v>-</v>
      </c>
    </row>
    <row r="173" spans="1:27" ht="13.8" x14ac:dyDescent="0.3">
      <c r="A173" s="61"/>
      <c r="B173" s="61"/>
      <c r="C173" s="61"/>
      <c r="D173" s="62" t="str">
        <f>CONCATENATE("B",Tabel1[[#This Row],[B-waarde]],"/","P",Tabel1[[#This Row],[P-waarde]])</f>
        <v>B/P</v>
      </c>
      <c r="E173" s="62" t="str">
        <f>CONCATENATE("P",Tabel1[[#This Row],[P-waarde]])</f>
        <v>P</v>
      </c>
      <c r="F173" s="63"/>
      <c r="G173" s="63"/>
      <c r="H173" s="63"/>
      <c r="I173" s="63"/>
      <c r="J173" s="63"/>
      <c r="K173" s="64"/>
      <c r="L173" s="65">
        <f>ROUNDDOWN(Tabel1[[#This Row],[DAG-ONDERSTEUNING]],0)</f>
        <v>0</v>
      </c>
      <c r="M17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3" s="67">
        <f>ROUNDDOWN(Tabel1[[#This Row],[WOON-ONDERSTEUNING]],0)</f>
        <v>0</v>
      </c>
      <c r="O17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3" s="122">
        <f>IF(Tabel1[[#This Row],[PSYCHOSOCIALE ONDERSTEUNING / BEGELEID WERKEN]]&gt;2,Tabel1[[#This Row],[PSYCHOSOCIALE ONDERSTEUNING / BEGELEID WERKEN]]-2,0)</f>
        <v>0</v>
      </c>
      <c r="S173" s="122">
        <f>Tabel1[[#This Row],[GLOBALE INDIVIDUELE ONDERSTEUNING]]+Tabel1[[#This Row],[OVERDRACHT UREN PSYCHOSOCIALE ONDERSTEUNING]]</f>
        <v>0</v>
      </c>
      <c r="T173" s="122">
        <f>IF(Tabel1[[#This Row],[AANTAL UREN  GLOBALE INDIVIDUELE ONDERSTEUNING]]&gt;10,10*TABELLEN!$AF$7+(Tabel1[[#This Row],[AANTAL UREN  GLOBALE INDIVIDUELE ONDERSTEUNING]]-10)*TABELLEN!$AF$8,Tabel1[[#This Row],[AANTAL UREN  GLOBALE INDIVIDUELE ONDERSTEUNING]]*TABELLEN!$AF$7)</f>
        <v>0</v>
      </c>
      <c r="U173" s="123" t="str">
        <f>IF(Tabel1[[#This Row],[P]]="P","-",IF(Tabel1[[#This Row],[P]]="P0","NIET OK",IF(Tabel1[[#This Row],[P]]="P1","NIET OK",IF(Tabel1[[#This Row],[P]]="P2","NIET OK",IF(Tabel1[[#This Row],[P]]="P3","OK",IF(Tabel1[[#This Row],[P]]="P4","OK",IF(Tabel1[[#This Row],[P]]="P5","OK",IF(Tabel1[[#This Row],[P]]="P6","OK",IF(Tabel1[[#This Row],[P]]="P7","OK")))))))))</f>
        <v>-</v>
      </c>
      <c r="V173" s="123">
        <f>IF(AND(K173="ja",U173="ok"),TABELLEN!$AI$7,0)</f>
        <v>0</v>
      </c>
      <c r="W17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3" s="71" t="str">
        <f>IF(Tabel1[[#This Row],[BUDGETCATEGORIE (DEFINITIEF)]]="-","-",IF(Tabel1[[#This Row],[BUDGETCATEGORIE (DEFINITIEF)]]="RTH",Tabel1[[#This Row],[SOM ZORGGEBONDEN PUNTEN]],VLOOKUP(Tabel1[[#This Row],[BUDGETCATEGORIE (DEFINITIEF)]],TABELLEN!$C$7:$D$30,2,FALSE)))</f>
        <v>-</v>
      </c>
    </row>
    <row r="174" spans="1:27" ht="13.8" x14ac:dyDescent="0.3">
      <c r="A174" s="61"/>
      <c r="B174" s="61"/>
      <c r="C174" s="61"/>
      <c r="D174" s="62" t="str">
        <f>CONCATENATE("B",Tabel1[[#This Row],[B-waarde]],"/","P",Tabel1[[#This Row],[P-waarde]])</f>
        <v>B/P</v>
      </c>
      <c r="E174" s="62" t="str">
        <f>CONCATENATE("P",Tabel1[[#This Row],[P-waarde]])</f>
        <v>P</v>
      </c>
      <c r="F174" s="63"/>
      <c r="G174" s="63"/>
      <c r="H174" s="63"/>
      <c r="I174" s="63"/>
      <c r="J174" s="63"/>
      <c r="K174" s="64"/>
      <c r="L174" s="65">
        <f>ROUNDDOWN(Tabel1[[#This Row],[DAG-ONDERSTEUNING]],0)</f>
        <v>0</v>
      </c>
      <c r="M17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4" s="67">
        <f>ROUNDDOWN(Tabel1[[#This Row],[WOON-ONDERSTEUNING]],0)</f>
        <v>0</v>
      </c>
      <c r="O17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4" s="122">
        <f>IF(Tabel1[[#This Row],[PSYCHOSOCIALE ONDERSTEUNING / BEGELEID WERKEN]]&gt;2,Tabel1[[#This Row],[PSYCHOSOCIALE ONDERSTEUNING / BEGELEID WERKEN]]-2,0)</f>
        <v>0</v>
      </c>
      <c r="S174" s="122">
        <f>Tabel1[[#This Row],[GLOBALE INDIVIDUELE ONDERSTEUNING]]+Tabel1[[#This Row],[OVERDRACHT UREN PSYCHOSOCIALE ONDERSTEUNING]]</f>
        <v>0</v>
      </c>
      <c r="T174" s="122">
        <f>IF(Tabel1[[#This Row],[AANTAL UREN  GLOBALE INDIVIDUELE ONDERSTEUNING]]&gt;10,10*TABELLEN!$AF$7+(Tabel1[[#This Row],[AANTAL UREN  GLOBALE INDIVIDUELE ONDERSTEUNING]]-10)*TABELLEN!$AF$8,Tabel1[[#This Row],[AANTAL UREN  GLOBALE INDIVIDUELE ONDERSTEUNING]]*TABELLEN!$AF$7)</f>
        <v>0</v>
      </c>
      <c r="U174" s="123" t="str">
        <f>IF(Tabel1[[#This Row],[P]]="P","-",IF(Tabel1[[#This Row],[P]]="P0","NIET OK",IF(Tabel1[[#This Row],[P]]="P1","NIET OK",IF(Tabel1[[#This Row],[P]]="P2","NIET OK",IF(Tabel1[[#This Row],[P]]="P3","OK",IF(Tabel1[[#This Row],[P]]="P4","OK",IF(Tabel1[[#This Row],[P]]="P5","OK",IF(Tabel1[[#This Row],[P]]="P6","OK",IF(Tabel1[[#This Row],[P]]="P7","OK")))))))))</f>
        <v>-</v>
      </c>
      <c r="V174" s="123">
        <f>IF(AND(K174="ja",U174="ok"),TABELLEN!$AI$7,0)</f>
        <v>0</v>
      </c>
      <c r="W17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4" s="71" t="str">
        <f>IF(Tabel1[[#This Row],[BUDGETCATEGORIE (DEFINITIEF)]]="-","-",IF(Tabel1[[#This Row],[BUDGETCATEGORIE (DEFINITIEF)]]="RTH",Tabel1[[#This Row],[SOM ZORGGEBONDEN PUNTEN]],VLOOKUP(Tabel1[[#This Row],[BUDGETCATEGORIE (DEFINITIEF)]],TABELLEN!$C$7:$D$30,2,FALSE)))</f>
        <v>-</v>
      </c>
    </row>
    <row r="175" spans="1:27" ht="13.8" x14ac:dyDescent="0.3">
      <c r="A175" s="61"/>
      <c r="B175" s="61"/>
      <c r="C175" s="61"/>
      <c r="D175" s="62" t="str">
        <f>CONCATENATE("B",Tabel1[[#This Row],[B-waarde]],"/","P",Tabel1[[#This Row],[P-waarde]])</f>
        <v>B/P</v>
      </c>
      <c r="E175" s="62" t="str">
        <f>CONCATENATE("P",Tabel1[[#This Row],[P-waarde]])</f>
        <v>P</v>
      </c>
      <c r="F175" s="63"/>
      <c r="G175" s="63"/>
      <c r="H175" s="63"/>
      <c r="I175" s="63"/>
      <c r="J175" s="63"/>
      <c r="K175" s="64"/>
      <c r="L175" s="65">
        <f>ROUNDDOWN(Tabel1[[#This Row],[DAG-ONDERSTEUNING]],0)</f>
        <v>0</v>
      </c>
      <c r="M17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5" s="67">
        <f>ROUNDDOWN(Tabel1[[#This Row],[WOON-ONDERSTEUNING]],0)</f>
        <v>0</v>
      </c>
      <c r="O17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5" s="122">
        <f>IF(Tabel1[[#This Row],[PSYCHOSOCIALE ONDERSTEUNING / BEGELEID WERKEN]]&gt;2,Tabel1[[#This Row],[PSYCHOSOCIALE ONDERSTEUNING / BEGELEID WERKEN]]-2,0)</f>
        <v>0</v>
      </c>
      <c r="S175" s="122">
        <f>Tabel1[[#This Row],[GLOBALE INDIVIDUELE ONDERSTEUNING]]+Tabel1[[#This Row],[OVERDRACHT UREN PSYCHOSOCIALE ONDERSTEUNING]]</f>
        <v>0</v>
      </c>
      <c r="T175" s="122">
        <f>IF(Tabel1[[#This Row],[AANTAL UREN  GLOBALE INDIVIDUELE ONDERSTEUNING]]&gt;10,10*TABELLEN!$AF$7+(Tabel1[[#This Row],[AANTAL UREN  GLOBALE INDIVIDUELE ONDERSTEUNING]]-10)*TABELLEN!$AF$8,Tabel1[[#This Row],[AANTAL UREN  GLOBALE INDIVIDUELE ONDERSTEUNING]]*TABELLEN!$AF$7)</f>
        <v>0</v>
      </c>
      <c r="U175" s="123" t="str">
        <f>IF(Tabel1[[#This Row],[P]]="P","-",IF(Tabel1[[#This Row],[P]]="P0","NIET OK",IF(Tabel1[[#This Row],[P]]="P1","NIET OK",IF(Tabel1[[#This Row],[P]]="P2","NIET OK",IF(Tabel1[[#This Row],[P]]="P3","OK",IF(Tabel1[[#This Row],[P]]="P4","OK",IF(Tabel1[[#This Row],[P]]="P5","OK",IF(Tabel1[[#This Row],[P]]="P6","OK",IF(Tabel1[[#This Row],[P]]="P7","OK")))))))))</f>
        <v>-</v>
      </c>
      <c r="V175" s="123">
        <f>IF(AND(K175="ja",U175="ok"),TABELLEN!$AI$7,0)</f>
        <v>0</v>
      </c>
      <c r="W17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5" s="71" t="str">
        <f>IF(Tabel1[[#This Row],[BUDGETCATEGORIE (DEFINITIEF)]]="-","-",IF(Tabel1[[#This Row],[BUDGETCATEGORIE (DEFINITIEF)]]="RTH",Tabel1[[#This Row],[SOM ZORGGEBONDEN PUNTEN]],VLOOKUP(Tabel1[[#This Row],[BUDGETCATEGORIE (DEFINITIEF)]],TABELLEN!$C$7:$D$30,2,FALSE)))</f>
        <v>-</v>
      </c>
    </row>
    <row r="176" spans="1:27" ht="13.8" x14ac:dyDescent="0.3">
      <c r="A176" s="61"/>
      <c r="B176" s="61"/>
      <c r="C176" s="61"/>
      <c r="D176" s="62" t="str">
        <f>CONCATENATE("B",Tabel1[[#This Row],[B-waarde]],"/","P",Tabel1[[#This Row],[P-waarde]])</f>
        <v>B/P</v>
      </c>
      <c r="E176" s="62" t="str">
        <f>CONCATENATE("P",Tabel1[[#This Row],[P-waarde]])</f>
        <v>P</v>
      </c>
      <c r="F176" s="63"/>
      <c r="G176" s="63"/>
      <c r="H176" s="63"/>
      <c r="I176" s="63"/>
      <c r="J176" s="63"/>
      <c r="K176" s="64"/>
      <c r="L176" s="65">
        <f>ROUNDDOWN(Tabel1[[#This Row],[DAG-ONDERSTEUNING]],0)</f>
        <v>0</v>
      </c>
      <c r="M17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6" s="67">
        <f>ROUNDDOWN(Tabel1[[#This Row],[WOON-ONDERSTEUNING]],0)</f>
        <v>0</v>
      </c>
      <c r="O17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6" s="122">
        <f>IF(Tabel1[[#This Row],[PSYCHOSOCIALE ONDERSTEUNING / BEGELEID WERKEN]]&gt;2,Tabel1[[#This Row],[PSYCHOSOCIALE ONDERSTEUNING / BEGELEID WERKEN]]-2,0)</f>
        <v>0</v>
      </c>
      <c r="S176" s="122">
        <f>Tabel1[[#This Row],[GLOBALE INDIVIDUELE ONDERSTEUNING]]+Tabel1[[#This Row],[OVERDRACHT UREN PSYCHOSOCIALE ONDERSTEUNING]]</f>
        <v>0</v>
      </c>
      <c r="T176" s="122">
        <f>IF(Tabel1[[#This Row],[AANTAL UREN  GLOBALE INDIVIDUELE ONDERSTEUNING]]&gt;10,10*TABELLEN!$AF$7+(Tabel1[[#This Row],[AANTAL UREN  GLOBALE INDIVIDUELE ONDERSTEUNING]]-10)*TABELLEN!$AF$8,Tabel1[[#This Row],[AANTAL UREN  GLOBALE INDIVIDUELE ONDERSTEUNING]]*TABELLEN!$AF$7)</f>
        <v>0</v>
      </c>
      <c r="U176" s="123" t="str">
        <f>IF(Tabel1[[#This Row],[P]]="P","-",IF(Tabel1[[#This Row],[P]]="P0","NIET OK",IF(Tabel1[[#This Row],[P]]="P1","NIET OK",IF(Tabel1[[#This Row],[P]]="P2","NIET OK",IF(Tabel1[[#This Row],[P]]="P3","OK",IF(Tabel1[[#This Row],[P]]="P4","OK",IF(Tabel1[[#This Row],[P]]="P5","OK",IF(Tabel1[[#This Row],[P]]="P6","OK",IF(Tabel1[[#This Row],[P]]="P7","OK")))))))))</f>
        <v>-</v>
      </c>
      <c r="V176" s="123">
        <f>IF(AND(K176="ja",U176="ok"),TABELLEN!$AI$7,0)</f>
        <v>0</v>
      </c>
      <c r="W17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6" s="71" t="str">
        <f>IF(Tabel1[[#This Row],[BUDGETCATEGORIE (DEFINITIEF)]]="-","-",IF(Tabel1[[#This Row],[BUDGETCATEGORIE (DEFINITIEF)]]="RTH",Tabel1[[#This Row],[SOM ZORGGEBONDEN PUNTEN]],VLOOKUP(Tabel1[[#This Row],[BUDGETCATEGORIE (DEFINITIEF)]],TABELLEN!$C$7:$D$30,2,FALSE)))</f>
        <v>-</v>
      </c>
    </row>
    <row r="177" spans="1:27" ht="13.8" x14ac:dyDescent="0.3">
      <c r="A177" s="61"/>
      <c r="B177" s="61"/>
      <c r="C177" s="61"/>
      <c r="D177" s="62" t="str">
        <f>CONCATENATE("B",Tabel1[[#This Row],[B-waarde]],"/","P",Tabel1[[#This Row],[P-waarde]])</f>
        <v>B/P</v>
      </c>
      <c r="E177" s="62" t="str">
        <f>CONCATENATE("P",Tabel1[[#This Row],[P-waarde]])</f>
        <v>P</v>
      </c>
      <c r="F177" s="63"/>
      <c r="G177" s="63"/>
      <c r="H177" s="63"/>
      <c r="I177" s="63"/>
      <c r="J177" s="63"/>
      <c r="K177" s="64"/>
      <c r="L177" s="65">
        <f>ROUNDDOWN(Tabel1[[#This Row],[DAG-ONDERSTEUNING]],0)</f>
        <v>0</v>
      </c>
      <c r="M17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7" s="67">
        <f>ROUNDDOWN(Tabel1[[#This Row],[WOON-ONDERSTEUNING]],0)</f>
        <v>0</v>
      </c>
      <c r="O17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7" s="122">
        <f>IF(Tabel1[[#This Row],[PSYCHOSOCIALE ONDERSTEUNING / BEGELEID WERKEN]]&gt;2,Tabel1[[#This Row],[PSYCHOSOCIALE ONDERSTEUNING / BEGELEID WERKEN]]-2,0)</f>
        <v>0</v>
      </c>
      <c r="S177" s="122">
        <f>Tabel1[[#This Row],[GLOBALE INDIVIDUELE ONDERSTEUNING]]+Tabel1[[#This Row],[OVERDRACHT UREN PSYCHOSOCIALE ONDERSTEUNING]]</f>
        <v>0</v>
      </c>
      <c r="T177" s="122">
        <f>IF(Tabel1[[#This Row],[AANTAL UREN  GLOBALE INDIVIDUELE ONDERSTEUNING]]&gt;10,10*TABELLEN!$AF$7+(Tabel1[[#This Row],[AANTAL UREN  GLOBALE INDIVIDUELE ONDERSTEUNING]]-10)*TABELLEN!$AF$8,Tabel1[[#This Row],[AANTAL UREN  GLOBALE INDIVIDUELE ONDERSTEUNING]]*TABELLEN!$AF$7)</f>
        <v>0</v>
      </c>
      <c r="U177" s="123" t="str">
        <f>IF(Tabel1[[#This Row],[P]]="P","-",IF(Tabel1[[#This Row],[P]]="P0","NIET OK",IF(Tabel1[[#This Row],[P]]="P1","NIET OK",IF(Tabel1[[#This Row],[P]]="P2","NIET OK",IF(Tabel1[[#This Row],[P]]="P3","OK",IF(Tabel1[[#This Row],[P]]="P4","OK",IF(Tabel1[[#This Row],[P]]="P5","OK",IF(Tabel1[[#This Row],[P]]="P6","OK",IF(Tabel1[[#This Row],[P]]="P7","OK")))))))))</f>
        <v>-</v>
      </c>
      <c r="V177" s="123">
        <f>IF(AND(K177="ja",U177="ok"),TABELLEN!$AI$7,0)</f>
        <v>0</v>
      </c>
      <c r="W17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7" s="71" t="str">
        <f>IF(Tabel1[[#This Row],[BUDGETCATEGORIE (DEFINITIEF)]]="-","-",IF(Tabel1[[#This Row],[BUDGETCATEGORIE (DEFINITIEF)]]="RTH",Tabel1[[#This Row],[SOM ZORGGEBONDEN PUNTEN]],VLOOKUP(Tabel1[[#This Row],[BUDGETCATEGORIE (DEFINITIEF)]],TABELLEN!$C$7:$D$30,2,FALSE)))</f>
        <v>-</v>
      </c>
    </row>
    <row r="178" spans="1:27" ht="13.8" x14ac:dyDescent="0.3">
      <c r="A178" s="61"/>
      <c r="B178" s="61"/>
      <c r="C178" s="61"/>
      <c r="D178" s="62" t="str">
        <f>CONCATENATE("B",Tabel1[[#This Row],[B-waarde]],"/","P",Tabel1[[#This Row],[P-waarde]])</f>
        <v>B/P</v>
      </c>
      <c r="E178" s="62" t="str">
        <f>CONCATENATE("P",Tabel1[[#This Row],[P-waarde]])</f>
        <v>P</v>
      </c>
      <c r="F178" s="63"/>
      <c r="G178" s="63"/>
      <c r="H178" s="63"/>
      <c r="I178" s="63"/>
      <c r="J178" s="63"/>
      <c r="K178" s="64"/>
      <c r="L178" s="65">
        <f>ROUNDDOWN(Tabel1[[#This Row],[DAG-ONDERSTEUNING]],0)</f>
        <v>0</v>
      </c>
      <c r="M17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8" s="67">
        <f>ROUNDDOWN(Tabel1[[#This Row],[WOON-ONDERSTEUNING]],0)</f>
        <v>0</v>
      </c>
      <c r="O17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8" s="122">
        <f>IF(Tabel1[[#This Row],[PSYCHOSOCIALE ONDERSTEUNING / BEGELEID WERKEN]]&gt;2,Tabel1[[#This Row],[PSYCHOSOCIALE ONDERSTEUNING / BEGELEID WERKEN]]-2,0)</f>
        <v>0</v>
      </c>
      <c r="S178" s="122">
        <f>Tabel1[[#This Row],[GLOBALE INDIVIDUELE ONDERSTEUNING]]+Tabel1[[#This Row],[OVERDRACHT UREN PSYCHOSOCIALE ONDERSTEUNING]]</f>
        <v>0</v>
      </c>
      <c r="T178" s="122">
        <f>IF(Tabel1[[#This Row],[AANTAL UREN  GLOBALE INDIVIDUELE ONDERSTEUNING]]&gt;10,10*TABELLEN!$AF$7+(Tabel1[[#This Row],[AANTAL UREN  GLOBALE INDIVIDUELE ONDERSTEUNING]]-10)*TABELLEN!$AF$8,Tabel1[[#This Row],[AANTAL UREN  GLOBALE INDIVIDUELE ONDERSTEUNING]]*TABELLEN!$AF$7)</f>
        <v>0</v>
      </c>
      <c r="U178" s="123" t="str">
        <f>IF(Tabel1[[#This Row],[P]]="P","-",IF(Tabel1[[#This Row],[P]]="P0","NIET OK",IF(Tabel1[[#This Row],[P]]="P1","NIET OK",IF(Tabel1[[#This Row],[P]]="P2","NIET OK",IF(Tabel1[[#This Row],[P]]="P3","OK",IF(Tabel1[[#This Row],[P]]="P4","OK",IF(Tabel1[[#This Row],[P]]="P5","OK",IF(Tabel1[[#This Row],[P]]="P6","OK",IF(Tabel1[[#This Row],[P]]="P7","OK")))))))))</f>
        <v>-</v>
      </c>
      <c r="V178" s="123">
        <f>IF(AND(K178="ja",U178="ok"),TABELLEN!$AI$7,0)</f>
        <v>0</v>
      </c>
      <c r="W17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8" s="71" t="str">
        <f>IF(Tabel1[[#This Row],[BUDGETCATEGORIE (DEFINITIEF)]]="-","-",IF(Tabel1[[#This Row],[BUDGETCATEGORIE (DEFINITIEF)]]="RTH",Tabel1[[#This Row],[SOM ZORGGEBONDEN PUNTEN]],VLOOKUP(Tabel1[[#This Row],[BUDGETCATEGORIE (DEFINITIEF)]],TABELLEN!$C$7:$D$30,2,FALSE)))</f>
        <v>-</v>
      </c>
    </row>
    <row r="179" spans="1:27" ht="13.8" x14ac:dyDescent="0.3">
      <c r="A179" s="61"/>
      <c r="B179" s="61"/>
      <c r="C179" s="61"/>
      <c r="D179" s="62" t="str">
        <f>CONCATENATE("B",Tabel1[[#This Row],[B-waarde]],"/","P",Tabel1[[#This Row],[P-waarde]])</f>
        <v>B/P</v>
      </c>
      <c r="E179" s="62" t="str">
        <f>CONCATENATE("P",Tabel1[[#This Row],[P-waarde]])</f>
        <v>P</v>
      </c>
      <c r="F179" s="63"/>
      <c r="G179" s="63"/>
      <c r="H179" s="63"/>
      <c r="I179" s="63"/>
      <c r="J179" s="63"/>
      <c r="K179" s="64"/>
      <c r="L179" s="65">
        <f>ROUNDDOWN(Tabel1[[#This Row],[DAG-ONDERSTEUNING]],0)</f>
        <v>0</v>
      </c>
      <c r="M17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79" s="67">
        <f>ROUNDDOWN(Tabel1[[#This Row],[WOON-ONDERSTEUNING]],0)</f>
        <v>0</v>
      </c>
      <c r="O17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7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7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79" s="122">
        <f>IF(Tabel1[[#This Row],[PSYCHOSOCIALE ONDERSTEUNING / BEGELEID WERKEN]]&gt;2,Tabel1[[#This Row],[PSYCHOSOCIALE ONDERSTEUNING / BEGELEID WERKEN]]-2,0)</f>
        <v>0</v>
      </c>
      <c r="S179" s="122">
        <f>Tabel1[[#This Row],[GLOBALE INDIVIDUELE ONDERSTEUNING]]+Tabel1[[#This Row],[OVERDRACHT UREN PSYCHOSOCIALE ONDERSTEUNING]]</f>
        <v>0</v>
      </c>
      <c r="T179" s="122">
        <f>IF(Tabel1[[#This Row],[AANTAL UREN  GLOBALE INDIVIDUELE ONDERSTEUNING]]&gt;10,10*TABELLEN!$AF$7+(Tabel1[[#This Row],[AANTAL UREN  GLOBALE INDIVIDUELE ONDERSTEUNING]]-10)*TABELLEN!$AF$8,Tabel1[[#This Row],[AANTAL UREN  GLOBALE INDIVIDUELE ONDERSTEUNING]]*TABELLEN!$AF$7)</f>
        <v>0</v>
      </c>
      <c r="U179" s="123" t="str">
        <f>IF(Tabel1[[#This Row],[P]]="P","-",IF(Tabel1[[#This Row],[P]]="P0","NIET OK",IF(Tabel1[[#This Row],[P]]="P1","NIET OK",IF(Tabel1[[#This Row],[P]]="P2","NIET OK",IF(Tabel1[[#This Row],[P]]="P3","OK",IF(Tabel1[[#This Row],[P]]="P4","OK",IF(Tabel1[[#This Row],[P]]="P5","OK",IF(Tabel1[[#This Row],[P]]="P6","OK",IF(Tabel1[[#This Row],[P]]="P7","OK")))))))))</f>
        <v>-</v>
      </c>
      <c r="V179" s="123">
        <f>IF(AND(K179="ja",U179="ok"),TABELLEN!$AI$7,0)</f>
        <v>0</v>
      </c>
      <c r="W17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7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7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7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79" s="71" t="str">
        <f>IF(Tabel1[[#This Row],[BUDGETCATEGORIE (DEFINITIEF)]]="-","-",IF(Tabel1[[#This Row],[BUDGETCATEGORIE (DEFINITIEF)]]="RTH",Tabel1[[#This Row],[SOM ZORGGEBONDEN PUNTEN]],VLOOKUP(Tabel1[[#This Row],[BUDGETCATEGORIE (DEFINITIEF)]],TABELLEN!$C$7:$D$30,2,FALSE)))</f>
        <v>-</v>
      </c>
    </row>
    <row r="180" spans="1:27" ht="13.8" x14ac:dyDescent="0.3">
      <c r="A180" s="61"/>
      <c r="B180" s="61"/>
      <c r="C180" s="61"/>
      <c r="D180" s="62" t="str">
        <f>CONCATENATE("B",Tabel1[[#This Row],[B-waarde]],"/","P",Tabel1[[#This Row],[P-waarde]])</f>
        <v>B/P</v>
      </c>
      <c r="E180" s="62" t="str">
        <f>CONCATENATE("P",Tabel1[[#This Row],[P-waarde]])</f>
        <v>P</v>
      </c>
      <c r="F180" s="63"/>
      <c r="G180" s="63"/>
      <c r="H180" s="63"/>
      <c r="I180" s="63"/>
      <c r="J180" s="63"/>
      <c r="K180" s="64"/>
      <c r="L180" s="65">
        <f>ROUNDDOWN(Tabel1[[#This Row],[DAG-ONDERSTEUNING]],0)</f>
        <v>0</v>
      </c>
      <c r="M18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0" s="67">
        <f>ROUNDDOWN(Tabel1[[#This Row],[WOON-ONDERSTEUNING]],0)</f>
        <v>0</v>
      </c>
      <c r="O18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0" s="122">
        <f>IF(Tabel1[[#This Row],[PSYCHOSOCIALE ONDERSTEUNING / BEGELEID WERKEN]]&gt;2,Tabel1[[#This Row],[PSYCHOSOCIALE ONDERSTEUNING / BEGELEID WERKEN]]-2,0)</f>
        <v>0</v>
      </c>
      <c r="S180" s="122">
        <f>Tabel1[[#This Row],[GLOBALE INDIVIDUELE ONDERSTEUNING]]+Tabel1[[#This Row],[OVERDRACHT UREN PSYCHOSOCIALE ONDERSTEUNING]]</f>
        <v>0</v>
      </c>
      <c r="T180" s="122">
        <f>IF(Tabel1[[#This Row],[AANTAL UREN  GLOBALE INDIVIDUELE ONDERSTEUNING]]&gt;10,10*TABELLEN!$AF$7+(Tabel1[[#This Row],[AANTAL UREN  GLOBALE INDIVIDUELE ONDERSTEUNING]]-10)*TABELLEN!$AF$8,Tabel1[[#This Row],[AANTAL UREN  GLOBALE INDIVIDUELE ONDERSTEUNING]]*TABELLEN!$AF$7)</f>
        <v>0</v>
      </c>
      <c r="U180" s="123" t="str">
        <f>IF(Tabel1[[#This Row],[P]]="P","-",IF(Tabel1[[#This Row],[P]]="P0","NIET OK",IF(Tabel1[[#This Row],[P]]="P1","NIET OK",IF(Tabel1[[#This Row],[P]]="P2","NIET OK",IF(Tabel1[[#This Row],[P]]="P3","OK",IF(Tabel1[[#This Row],[P]]="P4","OK",IF(Tabel1[[#This Row],[P]]="P5","OK",IF(Tabel1[[#This Row],[P]]="P6","OK",IF(Tabel1[[#This Row],[P]]="P7","OK")))))))))</f>
        <v>-</v>
      </c>
      <c r="V180" s="123">
        <f>IF(AND(K180="ja",U180="ok"),TABELLEN!$AI$7,0)</f>
        <v>0</v>
      </c>
      <c r="W18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0" s="71" t="str">
        <f>IF(Tabel1[[#This Row],[BUDGETCATEGORIE (DEFINITIEF)]]="-","-",IF(Tabel1[[#This Row],[BUDGETCATEGORIE (DEFINITIEF)]]="RTH",Tabel1[[#This Row],[SOM ZORGGEBONDEN PUNTEN]],VLOOKUP(Tabel1[[#This Row],[BUDGETCATEGORIE (DEFINITIEF)]],TABELLEN!$C$7:$D$30,2,FALSE)))</f>
        <v>-</v>
      </c>
    </row>
    <row r="181" spans="1:27" ht="13.8" x14ac:dyDescent="0.3">
      <c r="A181" s="61"/>
      <c r="B181" s="61"/>
      <c r="C181" s="61"/>
      <c r="D181" s="62" t="str">
        <f>CONCATENATE("B",Tabel1[[#This Row],[B-waarde]],"/","P",Tabel1[[#This Row],[P-waarde]])</f>
        <v>B/P</v>
      </c>
      <c r="E181" s="62" t="str">
        <f>CONCATENATE("P",Tabel1[[#This Row],[P-waarde]])</f>
        <v>P</v>
      </c>
      <c r="F181" s="63"/>
      <c r="G181" s="63"/>
      <c r="H181" s="63"/>
      <c r="I181" s="63"/>
      <c r="J181" s="63"/>
      <c r="K181" s="64"/>
      <c r="L181" s="65">
        <f>ROUNDDOWN(Tabel1[[#This Row],[DAG-ONDERSTEUNING]],0)</f>
        <v>0</v>
      </c>
      <c r="M18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1" s="67">
        <f>ROUNDDOWN(Tabel1[[#This Row],[WOON-ONDERSTEUNING]],0)</f>
        <v>0</v>
      </c>
      <c r="O18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1" s="122">
        <f>IF(Tabel1[[#This Row],[PSYCHOSOCIALE ONDERSTEUNING / BEGELEID WERKEN]]&gt;2,Tabel1[[#This Row],[PSYCHOSOCIALE ONDERSTEUNING / BEGELEID WERKEN]]-2,0)</f>
        <v>0</v>
      </c>
      <c r="S181" s="122">
        <f>Tabel1[[#This Row],[GLOBALE INDIVIDUELE ONDERSTEUNING]]+Tabel1[[#This Row],[OVERDRACHT UREN PSYCHOSOCIALE ONDERSTEUNING]]</f>
        <v>0</v>
      </c>
      <c r="T181" s="122">
        <f>IF(Tabel1[[#This Row],[AANTAL UREN  GLOBALE INDIVIDUELE ONDERSTEUNING]]&gt;10,10*TABELLEN!$AF$7+(Tabel1[[#This Row],[AANTAL UREN  GLOBALE INDIVIDUELE ONDERSTEUNING]]-10)*TABELLEN!$AF$8,Tabel1[[#This Row],[AANTAL UREN  GLOBALE INDIVIDUELE ONDERSTEUNING]]*TABELLEN!$AF$7)</f>
        <v>0</v>
      </c>
      <c r="U181" s="123" t="str">
        <f>IF(Tabel1[[#This Row],[P]]="P","-",IF(Tabel1[[#This Row],[P]]="P0","NIET OK",IF(Tabel1[[#This Row],[P]]="P1","NIET OK",IF(Tabel1[[#This Row],[P]]="P2","NIET OK",IF(Tabel1[[#This Row],[P]]="P3","OK",IF(Tabel1[[#This Row],[P]]="P4","OK",IF(Tabel1[[#This Row],[P]]="P5","OK",IF(Tabel1[[#This Row],[P]]="P6","OK",IF(Tabel1[[#This Row],[P]]="P7","OK")))))))))</f>
        <v>-</v>
      </c>
      <c r="V181" s="123">
        <f>IF(AND(K181="ja",U181="ok"),TABELLEN!$AI$7,0)</f>
        <v>0</v>
      </c>
      <c r="W18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1" s="71" t="str">
        <f>IF(Tabel1[[#This Row],[BUDGETCATEGORIE (DEFINITIEF)]]="-","-",IF(Tabel1[[#This Row],[BUDGETCATEGORIE (DEFINITIEF)]]="RTH",Tabel1[[#This Row],[SOM ZORGGEBONDEN PUNTEN]],VLOOKUP(Tabel1[[#This Row],[BUDGETCATEGORIE (DEFINITIEF)]],TABELLEN!$C$7:$D$30,2,FALSE)))</f>
        <v>-</v>
      </c>
    </row>
    <row r="182" spans="1:27" ht="13.8" x14ac:dyDescent="0.3">
      <c r="A182" s="61"/>
      <c r="B182" s="61"/>
      <c r="C182" s="61"/>
      <c r="D182" s="62" t="str">
        <f>CONCATENATE("B",Tabel1[[#This Row],[B-waarde]],"/","P",Tabel1[[#This Row],[P-waarde]])</f>
        <v>B/P</v>
      </c>
      <c r="E182" s="62" t="str">
        <f>CONCATENATE("P",Tabel1[[#This Row],[P-waarde]])</f>
        <v>P</v>
      </c>
      <c r="F182" s="63"/>
      <c r="G182" s="63"/>
      <c r="H182" s="63"/>
      <c r="I182" s="63"/>
      <c r="J182" s="63"/>
      <c r="K182" s="64"/>
      <c r="L182" s="65">
        <f>ROUNDDOWN(Tabel1[[#This Row],[DAG-ONDERSTEUNING]],0)</f>
        <v>0</v>
      </c>
      <c r="M18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2" s="67">
        <f>ROUNDDOWN(Tabel1[[#This Row],[WOON-ONDERSTEUNING]],0)</f>
        <v>0</v>
      </c>
      <c r="O18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2" s="122">
        <f>IF(Tabel1[[#This Row],[PSYCHOSOCIALE ONDERSTEUNING / BEGELEID WERKEN]]&gt;2,Tabel1[[#This Row],[PSYCHOSOCIALE ONDERSTEUNING / BEGELEID WERKEN]]-2,0)</f>
        <v>0</v>
      </c>
      <c r="S182" s="122">
        <f>Tabel1[[#This Row],[GLOBALE INDIVIDUELE ONDERSTEUNING]]+Tabel1[[#This Row],[OVERDRACHT UREN PSYCHOSOCIALE ONDERSTEUNING]]</f>
        <v>0</v>
      </c>
      <c r="T182" s="122">
        <f>IF(Tabel1[[#This Row],[AANTAL UREN  GLOBALE INDIVIDUELE ONDERSTEUNING]]&gt;10,10*TABELLEN!$AF$7+(Tabel1[[#This Row],[AANTAL UREN  GLOBALE INDIVIDUELE ONDERSTEUNING]]-10)*TABELLEN!$AF$8,Tabel1[[#This Row],[AANTAL UREN  GLOBALE INDIVIDUELE ONDERSTEUNING]]*TABELLEN!$AF$7)</f>
        <v>0</v>
      </c>
      <c r="U182" s="123" t="str">
        <f>IF(Tabel1[[#This Row],[P]]="P","-",IF(Tabel1[[#This Row],[P]]="P0","NIET OK",IF(Tabel1[[#This Row],[P]]="P1","NIET OK",IF(Tabel1[[#This Row],[P]]="P2","NIET OK",IF(Tabel1[[#This Row],[P]]="P3","OK",IF(Tabel1[[#This Row],[P]]="P4","OK",IF(Tabel1[[#This Row],[P]]="P5","OK",IF(Tabel1[[#This Row],[P]]="P6","OK",IF(Tabel1[[#This Row],[P]]="P7","OK")))))))))</f>
        <v>-</v>
      </c>
      <c r="V182" s="123">
        <f>IF(AND(K182="ja",U182="ok"),TABELLEN!$AI$7,0)</f>
        <v>0</v>
      </c>
      <c r="W18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2" s="71" t="str">
        <f>IF(Tabel1[[#This Row],[BUDGETCATEGORIE (DEFINITIEF)]]="-","-",IF(Tabel1[[#This Row],[BUDGETCATEGORIE (DEFINITIEF)]]="RTH",Tabel1[[#This Row],[SOM ZORGGEBONDEN PUNTEN]],VLOOKUP(Tabel1[[#This Row],[BUDGETCATEGORIE (DEFINITIEF)]],TABELLEN!$C$7:$D$30,2,FALSE)))</f>
        <v>-</v>
      </c>
    </row>
    <row r="183" spans="1:27" ht="13.8" x14ac:dyDescent="0.3">
      <c r="A183" s="61"/>
      <c r="B183" s="61"/>
      <c r="C183" s="61"/>
      <c r="D183" s="62" t="str">
        <f>CONCATENATE("B",Tabel1[[#This Row],[B-waarde]],"/","P",Tabel1[[#This Row],[P-waarde]])</f>
        <v>B/P</v>
      </c>
      <c r="E183" s="62" t="str">
        <f>CONCATENATE("P",Tabel1[[#This Row],[P-waarde]])</f>
        <v>P</v>
      </c>
      <c r="F183" s="63"/>
      <c r="G183" s="63"/>
      <c r="H183" s="63"/>
      <c r="I183" s="63"/>
      <c r="J183" s="63"/>
      <c r="K183" s="64"/>
      <c r="L183" s="65">
        <f>ROUNDDOWN(Tabel1[[#This Row],[DAG-ONDERSTEUNING]],0)</f>
        <v>0</v>
      </c>
      <c r="M18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3" s="67">
        <f>ROUNDDOWN(Tabel1[[#This Row],[WOON-ONDERSTEUNING]],0)</f>
        <v>0</v>
      </c>
      <c r="O18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3" s="122">
        <f>IF(Tabel1[[#This Row],[PSYCHOSOCIALE ONDERSTEUNING / BEGELEID WERKEN]]&gt;2,Tabel1[[#This Row],[PSYCHOSOCIALE ONDERSTEUNING / BEGELEID WERKEN]]-2,0)</f>
        <v>0</v>
      </c>
      <c r="S183" s="122">
        <f>Tabel1[[#This Row],[GLOBALE INDIVIDUELE ONDERSTEUNING]]+Tabel1[[#This Row],[OVERDRACHT UREN PSYCHOSOCIALE ONDERSTEUNING]]</f>
        <v>0</v>
      </c>
      <c r="T183" s="122">
        <f>IF(Tabel1[[#This Row],[AANTAL UREN  GLOBALE INDIVIDUELE ONDERSTEUNING]]&gt;10,10*TABELLEN!$AF$7+(Tabel1[[#This Row],[AANTAL UREN  GLOBALE INDIVIDUELE ONDERSTEUNING]]-10)*TABELLEN!$AF$8,Tabel1[[#This Row],[AANTAL UREN  GLOBALE INDIVIDUELE ONDERSTEUNING]]*TABELLEN!$AF$7)</f>
        <v>0</v>
      </c>
      <c r="U183" s="123" t="str">
        <f>IF(Tabel1[[#This Row],[P]]="P","-",IF(Tabel1[[#This Row],[P]]="P0","NIET OK",IF(Tabel1[[#This Row],[P]]="P1","NIET OK",IF(Tabel1[[#This Row],[P]]="P2","NIET OK",IF(Tabel1[[#This Row],[P]]="P3","OK",IF(Tabel1[[#This Row],[P]]="P4","OK",IF(Tabel1[[#This Row],[P]]="P5","OK",IF(Tabel1[[#This Row],[P]]="P6","OK",IF(Tabel1[[#This Row],[P]]="P7","OK")))))))))</f>
        <v>-</v>
      </c>
      <c r="V183" s="123">
        <f>IF(AND(K183="ja",U183="ok"),TABELLEN!$AI$7,0)</f>
        <v>0</v>
      </c>
      <c r="W18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3" s="71" t="str">
        <f>IF(Tabel1[[#This Row],[BUDGETCATEGORIE (DEFINITIEF)]]="-","-",IF(Tabel1[[#This Row],[BUDGETCATEGORIE (DEFINITIEF)]]="RTH",Tabel1[[#This Row],[SOM ZORGGEBONDEN PUNTEN]],VLOOKUP(Tabel1[[#This Row],[BUDGETCATEGORIE (DEFINITIEF)]],TABELLEN!$C$7:$D$30,2,FALSE)))</f>
        <v>-</v>
      </c>
    </row>
    <row r="184" spans="1:27" ht="13.8" x14ac:dyDescent="0.3">
      <c r="A184" s="61"/>
      <c r="B184" s="61"/>
      <c r="C184" s="61"/>
      <c r="D184" s="62" t="str">
        <f>CONCATENATE("B",Tabel1[[#This Row],[B-waarde]],"/","P",Tabel1[[#This Row],[P-waarde]])</f>
        <v>B/P</v>
      </c>
      <c r="E184" s="62" t="str">
        <f>CONCATENATE("P",Tabel1[[#This Row],[P-waarde]])</f>
        <v>P</v>
      </c>
      <c r="F184" s="63"/>
      <c r="G184" s="63"/>
      <c r="H184" s="63"/>
      <c r="I184" s="63"/>
      <c r="J184" s="63"/>
      <c r="K184" s="64"/>
      <c r="L184" s="65">
        <f>ROUNDDOWN(Tabel1[[#This Row],[DAG-ONDERSTEUNING]],0)</f>
        <v>0</v>
      </c>
      <c r="M18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4" s="67">
        <f>ROUNDDOWN(Tabel1[[#This Row],[WOON-ONDERSTEUNING]],0)</f>
        <v>0</v>
      </c>
      <c r="O18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4" s="122">
        <f>IF(Tabel1[[#This Row],[PSYCHOSOCIALE ONDERSTEUNING / BEGELEID WERKEN]]&gt;2,Tabel1[[#This Row],[PSYCHOSOCIALE ONDERSTEUNING / BEGELEID WERKEN]]-2,0)</f>
        <v>0</v>
      </c>
      <c r="S184" s="122">
        <f>Tabel1[[#This Row],[GLOBALE INDIVIDUELE ONDERSTEUNING]]+Tabel1[[#This Row],[OVERDRACHT UREN PSYCHOSOCIALE ONDERSTEUNING]]</f>
        <v>0</v>
      </c>
      <c r="T184" s="122">
        <f>IF(Tabel1[[#This Row],[AANTAL UREN  GLOBALE INDIVIDUELE ONDERSTEUNING]]&gt;10,10*TABELLEN!$AF$7+(Tabel1[[#This Row],[AANTAL UREN  GLOBALE INDIVIDUELE ONDERSTEUNING]]-10)*TABELLEN!$AF$8,Tabel1[[#This Row],[AANTAL UREN  GLOBALE INDIVIDUELE ONDERSTEUNING]]*TABELLEN!$AF$7)</f>
        <v>0</v>
      </c>
      <c r="U184" s="123" t="str">
        <f>IF(Tabel1[[#This Row],[P]]="P","-",IF(Tabel1[[#This Row],[P]]="P0","NIET OK",IF(Tabel1[[#This Row],[P]]="P1","NIET OK",IF(Tabel1[[#This Row],[P]]="P2","NIET OK",IF(Tabel1[[#This Row],[P]]="P3","OK",IF(Tabel1[[#This Row],[P]]="P4","OK",IF(Tabel1[[#This Row],[P]]="P5","OK",IF(Tabel1[[#This Row],[P]]="P6","OK",IF(Tabel1[[#This Row],[P]]="P7","OK")))))))))</f>
        <v>-</v>
      </c>
      <c r="V184" s="123">
        <f>IF(AND(K184="ja",U184="ok"),TABELLEN!$AI$7,0)</f>
        <v>0</v>
      </c>
      <c r="W18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4" s="71" t="str">
        <f>IF(Tabel1[[#This Row],[BUDGETCATEGORIE (DEFINITIEF)]]="-","-",IF(Tabel1[[#This Row],[BUDGETCATEGORIE (DEFINITIEF)]]="RTH",Tabel1[[#This Row],[SOM ZORGGEBONDEN PUNTEN]],VLOOKUP(Tabel1[[#This Row],[BUDGETCATEGORIE (DEFINITIEF)]],TABELLEN!$C$7:$D$30,2,FALSE)))</f>
        <v>-</v>
      </c>
    </row>
    <row r="185" spans="1:27" ht="13.8" x14ac:dyDescent="0.3">
      <c r="A185" s="61"/>
      <c r="B185" s="61"/>
      <c r="C185" s="61"/>
      <c r="D185" s="62" t="str">
        <f>CONCATENATE("B",Tabel1[[#This Row],[B-waarde]],"/","P",Tabel1[[#This Row],[P-waarde]])</f>
        <v>B/P</v>
      </c>
      <c r="E185" s="62" t="str">
        <f>CONCATENATE("P",Tabel1[[#This Row],[P-waarde]])</f>
        <v>P</v>
      </c>
      <c r="F185" s="63"/>
      <c r="G185" s="63"/>
      <c r="H185" s="63"/>
      <c r="I185" s="63"/>
      <c r="J185" s="63"/>
      <c r="K185" s="64"/>
      <c r="L185" s="65">
        <f>ROUNDDOWN(Tabel1[[#This Row],[DAG-ONDERSTEUNING]],0)</f>
        <v>0</v>
      </c>
      <c r="M18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5" s="67">
        <f>ROUNDDOWN(Tabel1[[#This Row],[WOON-ONDERSTEUNING]],0)</f>
        <v>0</v>
      </c>
      <c r="O18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5" s="122">
        <f>IF(Tabel1[[#This Row],[PSYCHOSOCIALE ONDERSTEUNING / BEGELEID WERKEN]]&gt;2,Tabel1[[#This Row],[PSYCHOSOCIALE ONDERSTEUNING / BEGELEID WERKEN]]-2,0)</f>
        <v>0</v>
      </c>
      <c r="S185" s="122">
        <f>Tabel1[[#This Row],[GLOBALE INDIVIDUELE ONDERSTEUNING]]+Tabel1[[#This Row],[OVERDRACHT UREN PSYCHOSOCIALE ONDERSTEUNING]]</f>
        <v>0</v>
      </c>
      <c r="T185" s="122">
        <f>IF(Tabel1[[#This Row],[AANTAL UREN  GLOBALE INDIVIDUELE ONDERSTEUNING]]&gt;10,10*TABELLEN!$AF$7+(Tabel1[[#This Row],[AANTAL UREN  GLOBALE INDIVIDUELE ONDERSTEUNING]]-10)*TABELLEN!$AF$8,Tabel1[[#This Row],[AANTAL UREN  GLOBALE INDIVIDUELE ONDERSTEUNING]]*TABELLEN!$AF$7)</f>
        <v>0</v>
      </c>
      <c r="U185" s="123" t="str">
        <f>IF(Tabel1[[#This Row],[P]]="P","-",IF(Tabel1[[#This Row],[P]]="P0","NIET OK",IF(Tabel1[[#This Row],[P]]="P1","NIET OK",IF(Tabel1[[#This Row],[P]]="P2","NIET OK",IF(Tabel1[[#This Row],[P]]="P3","OK",IF(Tabel1[[#This Row],[P]]="P4","OK",IF(Tabel1[[#This Row],[P]]="P5","OK",IF(Tabel1[[#This Row],[P]]="P6","OK",IF(Tabel1[[#This Row],[P]]="P7","OK")))))))))</f>
        <v>-</v>
      </c>
      <c r="V185" s="123">
        <f>IF(AND(K185="ja",U185="ok"),TABELLEN!$AI$7,0)</f>
        <v>0</v>
      </c>
      <c r="W18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5" s="71" t="str">
        <f>IF(Tabel1[[#This Row],[BUDGETCATEGORIE (DEFINITIEF)]]="-","-",IF(Tabel1[[#This Row],[BUDGETCATEGORIE (DEFINITIEF)]]="RTH",Tabel1[[#This Row],[SOM ZORGGEBONDEN PUNTEN]],VLOOKUP(Tabel1[[#This Row],[BUDGETCATEGORIE (DEFINITIEF)]],TABELLEN!$C$7:$D$30,2,FALSE)))</f>
        <v>-</v>
      </c>
    </row>
    <row r="186" spans="1:27" ht="13.8" x14ac:dyDescent="0.3">
      <c r="A186" s="61"/>
      <c r="B186" s="61"/>
      <c r="C186" s="61"/>
      <c r="D186" s="62" t="str">
        <f>CONCATENATE("B",Tabel1[[#This Row],[B-waarde]],"/","P",Tabel1[[#This Row],[P-waarde]])</f>
        <v>B/P</v>
      </c>
      <c r="E186" s="62" t="str">
        <f>CONCATENATE("P",Tabel1[[#This Row],[P-waarde]])</f>
        <v>P</v>
      </c>
      <c r="F186" s="63"/>
      <c r="G186" s="63"/>
      <c r="H186" s="63"/>
      <c r="I186" s="63"/>
      <c r="J186" s="63"/>
      <c r="K186" s="64"/>
      <c r="L186" s="65">
        <f>ROUNDDOWN(Tabel1[[#This Row],[DAG-ONDERSTEUNING]],0)</f>
        <v>0</v>
      </c>
      <c r="M18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6" s="67">
        <f>ROUNDDOWN(Tabel1[[#This Row],[WOON-ONDERSTEUNING]],0)</f>
        <v>0</v>
      </c>
      <c r="O18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6" s="122">
        <f>IF(Tabel1[[#This Row],[PSYCHOSOCIALE ONDERSTEUNING / BEGELEID WERKEN]]&gt;2,Tabel1[[#This Row],[PSYCHOSOCIALE ONDERSTEUNING / BEGELEID WERKEN]]-2,0)</f>
        <v>0</v>
      </c>
      <c r="S186" s="122">
        <f>Tabel1[[#This Row],[GLOBALE INDIVIDUELE ONDERSTEUNING]]+Tabel1[[#This Row],[OVERDRACHT UREN PSYCHOSOCIALE ONDERSTEUNING]]</f>
        <v>0</v>
      </c>
      <c r="T186" s="122">
        <f>IF(Tabel1[[#This Row],[AANTAL UREN  GLOBALE INDIVIDUELE ONDERSTEUNING]]&gt;10,10*TABELLEN!$AF$7+(Tabel1[[#This Row],[AANTAL UREN  GLOBALE INDIVIDUELE ONDERSTEUNING]]-10)*TABELLEN!$AF$8,Tabel1[[#This Row],[AANTAL UREN  GLOBALE INDIVIDUELE ONDERSTEUNING]]*TABELLEN!$AF$7)</f>
        <v>0</v>
      </c>
      <c r="U186" s="123" t="str">
        <f>IF(Tabel1[[#This Row],[P]]="P","-",IF(Tabel1[[#This Row],[P]]="P0","NIET OK",IF(Tabel1[[#This Row],[P]]="P1","NIET OK",IF(Tabel1[[#This Row],[P]]="P2","NIET OK",IF(Tabel1[[#This Row],[P]]="P3","OK",IF(Tabel1[[#This Row],[P]]="P4","OK",IF(Tabel1[[#This Row],[P]]="P5","OK",IF(Tabel1[[#This Row],[P]]="P6","OK",IF(Tabel1[[#This Row],[P]]="P7","OK")))))))))</f>
        <v>-</v>
      </c>
      <c r="V186" s="123">
        <f>IF(AND(K186="ja",U186="ok"),TABELLEN!$AI$7,0)</f>
        <v>0</v>
      </c>
      <c r="W18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6" s="71" t="str">
        <f>IF(Tabel1[[#This Row],[BUDGETCATEGORIE (DEFINITIEF)]]="-","-",IF(Tabel1[[#This Row],[BUDGETCATEGORIE (DEFINITIEF)]]="RTH",Tabel1[[#This Row],[SOM ZORGGEBONDEN PUNTEN]],VLOOKUP(Tabel1[[#This Row],[BUDGETCATEGORIE (DEFINITIEF)]],TABELLEN!$C$7:$D$30,2,FALSE)))</f>
        <v>-</v>
      </c>
    </row>
    <row r="187" spans="1:27" ht="13.8" x14ac:dyDescent="0.3">
      <c r="A187" s="61"/>
      <c r="B187" s="61"/>
      <c r="C187" s="61"/>
      <c r="D187" s="62" t="str">
        <f>CONCATENATE("B",Tabel1[[#This Row],[B-waarde]],"/","P",Tabel1[[#This Row],[P-waarde]])</f>
        <v>B/P</v>
      </c>
      <c r="E187" s="62" t="str">
        <f>CONCATENATE("P",Tabel1[[#This Row],[P-waarde]])</f>
        <v>P</v>
      </c>
      <c r="F187" s="63"/>
      <c r="G187" s="63"/>
      <c r="H187" s="63"/>
      <c r="I187" s="63"/>
      <c r="J187" s="63"/>
      <c r="K187" s="64"/>
      <c r="L187" s="65">
        <f>ROUNDDOWN(Tabel1[[#This Row],[DAG-ONDERSTEUNING]],0)</f>
        <v>0</v>
      </c>
      <c r="M18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7" s="67">
        <f>ROUNDDOWN(Tabel1[[#This Row],[WOON-ONDERSTEUNING]],0)</f>
        <v>0</v>
      </c>
      <c r="O18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7" s="122">
        <f>IF(Tabel1[[#This Row],[PSYCHOSOCIALE ONDERSTEUNING / BEGELEID WERKEN]]&gt;2,Tabel1[[#This Row],[PSYCHOSOCIALE ONDERSTEUNING / BEGELEID WERKEN]]-2,0)</f>
        <v>0</v>
      </c>
      <c r="S187" s="122">
        <f>Tabel1[[#This Row],[GLOBALE INDIVIDUELE ONDERSTEUNING]]+Tabel1[[#This Row],[OVERDRACHT UREN PSYCHOSOCIALE ONDERSTEUNING]]</f>
        <v>0</v>
      </c>
      <c r="T187" s="122">
        <f>IF(Tabel1[[#This Row],[AANTAL UREN  GLOBALE INDIVIDUELE ONDERSTEUNING]]&gt;10,10*TABELLEN!$AF$7+(Tabel1[[#This Row],[AANTAL UREN  GLOBALE INDIVIDUELE ONDERSTEUNING]]-10)*TABELLEN!$AF$8,Tabel1[[#This Row],[AANTAL UREN  GLOBALE INDIVIDUELE ONDERSTEUNING]]*TABELLEN!$AF$7)</f>
        <v>0</v>
      </c>
      <c r="U187" s="123" t="str">
        <f>IF(Tabel1[[#This Row],[P]]="P","-",IF(Tabel1[[#This Row],[P]]="P0","NIET OK",IF(Tabel1[[#This Row],[P]]="P1","NIET OK",IF(Tabel1[[#This Row],[P]]="P2","NIET OK",IF(Tabel1[[#This Row],[P]]="P3","OK",IF(Tabel1[[#This Row],[P]]="P4","OK",IF(Tabel1[[#This Row],[P]]="P5","OK",IF(Tabel1[[#This Row],[P]]="P6","OK",IF(Tabel1[[#This Row],[P]]="P7","OK")))))))))</f>
        <v>-</v>
      </c>
      <c r="V187" s="123">
        <f>IF(AND(K187="ja",U187="ok"),TABELLEN!$AI$7,0)</f>
        <v>0</v>
      </c>
      <c r="W18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7" s="71" t="str">
        <f>IF(Tabel1[[#This Row],[BUDGETCATEGORIE (DEFINITIEF)]]="-","-",IF(Tabel1[[#This Row],[BUDGETCATEGORIE (DEFINITIEF)]]="RTH",Tabel1[[#This Row],[SOM ZORGGEBONDEN PUNTEN]],VLOOKUP(Tabel1[[#This Row],[BUDGETCATEGORIE (DEFINITIEF)]],TABELLEN!$C$7:$D$30,2,FALSE)))</f>
        <v>-</v>
      </c>
    </row>
    <row r="188" spans="1:27" ht="13.8" x14ac:dyDescent="0.3">
      <c r="A188" s="61"/>
      <c r="B188" s="61"/>
      <c r="C188" s="61"/>
      <c r="D188" s="62" t="str">
        <f>CONCATENATE("B",Tabel1[[#This Row],[B-waarde]],"/","P",Tabel1[[#This Row],[P-waarde]])</f>
        <v>B/P</v>
      </c>
      <c r="E188" s="62" t="str">
        <f>CONCATENATE("P",Tabel1[[#This Row],[P-waarde]])</f>
        <v>P</v>
      </c>
      <c r="F188" s="63"/>
      <c r="G188" s="63"/>
      <c r="H188" s="63"/>
      <c r="I188" s="63"/>
      <c r="J188" s="63"/>
      <c r="K188" s="64"/>
      <c r="L188" s="65">
        <f>ROUNDDOWN(Tabel1[[#This Row],[DAG-ONDERSTEUNING]],0)</f>
        <v>0</v>
      </c>
      <c r="M18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8" s="67">
        <f>ROUNDDOWN(Tabel1[[#This Row],[WOON-ONDERSTEUNING]],0)</f>
        <v>0</v>
      </c>
      <c r="O18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8" s="122">
        <f>IF(Tabel1[[#This Row],[PSYCHOSOCIALE ONDERSTEUNING / BEGELEID WERKEN]]&gt;2,Tabel1[[#This Row],[PSYCHOSOCIALE ONDERSTEUNING / BEGELEID WERKEN]]-2,0)</f>
        <v>0</v>
      </c>
      <c r="S188" s="122">
        <f>Tabel1[[#This Row],[GLOBALE INDIVIDUELE ONDERSTEUNING]]+Tabel1[[#This Row],[OVERDRACHT UREN PSYCHOSOCIALE ONDERSTEUNING]]</f>
        <v>0</v>
      </c>
      <c r="T188" s="122">
        <f>IF(Tabel1[[#This Row],[AANTAL UREN  GLOBALE INDIVIDUELE ONDERSTEUNING]]&gt;10,10*TABELLEN!$AF$7+(Tabel1[[#This Row],[AANTAL UREN  GLOBALE INDIVIDUELE ONDERSTEUNING]]-10)*TABELLEN!$AF$8,Tabel1[[#This Row],[AANTAL UREN  GLOBALE INDIVIDUELE ONDERSTEUNING]]*TABELLEN!$AF$7)</f>
        <v>0</v>
      </c>
      <c r="U188" s="123" t="str">
        <f>IF(Tabel1[[#This Row],[P]]="P","-",IF(Tabel1[[#This Row],[P]]="P0","NIET OK",IF(Tabel1[[#This Row],[P]]="P1","NIET OK",IF(Tabel1[[#This Row],[P]]="P2","NIET OK",IF(Tabel1[[#This Row],[P]]="P3","OK",IF(Tabel1[[#This Row],[P]]="P4","OK",IF(Tabel1[[#This Row],[P]]="P5","OK",IF(Tabel1[[#This Row],[P]]="P6","OK",IF(Tabel1[[#This Row],[P]]="P7","OK")))))))))</f>
        <v>-</v>
      </c>
      <c r="V188" s="123">
        <f>IF(AND(K188="ja",U188="ok"),TABELLEN!$AI$7,0)</f>
        <v>0</v>
      </c>
      <c r="W18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8" s="71" t="str">
        <f>IF(Tabel1[[#This Row],[BUDGETCATEGORIE (DEFINITIEF)]]="-","-",IF(Tabel1[[#This Row],[BUDGETCATEGORIE (DEFINITIEF)]]="RTH",Tabel1[[#This Row],[SOM ZORGGEBONDEN PUNTEN]],VLOOKUP(Tabel1[[#This Row],[BUDGETCATEGORIE (DEFINITIEF)]],TABELLEN!$C$7:$D$30,2,FALSE)))</f>
        <v>-</v>
      </c>
    </row>
    <row r="189" spans="1:27" ht="13.8" x14ac:dyDescent="0.3">
      <c r="A189" s="61"/>
      <c r="B189" s="61"/>
      <c r="C189" s="61"/>
      <c r="D189" s="62" t="str">
        <f>CONCATENATE("B",Tabel1[[#This Row],[B-waarde]],"/","P",Tabel1[[#This Row],[P-waarde]])</f>
        <v>B/P</v>
      </c>
      <c r="E189" s="62" t="str">
        <f>CONCATENATE("P",Tabel1[[#This Row],[P-waarde]])</f>
        <v>P</v>
      </c>
      <c r="F189" s="63"/>
      <c r="G189" s="63"/>
      <c r="H189" s="63"/>
      <c r="I189" s="63"/>
      <c r="J189" s="63"/>
      <c r="K189" s="64"/>
      <c r="L189" s="65">
        <f>ROUNDDOWN(Tabel1[[#This Row],[DAG-ONDERSTEUNING]],0)</f>
        <v>0</v>
      </c>
      <c r="M18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89" s="67">
        <f>ROUNDDOWN(Tabel1[[#This Row],[WOON-ONDERSTEUNING]],0)</f>
        <v>0</v>
      </c>
      <c r="O18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8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8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89" s="122">
        <f>IF(Tabel1[[#This Row],[PSYCHOSOCIALE ONDERSTEUNING / BEGELEID WERKEN]]&gt;2,Tabel1[[#This Row],[PSYCHOSOCIALE ONDERSTEUNING / BEGELEID WERKEN]]-2,0)</f>
        <v>0</v>
      </c>
      <c r="S189" s="122">
        <f>Tabel1[[#This Row],[GLOBALE INDIVIDUELE ONDERSTEUNING]]+Tabel1[[#This Row],[OVERDRACHT UREN PSYCHOSOCIALE ONDERSTEUNING]]</f>
        <v>0</v>
      </c>
      <c r="T189" s="122">
        <f>IF(Tabel1[[#This Row],[AANTAL UREN  GLOBALE INDIVIDUELE ONDERSTEUNING]]&gt;10,10*TABELLEN!$AF$7+(Tabel1[[#This Row],[AANTAL UREN  GLOBALE INDIVIDUELE ONDERSTEUNING]]-10)*TABELLEN!$AF$8,Tabel1[[#This Row],[AANTAL UREN  GLOBALE INDIVIDUELE ONDERSTEUNING]]*TABELLEN!$AF$7)</f>
        <v>0</v>
      </c>
      <c r="U189" s="123" t="str">
        <f>IF(Tabel1[[#This Row],[P]]="P","-",IF(Tabel1[[#This Row],[P]]="P0","NIET OK",IF(Tabel1[[#This Row],[P]]="P1","NIET OK",IF(Tabel1[[#This Row],[P]]="P2","NIET OK",IF(Tabel1[[#This Row],[P]]="P3","OK",IF(Tabel1[[#This Row],[P]]="P4","OK",IF(Tabel1[[#This Row],[P]]="P5","OK",IF(Tabel1[[#This Row],[P]]="P6","OK",IF(Tabel1[[#This Row],[P]]="P7","OK")))))))))</f>
        <v>-</v>
      </c>
      <c r="V189" s="123">
        <f>IF(AND(K189="ja",U189="ok"),TABELLEN!$AI$7,0)</f>
        <v>0</v>
      </c>
      <c r="W18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8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8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8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89" s="71" t="str">
        <f>IF(Tabel1[[#This Row],[BUDGETCATEGORIE (DEFINITIEF)]]="-","-",IF(Tabel1[[#This Row],[BUDGETCATEGORIE (DEFINITIEF)]]="RTH",Tabel1[[#This Row],[SOM ZORGGEBONDEN PUNTEN]],VLOOKUP(Tabel1[[#This Row],[BUDGETCATEGORIE (DEFINITIEF)]],TABELLEN!$C$7:$D$30,2,FALSE)))</f>
        <v>-</v>
      </c>
    </row>
    <row r="190" spans="1:27" ht="13.8" x14ac:dyDescent="0.3">
      <c r="A190" s="61"/>
      <c r="B190" s="61"/>
      <c r="C190" s="61"/>
      <c r="D190" s="62" t="str">
        <f>CONCATENATE("B",Tabel1[[#This Row],[B-waarde]],"/","P",Tabel1[[#This Row],[P-waarde]])</f>
        <v>B/P</v>
      </c>
      <c r="E190" s="62" t="str">
        <f>CONCATENATE("P",Tabel1[[#This Row],[P-waarde]])</f>
        <v>P</v>
      </c>
      <c r="F190" s="63"/>
      <c r="G190" s="63"/>
      <c r="H190" s="63"/>
      <c r="I190" s="63"/>
      <c r="J190" s="63"/>
      <c r="K190" s="64"/>
      <c r="L190" s="65">
        <f>ROUNDDOWN(Tabel1[[#This Row],[DAG-ONDERSTEUNING]],0)</f>
        <v>0</v>
      </c>
      <c r="M19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0" s="67">
        <f>ROUNDDOWN(Tabel1[[#This Row],[WOON-ONDERSTEUNING]],0)</f>
        <v>0</v>
      </c>
      <c r="O19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0" s="122">
        <f>IF(Tabel1[[#This Row],[PSYCHOSOCIALE ONDERSTEUNING / BEGELEID WERKEN]]&gt;2,Tabel1[[#This Row],[PSYCHOSOCIALE ONDERSTEUNING / BEGELEID WERKEN]]-2,0)</f>
        <v>0</v>
      </c>
      <c r="S190" s="122">
        <f>Tabel1[[#This Row],[GLOBALE INDIVIDUELE ONDERSTEUNING]]+Tabel1[[#This Row],[OVERDRACHT UREN PSYCHOSOCIALE ONDERSTEUNING]]</f>
        <v>0</v>
      </c>
      <c r="T190" s="122">
        <f>IF(Tabel1[[#This Row],[AANTAL UREN  GLOBALE INDIVIDUELE ONDERSTEUNING]]&gt;10,10*TABELLEN!$AF$7+(Tabel1[[#This Row],[AANTAL UREN  GLOBALE INDIVIDUELE ONDERSTEUNING]]-10)*TABELLEN!$AF$8,Tabel1[[#This Row],[AANTAL UREN  GLOBALE INDIVIDUELE ONDERSTEUNING]]*TABELLEN!$AF$7)</f>
        <v>0</v>
      </c>
      <c r="U190" s="123" t="str">
        <f>IF(Tabel1[[#This Row],[P]]="P","-",IF(Tabel1[[#This Row],[P]]="P0","NIET OK",IF(Tabel1[[#This Row],[P]]="P1","NIET OK",IF(Tabel1[[#This Row],[P]]="P2","NIET OK",IF(Tabel1[[#This Row],[P]]="P3","OK",IF(Tabel1[[#This Row],[P]]="P4","OK",IF(Tabel1[[#This Row],[P]]="P5","OK",IF(Tabel1[[#This Row],[P]]="P6","OK",IF(Tabel1[[#This Row],[P]]="P7","OK")))))))))</f>
        <v>-</v>
      </c>
      <c r="V190" s="123">
        <f>IF(AND(K190="ja",U190="ok"),TABELLEN!$AI$7,0)</f>
        <v>0</v>
      </c>
      <c r="W19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0" s="71" t="str">
        <f>IF(Tabel1[[#This Row],[BUDGETCATEGORIE (DEFINITIEF)]]="-","-",IF(Tabel1[[#This Row],[BUDGETCATEGORIE (DEFINITIEF)]]="RTH",Tabel1[[#This Row],[SOM ZORGGEBONDEN PUNTEN]],VLOOKUP(Tabel1[[#This Row],[BUDGETCATEGORIE (DEFINITIEF)]],TABELLEN!$C$7:$D$30,2,FALSE)))</f>
        <v>-</v>
      </c>
    </row>
    <row r="191" spans="1:27" ht="13.8" x14ac:dyDescent="0.3">
      <c r="A191" s="61"/>
      <c r="B191" s="61"/>
      <c r="C191" s="61"/>
      <c r="D191" s="62" t="str">
        <f>CONCATENATE("B",Tabel1[[#This Row],[B-waarde]],"/","P",Tabel1[[#This Row],[P-waarde]])</f>
        <v>B/P</v>
      </c>
      <c r="E191" s="62" t="str">
        <f>CONCATENATE("P",Tabel1[[#This Row],[P-waarde]])</f>
        <v>P</v>
      </c>
      <c r="F191" s="63"/>
      <c r="G191" s="63"/>
      <c r="H191" s="63"/>
      <c r="I191" s="63"/>
      <c r="J191" s="63"/>
      <c r="K191" s="64"/>
      <c r="L191" s="65">
        <f>ROUNDDOWN(Tabel1[[#This Row],[DAG-ONDERSTEUNING]],0)</f>
        <v>0</v>
      </c>
      <c r="M19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1" s="67">
        <f>ROUNDDOWN(Tabel1[[#This Row],[WOON-ONDERSTEUNING]],0)</f>
        <v>0</v>
      </c>
      <c r="O19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1" s="122">
        <f>IF(Tabel1[[#This Row],[PSYCHOSOCIALE ONDERSTEUNING / BEGELEID WERKEN]]&gt;2,Tabel1[[#This Row],[PSYCHOSOCIALE ONDERSTEUNING / BEGELEID WERKEN]]-2,0)</f>
        <v>0</v>
      </c>
      <c r="S191" s="122">
        <f>Tabel1[[#This Row],[GLOBALE INDIVIDUELE ONDERSTEUNING]]+Tabel1[[#This Row],[OVERDRACHT UREN PSYCHOSOCIALE ONDERSTEUNING]]</f>
        <v>0</v>
      </c>
      <c r="T191" s="122">
        <f>IF(Tabel1[[#This Row],[AANTAL UREN  GLOBALE INDIVIDUELE ONDERSTEUNING]]&gt;10,10*TABELLEN!$AF$7+(Tabel1[[#This Row],[AANTAL UREN  GLOBALE INDIVIDUELE ONDERSTEUNING]]-10)*TABELLEN!$AF$8,Tabel1[[#This Row],[AANTAL UREN  GLOBALE INDIVIDUELE ONDERSTEUNING]]*TABELLEN!$AF$7)</f>
        <v>0</v>
      </c>
      <c r="U191" s="123" t="str">
        <f>IF(Tabel1[[#This Row],[P]]="P","-",IF(Tabel1[[#This Row],[P]]="P0","NIET OK",IF(Tabel1[[#This Row],[P]]="P1","NIET OK",IF(Tabel1[[#This Row],[P]]="P2","NIET OK",IF(Tabel1[[#This Row],[P]]="P3","OK",IF(Tabel1[[#This Row],[P]]="P4","OK",IF(Tabel1[[#This Row],[P]]="P5","OK",IF(Tabel1[[#This Row],[P]]="P6","OK",IF(Tabel1[[#This Row],[P]]="P7","OK")))))))))</f>
        <v>-</v>
      </c>
      <c r="V191" s="123">
        <f>IF(AND(K191="ja",U191="ok"),TABELLEN!$AI$7,0)</f>
        <v>0</v>
      </c>
      <c r="W19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1" s="71" t="str">
        <f>IF(Tabel1[[#This Row],[BUDGETCATEGORIE (DEFINITIEF)]]="-","-",IF(Tabel1[[#This Row],[BUDGETCATEGORIE (DEFINITIEF)]]="RTH",Tabel1[[#This Row],[SOM ZORGGEBONDEN PUNTEN]],VLOOKUP(Tabel1[[#This Row],[BUDGETCATEGORIE (DEFINITIEF)]],TABELLEN!$C$7:$D$30,2,FALSE)))</f>
        <v>-</v>
      </c>
    </row>
    <row r="192" spans="1:27" ht="13.8" x14ac:dyDescent="0.3">
      <c r="A192" s="61"/>
      <c r="B192" s="61"/>
      <c r="C192" s="61"/>
      <c r="D192" s="62" t="str">
        <f>CONCATENATE("B",Tabel1[[#This Row],[B-waarde]],"/","P",Tabel1[[#This Row],[P-waarde]])</f>
        <v>B/P</v>
      </c>
      <c r="E192" s="62" t="str">
        <f>CONCATENATE("P",Tabel1[[#This Row],[P-waarde]])</f>
        <v>P</v>
      </c>
      <c r="F192" s="63"/>
      <c r="G192" s="63"/>
      <c r="H192" s="63"/>
      <c r="I192" s="63"/>
      <c r="J192" s="63"/>
      <c r="K192" s="64"/>
      <c r="L192" s="65">
        <f>ROUNDDOWN(Tabel1[[#This Row],[DAG-ONDERSTEUNING]],0)</f>
        <v>0</v>
      </c>
      <c r="M19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2" s="67">
        <f>ROUNDDOWN(Tabel1[[#This Row],[WOON-ONDERSTEUNING]],0)</f>
        <v>0</v>
      </c>
      <c r="O19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2" s="122">
        <f>IF(Tabel1[[#This Row],[PSYCHOSOCIALE ONDERSTEUNING / BEGELEID WERKEN]]&gt;2,Tabel1[[#This Row],[PSYCHOSOCIALE ONDERSTEUNING / BEGELEID WERKEN]]-2,0)</f>
        <v>0</v>
      </c>
      <c r="S192" s="122">
        <f>Tabel1[[#This Row],[GLOBALE INDIVIDUELE ONDERSTEUNING]]+Tabel1[[#This Row],[OVERDRACHT UREN PSYCHOSOCIALE ONDERSTEUNING]]</f>
        <v>0</v>
      </c>
      <c r="T192" s="122">
        <f>IF(Tabel1[[#This Row],[AANTAL UREN  GLOBALE INDIVIDUELE ONDERSTEUNING]]&gt;10,10*TABELLEN!$AF$7+(Tabel1[[#This Row],[AANTAL UREN  GLOBALE INDIVIDUELE ONDERSTEUNING]]-10)*TABELLEN!$AF$8,Tabel1[[#This Row],[AANTAL UREN  GLOBALE INDIVIDUELE ONDERSTEUNING]]*TABELLEN!$AF$7)</f>
        <v>0</v>
      </c>
      <c r="U192" s="123" t="str">
        <f>IF(Tabel1[[#This Row],[P]]="P","-",IF(Tabel1[[#This Row],[P]]="P0","NIET OK",IF(Tabel1[[#This Row],[P]]="P1","NIET OK",IF(Tabel1[[#This Row],[P]]="P2","NIET OK",IF(Tabel1[[#This Row],[P]]="P3","OK",IF(Tabel1[[#This Row],[P]]="P4","OK",IF(Tabel1[[#This Row],[P]]="P5","OK",IF(Tabel1[[#This Row],[P]]="P6","OK",IF(Tabel1[[#This Row],[P]]="P7","OK")))))))))</f>
        <v>-</v>
      </c>
      <c r="V192" s="123">
        <f>IF(AND(K192="ja",U192="ok"),TABELLEN!$AI$7,0)</f>
        <v>0</v>
      </c>
      <c r="W19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2" s="71" t="str">
        <f>IF(Tabel1[[#This Row],[BUDGETCATEGORIE (DEFINITIEF)]]="-","-",IF(Tabel1[[#This Row],[BUDGETCATEGORIE (DEFINITIEF)]]="RTH",Tabel1[[#This Row],[SOM ZORGGEBONDEN PUNTEN]],VLOOKUP(Tabel1[[#This Row],[BUDGETCATEGORIE (DEFINITIEF)]],TABELLEN!$C$7:$D$30,2,FALSE)))</f>
        <v>-</v>
      </c>
    </row>
    <row r="193" spans="1:27" ht="13.8" x14ac:dyDescent="0.3">
      <c r="A193" s="61"/>
      <c r="B193" s="61"/>
      <c r="C193" s="61"/>
      <c r="D193" s="62" t="str">
        <f>CONCATENATE("B",Tabel1[[#This Row],[B-waarde]],"/","P",Tabel1[[#This Row],[P-waarde]])</f>
        <v>B/P</v>
      </c>
      <c r="E193" s="62" t="str">
        <f>CONCATENATE("P",Tabel1[[#This Row],[P-waarde]])</f>
        <v>P</v>
      </c>
      <c r="F193" s="63"/>
      <c r="G193" s="63"/>
      <c r="H193" s="63"/>
      <c r="I193" s="63"/>
      <c r="J193" s="63"/>
      <c r="K193" s="64"/>
      <c r="L193" s="65">
        <f>ROUNDDOWN(Tabel1[[#This Row],[DAG-ONDERSTEUNING]],0)</f>
        <v>0</v>
      </c>
      <c r="M19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3" s="67">
        <f>ROUNDDOWN(Tabel1[[#This Row],[WOON-ONDERSTEUNING]],0)</f>
        <v>0</v>
      </c>
      <c r="O19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3" s="122">
        <f>IF(Tabel1[[#This Row],[PSYCHOSOCIALE ONDERSTEUNING / BEGELEID WERKEN]]&gt;2,Tabel1[[#This Row],[PSYCHOSOCIALE ONDERSTEUNING / BEGELEID WERKEN]]-2,0)</f>
        <v>0</v>
      </c>
      <c r="S193" s="122">
        <f>Tabel1[[#This Row],[GLOBALE INDIVIDUELE ONDERSTEUNING]]+Tabel1[[#This Row],[OVERDRACHT UREN PSYCHOSOCIALE ONDERSTEUNING]]</f>
        <v>0</v>
      </c>
      <c r="T193" s="122">
        <f>IF(Tabel1[[#This Row],[AANTAL UREN  GLOBALE INDIVIDUELE ONDERSTEUNING]]&gt;10,10*TABELLEN!$AF$7+(Tabel1[[#This Row],[AANTAL UREN  GLOBALE INDIVIDUELE ONDERSTEUNING]]-10)*TABELLEN!$AF$8,Tabel1[[#This Row],[AANTAL UREN  GLOBALE INDIVIDUELE ONDERSTEUNING]]*TABELLEN!$AF$7)</f>
        <v>0</v>
      </c>
      <c r="U193" s="123" t="str">
        <f>IF(Tabel1[[#This Row],[P]]="P","-",IF(Tabel1[[#This Row],[P]]="P0","NIET OK",IF(Tabel1[[#This Row],[P]]="P1","NIET OK",IF(Tabel1[[#This Row],[P]]="P2","NIET OK",IF(Tabel1[[#This Row],[P]]="P3","OK",IF(Tabel1[[#This Row],[P]]="P4","OK",IF(Tabel1[[#This Row],[P]]="P5","OK",IF(Tabel1[[#This Row],[P]]="P6","OK",IF(Tabel1[[#This Row],[P]]="P7","OK")))))))))</f>
        <v>-</v>
      </c>
      <c r="V193" s="123">
        <f>IF(AND(K193="ja",U193="ok"),TABELLEN!$AI$7,0)</f>
        <v>0</v>
      </c>
      <c r="W19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3" s="71" t="str">
        <f>IF(Tabel1[[#This Row],[BUDGETCATEGORIE (DEFINITIEF)]]="-","-",IF(Tabel1[[#This Row],[BUDGETCATEGORIE (DEFINITIEF)]]="RTH",Tabel1[[#This Row],[SOM ZORGGEBONDEN PUNTEN]],VLOOKUP(Tabel1[[#This Row],[BUDGETCATEGORIE (DEFINITIEF)]],TABELLEN!$C$7:$D$30,2,FALSE)))</f>
        <v>-</v>
      </c>
    </row>
    <row r="194" spans="1:27" ht="13.8" x14ac:dyDescent="0.3">
      <c r="A194" s="61"/>
      <c r="B194" s="61"/>
      <c r="C194" s="61"/>
      <c r="D194" s="62" t="str">
        <f>CONCATENATE("B",Tabel1[[#This Row],[B-waarde]],"/","P",Tabel1[[#This Row],[P-waarde]])</f>
        <v>B/P</v>
      </c>
      <c r="E194" s="62" t="str">
        <f>CONCATENATE("P",Tabel1[[#This Row],[P-waarde]])</f>
        <v>P</v>
      </c>
      <c r="F194" s="63"/>
      <c r="G194" s="63"/>
      <c r="H194" s="63"/>
      <c r="I194" s="63"/>
      <c r="J194" s="63"/>
      <c r="K194" s="64"/>
      <c r="L194" s="65">
        <f>ROUNDDOWN(Tabel1[[#This Row],[DAG-ONDERSTEUNING]],0)</f>
        <v>0</v>
      </c>
      <c r="M19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4" s="67">
        <f>ROUNDDOWN(Tabel1[[#This Row],[WOON-ONDERSTEUNING]],0)</f>
        <v>0</v>
      </c>
      <c r="O19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4" s="122">
        <f>IF(Tabel1[[#This Row],[PSYCHOSOCIALE ONDERSTEUNING / BEGELEID WERKEN]]&gt;2,Tabel1[[#This Row],[PSYCHOSOCIALE ONDERSTEUNING / BEGELEID WERKEN]]-2,0)</f>
        <v>0</v>
      </c>
      <c r="S194" s="122">
        <f>Tabel1[[#This Row],[GLOBALE INDIVIDUELE ONDERSTEUNING]]+Tabel1[[#This Row],[OVERDRACHT UREN PSYCHOSOCIALE ONDERSTEUNING]]</f>
        <v>0</v>
      </c>
      <c r="T194" s="122">
        <f>IF(Tabel1[[#This Row],[AANTAL UREN  GLOBALE INDIVIDUELE ONDERSTEUNING]]&gt;10,10*TABELLEN!$AF$7+(Tabel1[[#This Row],[AANTAL UREN  GLOBALE INDIVIDUELE ONDERSTEUNING]]-10)*TABELLEN!$AF$8,Tabel1[[#This Row],[AANTAL UREN  GLOBALE INDIVIDUELE ONDERSTEUNING]]*TABELLEN!$AF$7)</f>
        <v>0</v>
      </c>
      <c r="U194" s="123" t="str">
        <f>IF(Tabel1[[#This Row],[P]]="P","-",IF(Tabel1[[#This Row],[P]]="P0","NIET OK",IF(Tabel1[[#This Row],[P]]="P1","NIET OK",IF(Tabel1[[#This Row],[P]]="P2","NIET OK",IF(Tabel1[[#This Row],[P]]="P3","OK",IF(Tabel1[[#This Row],[P]]="P4","OK",IF(Tabel1[[#This Row],[P]]="P5","OK",IF(Tabel1[[#This Row],[P]]="P6","OK",IF(Tabel1[[#This Row],[P]]="P7","OK")))))))))</f>
        <v>-</v>
      </c>
      <c r="V194" s="123">
        <f>IF(AND(K194="ja",U194="ok"),TABELLEN!$AI$7,0)</f>
        <v>0</v>
      </c>
      <c r="W19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4" s="71" t="str">
        <f>IF(Tabel1[[#This Row],[BUDGETCATEGORIE (DEFINITIEF)]]="-","-",IF(Tabel1[[#This Row],[BUDGETCATEGORIE (DEFINITIEF)]]="RTH",Tabel1[[#This Row],[SOM ZORGGEBONDEN PUNTEN]],VLOOKUP(Tabel1[[#This Row],[BUDGETCATEGORIE (DEFINITIEF)]],TABELLEN!$C$7:$D$30,2,FALSE)))</f>
        <v>-</v>
      </c>
    </row>
    <row r="195" spans="1:27" ht="13.8" x14ac:dyDescent="0.3">
      <c r="A195" s="61"/>
      <c r="B195" s="61"/>
      <c r="C195" s="61"/>
      <c r="D195" s="62" t="str">
        <f>CONCATENATE("B",Tabel1[[#This Row],[B-waarde]],"/","P",Tabel1[[#This Row],[P-waarde]])</f>
        <v>B/P</v>
      </c>
      <c r="E195" s="62" t="str">
        <f>CONCATENATE("P",Tabel1[[#This Row],[P-waarde]])</f>
        <v>P</v>
      </c>
      <c r="F195" s="63"/>
      <c r="G195" s="63"/>
      <c r="H195" s="63"/>
      <c r="I195" s="63"/>
      <c r="J195" s="63"/>
      <c r="K195" s="64"/>
      <c r="L195" s="65">
        <f>ROUNDDOWN(Tabel1[[#This Row],[DAG-ONDERSTEUNING]],0)</f>
        <v>0</v>
      </c>
      <c r="M19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5" s="67">
        <f>ROUNDDOWN(Tabel1[[#This Row],[WOON-ONDERSTEUNING]],0)</f>
        <v>0</v>
      </c>
      <c r="O19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5" s="122">
        <f>IF(Tabel1[[#This Row],[PSYCHOSOCIALE ONDERSTEUNING / BEGELEID WERKEN]]&gt;2,Tabel1[[#This Row],[PSYCHOSOCIALE ONDERSTEUNING / BEGELEID WERKEN]]-2,0)</f>
        <v>0</v>
      </c>
      <c r="S195" s="122">
        <f>Tabel1[[#This Row],[GLOBALE INDIVIDUELE ONDERSTEUNING]]+Tabel1[[#This Row],[OVERDRACHT UREN PSYCHOSOCIALE ONDERSTEUNING]]</f>
        <v>0</v>
      </c>
      <c r="T195" s="122">
        <f>IF(Tabel1[[#This Row],[AANTAL UREN  GLOBALE INDIVIDUELE ONDERSTEUNING]]&gt;10,10*TABELLEN!$AF$7+(Tabel1[[#This Row],[AANTAL UREN  GLOBALE INDIVIDUELE ONDERSTEUNING]]-10)*TABELLEN!$AF$8,Tabel1[[#This Row],[AANTAL UREN  GLOBALE INDIVIDUELE ONDERSTEUNING]]*TABELLEN!$AF$7)</f>
        <v>0</v>
      </c>
      <c r="U195" s="123" t="str">
        <f>IF(Tabel1[[#This Row],[P]]="P","-",IF(Tabel1[[#This Row],[P]]="P0","NIET OK",IF(Tabel1[[#This Row],[P]]="P1","NIET OK",IF(Tabel1[[#This Row],[P]]="P2","NIET OK",IF(Tabel1[[#This Row],[P]]="P3","OK",IF(Tabel1[[#This Row],[P]]="P4","OK",IF(Tabel1[[#This Row],[P]]="P5","OK",IF(Tabel1[[#This Row],[P]]="P6","OK",IF(Tabel1[[#This Row],[P]]="P7","OK")))))))))</f>
        <v>-</v>
      </c>
      <c r="V195" s="123">
        <f>IF(AND(K195="ja",U195="ok"),TABELLEN!$AI$7,0)</f>
        <v>0</v>
      </c>
      <c r="W19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5" s="71" t="str">
        <f>IF(Tabel1[[#This Row],[BUDGETCATEGORIE (DEFINITIEF)]]="-","-",IF(Tabel1[[#This Row],[BUDGETCATEGORIE (DEFINITIEF)]]="RTH",Tabel1[[#This Row],[SOM ZORGGEBONDEN PUNTEN]],VLOOKUP(Tabel1[[#This Row],[BUDGETCATEGORIE (DEFINITIEF)]],TABELLEN!$C$7:$D$30,2,FALSE)))</f>
        <v>-</v>
      </c>
    </row>
    <row r="196" spans="1:27" ht="13.8" x14ac:dyDescent="0.3">
      <c r="A196" s="61"/>
      <c r="B196" s="61"/>
      <c r="C196" s="61"/>
      <c r="D196" s="62" t="str">
        <f>CONCATENATE("B",Tabel1[[#This Row],[B-waarde]],"/","P",Tabel1[[#This Row],[P-waarde]])</f>
        <v>B/P</v>
      </c>
      <c r="E196" s="62" t="str">
        <f>CONCATENATE("P",Tabel1[[#This Row],[P-waarde]])</f>
        <v>P</v>
      </c>
      <c r="F196" s="63"/>
      <c r="G196" s="63"/>
      <c r="H196" s="63"/>
      <c r="I196" s="63"/>
      <c r="J196" s="63"/>
      <c r="K196" s="64"/>
      <c r="L196" s="65">
        <f>ROUNDDOWN(Tabel1[[#This Row],[DAG-ONDERSTEUNING]],0)</f>
        <v>0</v>
      </c>
      <c r="M19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6" s="67">
        <f>ROUNDDOWN(Tabel1[[#This Row],[WOON-ONDERSTEUNING]],0)</f>
        <v>0</v>
      </c>
      <c r="O19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6" s="122">
        <f>IF(Tabel1[[#This Row],[PSYCHOSOCIALE ONDERSTEUNING / BEGELEID WERKEN]]&gt;2,Tabel1[[#This Row],[PSYCHOSOCIALE ONDERSTEUNING / BEGELEID WERKEN]]-2,0)</f>
        <v>0</v>
      </c>
      <c r="S196" s="122">
        <f>Tabel1[[#This Row],[GLOBALE INDIVIDUELE ONDERSTEUNING]]+Tabel1[[#This Row],[OVERDRACHT UREN PSYCHOSOCIALE ONDERSTEUNING]]</f>
        <v>0</v>
      </c>
      <c r="T196" s="122">
        <f>IF(Tabel1[[#This Row],[AANTAL UREN  GLOBALE INDIVIDUELE ONDERSTEUNING]]&gt;10,10*TABELLEN!$AF$7+(Tabel1[[#This Row],[AANTAL UREN  GLOBALE INDIVIDUELE ONDERSTEUNING]]-10)*TABELLEN!$AF$8,Tabel1[[#This Row],[AANTAL UREN  GLOBALE INDIVIDUELE ONDERSTEUNING]]*TABELLEN!$AF$7)</f>
        <v>0</v>
      </c>
      <c r="U196" s="123" t="str">
        <f>IF(Tabel1[[#This Row],[P]]="P","-",IF(Tabel1[[#This Row],[P]]="P0","NIET OK",IF(Tabel1[[#This Row],[P]]="P1","NIET OK",IF(Tabel1[[#This Row],[P]]="P2","NIET OK",IF(Tabel1[[#This Row],[P]]="P3","OK",IF(Tabel1[[#This Row],[P]]="P4","OK",IF(Tabel1[[#This Row],[P]]="P5","OK",IF(Tabel1[[#This Row],[P]]="P6","OK",IF(Tabel1[[#This Row],[P]]="P7","OK")))))))))</f>
        <v>-</v>
      </c>
      <c r="V196" s="123">
        <f>IF(AND(K196="ja",U196="ok"),TABELLEN!$AI$7,0)</f>
        <v>0</v>
      </c>
      <c r="W19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6" s="71" t="str">
        <f>IF(Tabel1[[#This Row],[BUDGETCATEGORIE (DEFINITIEF)]]="-","-",IF(Tabel1[[#This Row],[BUDGETCATEGORIE (DEFINITIEF)]]="RTH",Tabel1[[#This Row],[SOM ZORGGEBONDEN PUNTEN]],VLOOKUP(Tabel1[[#This Row],[BUDGETCATEGORIE (DEFINITIEF)]],TABELLEN!$C$7:$D$30,2,FALSE)))</f>
        <v>-</v>
      </c>
    </row>
    <row r="197" spans="1:27" ht="13.8" x14ac:dyDescent="0.3">
      <c r="A197" s="61"/>
      <c r="B197" s="61"/>
      <c r="C197" s="61"/>
      <c r="D197" s="62" t="str">
        <f>CONCATENATE("B",Tabel1[[#This Row],[B-waarde]],"/","P",Tabel1[[#This Row],[P-waarde]])</f>
        <v>B/P</v>
      </c>
      <c r="E197" s="62" t="str">
        <f>CONCATENATE("P",Tabel1[[#This Row],[P-waarde]])</f>
        <v>P</v>
      </c>
      <c r="F197" s="63"/>
      <c r="G197" s="63"/>
      <c r="H197" s="63"/>
      <c r="I197" s="63"/>
      <c r="J197" s="63"/>
      <c r="K197" s="64"/>
      <c r="L197" s="65">
        <f>ROUNDDOWN(Tabel1[[#This Row],[DAG-ONDERSTEUNING]],0)</f>
        <v>0</v>
      </c>
      <c r="M19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7" s="67">
        <f>ROUNDDOWN(Tabel1[[#This Row],[WOON-ONDERSTEUNING]],0)</f>
        <v>0</v>
      </c>
      <c r="O19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7" s="122">
        <f>IF(Tabel1[[#This Row],[PSYCHOSOCIALE ONDERSTEUNING / BEGELEID WERKEN]]&gt;2,Tabel1[[#This Row],[PSYCHOSOCIALE ONDERSTEUNING / BEGELEID WERKEN]]-2,0)</f>
        <v>0</v>
      </c>
      <c r="S197" s="122">
        <f>Tabel1[[#This Row],[GLOBALE INDIVIDUELE ONDERSTEUNING]]+Tabel1[[#This Row],[OVERDRACHT UREN PSYCHOSOCIALE ONDERSTEUNING]]</f>
        <v>0</v>
      </c>
      <c r="T197" s="122">
        <f>IF(Tabel1[[#This Row],[AANTAL UREN  GLOBALE INDIVIDUELE ONDERSTEUNING]]&gt;10,10*TABELLEN!$AF$7+(Tabel1[[#This Row],[AANTAL UREN  GLOBALE INDIVIDUELE ONDERSTEUNING]]-10)*TABELLEN!$AF$8,Tabel1[[#This Row],[AANTAL UREN  GLOBALE INDIVIDUELE ONDERSTEUNING]]*TABELLEN!$AF$7)</f>
        <v>0</v>
      </c>
      <c r="U197" s="123" t="str">
        <f>IF(Tabel1[[#This Row],[P]]="P","-",IF(Tabel1[[#This Row],[P]]="P0","NIET OK",IF(Tabel1[[#This Row],[P]]="P1","NIET OK",IF(Tabel1[[#This Row],[P]]="P2","NIET OK",IF(Tabel1[[#This Row],[P]]="P3","OK",IF(Tabel1[[#This Row],[P]]="P4","OK",IF(Tabel1[[#This Row],[P]]="P5","OK",IF(Tabel1[[#This Row],[P]]="P6","OK",IF(Tabel1[[#This Row],[P]]="P7","OK")))))))))</f>
        <v>-</v>
      </c>
      <c r="V197" s="123">
        <f>IF(AND(K197="ja",U197="ok"),TABELLEN!$AI$7,0)</f>
        <v>0</v>
      </c>
      <c r="W19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7" s="71" t="str">
        <f>IF(Tabel1[[#This Row],[BUDGETCATEGORIE (DEFINITIEF)]]="-","-",IF(Tabel1[[#This Row],[BUDGETCATEGORIE (DEFINITIEF)]]="RTH",Tabel1[[#This Row],[SOM ZORGGEBONDEN PUNTEN]],VLOOKUP(Tabel1[[#This Row],[BUDGETCATEGORIE (DEFINITIEF)]],TABELLEN!$C$7:$D$30,2,FALSE)))</f>
        <v>-</v>
      </c>
    </row>
    <row r="198" spans="1:27" ht="13.8" x14ac:dyDescent="0.3">
      <c r="A198" s="61"/>
      <c r="B198" s="61"/>
      <c r="C198" s="61"/>
      <c r="D198" s="62" t="str">
        <f>CONCATENATE("B",Tabel1[[#This Row],[B-waarde]],"/","P",Tabel1[[#This Row],[P-waarde]])</f>
        <v>B/P</v>
      </c>
      <c r="E198" s="62" t="str">
        <f>CONCATENATE("P",Tabel1[[#This Row],[P-waarde]])</f>
        <v>P</v>
      </c>
      <c r="F198" s="63"/>
      <c r="G198" s="63"/>
      <c r="H198" s="63"/>
      <c r="I198" s="63"/>
      <c r="J198" s="63"/>
      <c r="K198" s="64"/>
      <c r="L198" s="65">
        <f>ROUNDDOWN(Tabel1[[#This Row],[DAG-ONDERSTEUNING]],0)</f>
        <v>0</v>
      </c>
      <c r="M19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8" s="67">
        <f>ROUNDDOWN(Tabel1[[#This Row],[WOON-ONDERSTEUNING]],0)</f>
        <v>0</v>
      </c>
      <c r="O19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8" s="122">
        <f>IF(Tabel1[[#This Row],[PSYCHOSOCIALE ONDERSTEUNING / BEGELEID WERKEN]]&gt;2,Tabel1[[#This Row],[PSYCHOSOCIALE ONDERSTEUNING / BEGELEID WERKEN]]-2,0)</f>
        <v>0</v>
      </c>
      <c r="S198" s="122">
        <f>Tabel1[[#This Row],[GLOBALE INDIVIDUELE ONDERSTEUNING]]+Tabel1[[#This Row],[OVERDRACHT UREN PSYCHOSOCIALE ONDERSTEUNING]]</f>
        <v>0</v>
      </c>
      <c r="T198" s="122">
        <f>IF(Tabel1[[#This Row],[AANTAL UREN  GLOBALE INDIVIDUELE ONDERSTEUNING]]&gt;10,10*TABELLEN!$AF$7+(Tabel1[[#This Row],[AANTAL UREN  GLOBALE INDIVIDUELE ONDERSTEUNING]]-10)*TABELLEN!$AF$8,Tabel1[[#This Row],[AANTAL UREN  GLOBALE INDIVIDUELE ONDERSTEUNING]]*TABELLEN!$AF$7)</f>
        <v>0</v>
      </c>
      <c r="U198" s="123" t="str">
        <f>IF(Tabel1[[#This Row],[P]]="P","-",IF(Tabel1[[#This Row],[P]]="P0","NIET OK",IF(Tabel1[[#This Row],[P]]="P1","NIET OK",IF(Tabel1[[#This Row],[P]]="P2","NIET OK",IF(Tabel1[[#This Row],[P]]="P3","OK",IF(Tabel1[[#This Row],[P]]="P4","OK",IF(Tabel1[[#This Row],[P]]="P5","OK",IF(Tabel1[[#This Row],[P]]="P6","OK",IF(Tabel1[[#This Row],[P]]="P7","OK")))))))))</f>
        <v>-</v>
      </c>
      <c r="V198" s="123">
        <f>IF(AND(K198="ja",U198="ok"),TABELLEN!$AI$7,0)</f>
        <v>0</v>
      </c>
      <c r="W19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8" s="71" t="str">
        <f>IF(Tabel1[[#This Row],[BUDGETCATEGORIE (DEFINITIEF)]]="-","-",IF(Tabel1[[#This Row],[BUDGETCATEGORIE (DEFINITIEF)]]="RTH",Tabel1[[#This Row],[SOM ZORGGEBONDEN PUNTEN]],VLOOKUP(Tabel1[[#This Row],[BUDGETCATEGORIE (DEFINITIEF)]],TABELLEN!$C$7:$D$30,2,FALSE)))</f>
        <v>-</v>
      </c>
    </row>
    <row r="199" spans="1:27" ht="13.8" x14ac:dyDescent="0.3">
      <c r="A199" s="61"/>
      <c r="B199" s="61"/>
      <c r="C199" s="61"/>
      <c r="D199" s="62" t="str">
        <f>CONCATENATE("B",Tabel1[[#This Row],[B-waarde]],"/","P",Tabel1[[#This Row],[P-waarde]])</f>
        <v>B/P</v>
      </c>
      <c r="E199" s="62" t="str">
        <f>CONCATENATE("P",Tabel1[[#This Row],[P-waarde]])</f>
        <v>P</v>
      </c>
      <c r="F199" s="63"/>
      <c r="G199" s="63"/>
      <c r="H199" s="63"/>
      <c r="I199" s="63"/>
      <c r="J199" s="63"/>
      <c r="K199" s="64"/>
      <c r="L199" s="65">
        <f>ROUNDDOWN(Tabel1[[#This Row],[DAG-ONDERSTEUNING]],0)</f>
        <v>0</v>
      </c>
      <c r="M19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199" s="67">
        <f>ROUNDDOWN(Tabel1[[#This Row],[WOON-ONDERSTEUNING]],0)</f>
        <v>0</v>
      </c>
      <c r="O19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19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19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199" s="122">
        <f>IF(Tabel1[[#This Row],[PSYCHOSOCIALE ONDERSTEUNING / BEGELEID WERKEN]]&gt;2,Tabel1[[#This Row],[PSYCHOSOCIALE ONDERSTEUNING / BEGELEID WERKEN]]-2,0)</f>
        <v>0</v>
      </c>
      <c r="S199" s="122">
        <f>Tabel1[[#This Row],[GLOBALE INDIVIDUELE ONDERSTEUNING]]+Tabel1[[#This Row],[OVERDRACHT UREN PSYCHOSOCIALE ONDERSTEUNING]]</f>
        <v>0</v>
      </c>
      <c r="T199" s="122">
        <f>IF(Tabel1[[#This Row],[AANTAL UREN  GLOBALE INDIVIDUELE ONDERSTEUNING]]&gt;10,10*TABELLEN!$AF$7+(Tabel1[[#This Row],[AANTAL UREN  GLOBALE INDIVIDUELE ONDERSTEUNING]]-10)*TABELLEN!$AF$8,Tabel1[[#This Row],[AANTAL UREN  GLOBALE INDIVIDUELE ONDERSTEUNING]]*TABELLEN!$AF$7)</f>
        <v>0</v>
      </c>
      <c r="U199" s="123" t="str">
        <f>IF(Tabel1[[#This Row],[P]]="P","-",IF(Tabel1[[#This Row],[P]]="P0","NIET OK",IF(Tabel1[[#This Row],[P]]="P1","NIET OK",IF(Tabel1[[#This Row],[P]]="P2","NIET OK",IF(Tabel1[[#This Row],[P]]="P3","OK",IF(Tabel1[[#This Row],[P]]="P4","OK",IF(Tabel1[[#This Row],[P]]="P5","OK",IF(Tabel1[[#This Row],[P]]="P6","OK",IF(Tabel1[[#This Row],[P]]="P7","OK")))))))))</f>
        <v>-</v>
      </c>
      <c r="V199" s="123">
        <f>IF(AND(K199="ja",U199="ok"),TABELLEN!$AI$7,0)</f>
        <v>0</v>
      </c>
      <c r="W19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19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19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19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199" s="71" t="str">
        <f>IF(Tabel1[[#This Row],[BUDGETCATEGORIE (DEFINITIEF)]]="-","-",IF(Tabel1[[#This Row],[BUDGETCATEGORIE (DEFINITIEF)]]="RTH",Tabel1[[#This Row],[SOM ZORGGEBONDEN PUNTEN]],VLOOKUP(Tabel1[[#This Row],[BUDGETCATEGORIE (DEFINITIEF)]],TABELLEN!$C$7:$D$30,2,FALSE)))</f>
        <v>-</v>
      </c>
    </row>
    <row r="200" spans="1:27" ht="13.8" x14ac:dyDescent="0.3">
      <c r="A200" s="61"/>
      <c r="B200" s="61"/>
      <c r="C200" s="61"/>
      <c r="D200" s="62" t="str">
        <f>CONCATENATE("B",Tabel1[[#This Row],[B-waarde]],"/","P",Tabel1[[#This Row],[P-waarde]])</f>
        <v>B/P</v>
      </c>
      <c r="E200" s="62" t="str">
        <f>CONCATENATE("P",Tabel1[[#This Row],[P-waarde]])</f>
        <v>P</v>
      </c>
      <c r="F200" s="63"/>
      <c r="G200" s="63"/>
      <c r="H200" s="63"/>
      <c r="I200" s="63"/>
      <c r="J200" s="63"/>
      <c r="K200" s="64"/>
      <c r="L200" s="65">
        <f>ROUNDDOWN(Tabel1[[#This Row],[DAG-ONDERSTEUNING]],0)</f>
        <v>0</v>
      </c>
      <c r="M20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0" s="67">
        <f>ROUNDDOWN(Tabel1[[#This Row],[WOON-ONDERSTEUNING]],0)</f>
        <v>0</v>
      </c>
      <c r="O20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0" s="122">
        <f>IF(Tabel1[[#This Row],[PSYCHOSOCIALE ONDERSTEUNING / BEGELEID WERKEN]]&gt;2,Tabel1[[#This Row],[PSYCHOSOCIALE ONDERSTEUNING / BEGELEID WERKEN]]-2,0)</f>
        <v>0</v>
      </c>
      <c r="S200" s="122">
        <f>Tabel1[[#This Row],[GLOBALE INDIVIDUELE ONDERSTEUNING]]+Tabel1[[#This Row],[OVERDRACHT UREN PSYCHOSOCIALE ONDERSTEUNING]]</f>
        <v>0</v>
      </c>
      <c r="T200" s="122">
        <f>IF(Tabel1[[#This Row],[AANTAL UREN  GLOBALE INDIVIDUELE ONDERSTEUNING]]&gt;10,10*TABELLEN!$AF$7+(Tabel1[[#This Row],[AANTAL UREN  GLOBALE INDIVIDUELE ONDERSTEUNING]]-10)*TABELLEN!$AF$8,Tabel1[[#This Row],[AANTAL UREN  GLOBALE INDIVIDUELE ONDERSTEUNING]]*TABELLEN!$AF$7)</f>
        <v>0</v>
      </c>
      <c r="U200" s="123" t="str">
        <f>IF(Tabel1[[#This Row],[P]]="P","-",IF(Tabel1[[#This Row],[P]]="P0","NIET OK",IF(Tabel1[[#This Row],[P]]="P1","NIET OK",IF(Tabel1[[#This Row],[P]]="P2","NIET OK",IF(Tabel1[[#This Row],[P]]="P3","OK",IF(Tabel1[[#This Row],[P]]="P4","OK",IF(Tabel1[[#This Row],[P]]="P5","OK",IF(Tabel1[[#This Row],[P]]="P6","OK",IF(Tabel1[[#This Row],[P]]="P7","OK")))))))))</f>
        <v>-</v>
      </c>
      <c r="V200" s="123">
        <f>IF(AND(K200="ja",U200="ok"),TABELLEN!$AI$7,0)</f>
        <v>0</v>
      </c>
      <c r="W20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0" s="71" t="str">
        <f>IF(Tabel1[[#This Row],[BUDGETCATEGORIE (DEFINITIEF)]]="-","-",IF(Tabel1[[#This Row],[BUDGETCATEGORIE (DEFINITIEF)]]="RTH",Tabel1[[#This Row],[SOM ZORGGEBONDEN PUNTEN]],VLOOKUP(Tabel1[[#This Row],[BUDGETCATEGORIE (DEFINITIEF)]],TABELLEN!$C$7:$D$30,2,FALSE)))</f>
        <v>-</v>
      </c>
    </row>
    <row r="201" spans="1:27" ht="13.8" x14ac:dyDescent="0.3">
      <c r="A201" s="61"/>
      <c r="B201" s="61"/>
      <c r="C201" s="61"/>
      <c r="D201" s="62" t="str">
        <f>CONCATENATE("B",Tabel1[[#This Row],[B-waarde]],"/","P",Tabel1[[#This Row],[P-waarde]])</f>
        <v>B/P</v>
      </c>
      <c r="E201" s="62" t="str">
        <f>CONCATENATE("P",Tabel1[[#This Row],[P-waarde]])</f>
        <v>P</v>
      </c>
      <c r="F201" s="63"/>
      <c r="G201" s="63"/>
      <c r="H201" s="63"/>
      <c r="I201" s="63"/>
      <c r="J201" s="63"/>
      <c r="K201" s="64"/>
      <c r="L201" s="65">
        <f>ROUNDDOWN(Tabel1[[#This Row],[DAG-ONDERSTEUNING]],0)</f>
        <v>0</v>
      </c>
      <c r="M20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1" s="67">
        <f>ROUNDDOWN(Tabel1[[#This Row],[WOON-ONDERSTEUNING]],0)</f>
        <v>0</v>
      </c>
      <c r="O20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1" s="122">
        <f>IF(Tabel1[[#This Row],[PSYCHOSOCIALE ONDERSTEUNING / BEGELEID WERKEN]]&gt;2,Tabel1[[#This Row],[PSYCHOSOCIALE ONDERSTEUNING / BEGELEID WERKEN]]-2,0)</f>
        <v>0</v>
      </c>
      <c r="S201" s="122">
        <f>Tabel1[[#This Row],[GLOBALE INDIVIDUELE ONDERSTEUNING]]+Tabel1[[#This Row],[OVERDRACHT UREN PSYCHOSOCIALE ONDERSTEUNING]]</f>
        <v>0</v>
      </c>
      <c r="T201" s="122">
        <f>IF(Tabel1[[#This Row],[AANTAL UREN  GLOBALE INDIVIDUELE ONDERSTEUNING]]&gt;10,10*TABELLEN!$AF$7+(Tabel1[[#This Row],[AANTAL UREN  GLOBALE INDIVIDUELE ONDERSTEUNING]]-10)*TABELLEN!$AF$8,Tabel1[[#This Row],[AANTAL UREN  GLOBALE INDIVIDUELE ONDERSTEUNING]]*TABELLEN!$AF$7)</f>
        <v>0</v>
      </c>
      <c r="U201" s="123" t="str">
        <f>IF(Tabel1[[#This Row],[P]]="P","-",IF(Tabel1[[#This Row],[P]]="P0","NIET OK",IF(Tabel1[[#This Row],[P]]="P1","NIET OK",IF(Tabel1[[#This Row],[P]]="P2","NIET OK",IF(Tabel1[[#This Row],[P]]="P3","OK",IF(Tabel1[[#This Row],[P]]="P4","OK",IF(Tabel1[[#This Row],[P]]="P5","OK",IF(Tabel1[[#This Row],[P]]="P6","OK",IF(Tabel1[[#This Row],[P]]="P7","OK")))))))))</f>
        <v>-</v>
      </c>
      <c r="V201" s="123">
        <f>IF(AND(K201="ja",U201="ok"),TABELLEN!$AI$7,0)</f>
        <v>0</v>
      </c>
      <c r="W20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1" s="71" t="str">
        <f>IF(Tabel1[[#This Row],[BUDGETCATEGORIE (DEFINITIEF)]]="-","-",IF(Tabel1[[#This Row],[BUDGETCATEGORIE (DEFINITIEF)]]="RTH",Tabel1[[#This Row],[SOM ZORGGEBONDEN PUNTEN]],VLOOKUP(Tabel1[[#This Row],[BUDGETCATEGORIE (DEFINITIEF)]],TABELLEN!$C$7:$D$30,2,FALSE)))</f>
        <v>-</v>
      </c>
    </row>
    <row r="202" spans="1:27" ht="13.8" x14ac:dyDescent="0.3">
      <c r="A202" s="61"/>
      <c r="B202" s="61"/>
      <c r="C202" s="61"/>
      <c r="D202" s="62" t="str">
        <f>CONCATENATE("B",Tabel1[[#This Row],[B-waarde]],"/","P",Tabel1[[#This Row],[P-waarde]])</f>
        <v>B/P</v>
      </c>
      <c r="E202" s="62" t="str">
        <f>CONCATENATE("P",Tabel1[[#This Row],[P-waarde]])</f>
        <v>P</v>
      </c>
      <c r="F202" s="63"/>
      <c r="G202" s="63"/>
      <c r="H202" s="63"/>
      <c r="I202" s="63"/>
      <c r="J202" s="63"/>
      <c r="K202" s="64"/>
      <c r="L202" s="65">
        <f>ROUNDDOWN(Tabel1[[#This Row],[DAG-ONDERSTEUNING]],0)</f>
        <v>0</v>
      </c>
      <c r="M20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2" s="67">
        <f>ROUNDDOWN(Tabel1[[#This Row],[WOON-ONDERSTEUNING]],0)</f>
        <v>0</v>
      </c>
      <c r="O20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2" s="122">
        <f>IF(Tabel1[[#This Row],[PSYCHOSOCIALE ONDERSTEUNING / BEGELEID WERKEN]]&gt;2,Tabel1[[#This Row],[PSYCHOSOCIALE ONDERSTEUNING / BEGELEID WERKEN]]-2,0)</f>
        <v>0</v>
      </c>
      <c r="S202" s="122">
        <f>Tabel1[[#This Row],[GLOBALE INDIVIDUELE ONDERSTEUNING]]+Tabel1[[#This Row],[OVERDRACHT UREN PSYCHOSOCIALE ONDERSTEUNING]]</f>
        <v>0</v>
      </c>
      <c r="T202" s="122">
        <f>IF(Tabel1[[#This Row],[AANTAL UREN  GLOBALE INDIVIDUELE ONDERSTEUNING]]&gt;10,10*TABELLEN!$AF$7+(Tabel1[[#This Row],[AANTAL UREN  GLOBALE INDIVIDUELE ONDERSTEUNING]]-10)*TABELLEN!$AF$8,Tabel1[[#This Row],[AANTAL UREN  GLOBALE INDIVIDUELE ONDERSTEUNING]]*TABELLEN!$AF$7)</f>
        <v>0</v>
      </c>
      <c r="U202" s="123" t="str">
        <f>IF(Tabel1[[#This Row],[P]]="P","-",IF(Tabel1[[#This Row],[P]]="P0","NIET OK",IF(Tabel1[[#This Row],[P]]="P1","NIET OK",IF(Tabel1[[#This Row],[P]]="P2","NIET OK",IF(Tabel1[[#This Row],[P]]="P3","OK",IF(Tabel1[[#This Row],[P]]="P4","OK",IF(Tabel1[[#This Row],[P]]="P5","OK",IF(Tabel1[[#This Row],[P]]="P6","OK",IF(Tabel1[[#This Row],[P]]="P7","OK")))))))))</f>
        <v>-</v>
      </c>
      <c r="V202" s="123">
        <f>IF(AND(K202="ja",U202="ok"),TABELLEN!$AI$7,0)</f>
        <v>0</v>
      </c>
      <c r="W20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2" s="71" t="str">
        <f>IF(Tabel1[[#This Row],[BUDGETCATEGORIE (DEFINITIEF)]]="-","-",IF(Tabel1[[#This Row],[BUDGETCATEGORIE (DEFINITIEF)]]="RTH",Tabel1[[#This Row],[SOM ZORGGEBONDEN PUNTEN]],VLOOKUP(Tabel1[[#This Row],[BUDGETCATEGORIE (DEFINITIEF)]],TABELLEN!$C$7:$D$30,2,FALSE)))</f>
        <v>-</v>
      </c>
    </row>
    <row r="203" spans="1:27" ht="13.8" x14ac:dyDescent="0.3">
      <c r="A203" s="61"/>
      <c r="B203" s="61"/>
      <c r="C203" s="61"/>
      <c r="D203" s="62" t="str">
        <f>CONCATENATE("B",Tabel1[[#This Row],[B-waarde]],"/","P",Tabel1[[#This Row],[P-waarde]])</f>
        <v>B/P</v>
      </c>
      <c r="E203" s="62" t="str">
        <f>CONCATENATE("P",Tabel1[[#This Row],[P-waarde]])</f>
        <v>P</v>
      </c>
      <c r="F203" s="63"/>
      <c r="G203" s="63"/>
      <c r="H203" s="63"/>
      <c r="I203" s="63"/>
      <c r="J203" s="63"/>
      <c r="K203" s="64"/>
      <c r="L203" s="65">
        <f>ROUNDDOWN(Tabel1[[#This Row],[DAG-ONDERSTEUNING]],0)</f>
        <v>0</v>
      </c>
      <c r="M20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3" s="67">
        <f>ROUNDDOWN(Tabel1[[#This Row],[WOON-ONDERSTEUNING]],0)</f>
        <v>0</v>
      </c>
      <c r="O20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3" s="122">
        <f>IF(Tabel1[[#This Row],[PSYCHOSOCIALE ONDERSTEUNING / BEGELEID WERKEN]]&gt;2,Tabel1[[#This Row],[PSYCHOSOCIALE ONDERSTEUNING / BEGELEID WERKEN]]-2,0)</f>
        <v>0</v>
      </c>
      <c r="S203" s="122">
        <f>Tabel1[[#This Row],[GLOBALE INDIVIDUELE ONDERSTEUNING]]+Tabel1[[#This Row],[OVERDRACHT UREN PSYCHOSOCIALE ONDERSTEUNING]]</f>
        <v>0</v>
      </c>
      <c r="T203" s="122">
        <f>IF(Tabel1[[#This Row],[AANTAL UREN  GLOBALE INDIVIDUELE ONDERSTEUNING]]&gt;10,10*TABELLEN!$AF$7+(Tabel1[[#This Row],[AANTAL UREN  GLOBALE INDIVIDUELE ONDERSTEUNING]]-10)*TABELLEN!$AF$8,Tabel1[[#This Row],[AANTAL UREN  GLOBALE INDIVIDUELE ONDERSTEUNING]]*TABELLEN!$AF$7)</f>
        <v>0</v>
      </c>
      <c r="U203" s="123" t="str">
        <f>IF(Tabel1[[#This Row],[P]]="P","-",IF(Tabel1[[#This Row],[P]]="P0","NIET OK",IF(Tabel1[[#This Row],[P]]="P1","NIET OK",IF(Tabel1[[#This Row],[P]]="P2","NIET OK",IF(Tabel1[[#This Row],[P]]="P3","OK",IF(Tabel1[[#This Row],[P]]="P4","OK",IF(Tabel1[[#This Row],[P]]="P5","OK",IF(Tabel1[[#This Row],[P]]="P6","OK",IF(Tabel1[[#This Row],[P]]="P7","OK")))))))))</f>
        <v>-</v>
      </c>
      <c r="V203" s="123">
        <f>IF(AND(K203="ja",U203="ok"),TABELLEN!$AI$7,0)</f>
        <v>0</v>
      </c>
      <c r="W20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3" s="71" t="str">
        <f>IF(Tabel1[[#This Row],[BUDGETCATEGORIE (DEFINITIEF)]]="-","-",IF(Tabel1[[#This Row],[BUDGETCATEGORIE (DEFINITIEF)]]="RTH",Tabel1[[#This Row],[SOM ZORGGEBONDEN PUNTEN]],VLOOKUP(Tabel1[[#This Row],[BUDGETCATEGORIE (DEFINITIEF)]],TABELLEN!$C$7:$D$30,2,FALSE)))</f>
        <v>-</v>
      </c>
    </row>
    <row r="204" spans="1:27" ht="13.8" x14ac:dyDescent="0.3">
      <c r="A204" s="61"/>
      <c r="B204" s="61"/>
      <c r="C204" s="61"/>
      <c r="D204" s="62" t="str">
        <f>CONCATENATE("B",Tabel1[[#This Row],[B-waarde]],"/","P",Tabel1[[#This Row],[P-waarde]])</f>
        <v>B/P</v>
      </c>
      <c r="E204" s="62" t="str">
        <f>CONCATENATE("P",Tabel1[[#This Row],[P-waarde]])</f>
        <v>P</v>
      </c>
      <c r="F204" s="63"/>
      <c r="G204" s="63"/>
      <c r="H204" s="63"/>
      <c r="I204" s="63"/>
      <c r="J204" s="63"/>
      <c r="K204" s="64"/>
      <c r="L204" s="65">
        <f>ROUNDDOWN(Tabel1[[#This Row],[DAG-ONDERSTEUNING]],0)</f>
        <v>0</v>
      </c>
      <c r="M20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4" s="67">
        <f>ROUNDDOWN(Tabel1[[#This Row],[WOON-ONDERSTEUNING]],0)</f>
        <v>0</v>
      </c>
      <c r="O20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4" s="122">
        <f>IF(Tabel1[[#This Row],[PSYCHOSOCIALE ONDERSTEUNING / BEGELEID WERKEN]]&gt;2,Tabel1[[#This Row],[PSYCHOSOCIALE ONDERSTEUNING / BEGELEID WERKEN]]-2,0)</f>
        <v>0</v>
      </c>
      <c r="S204" s="122">
        <f>Tabel1[[#This Row],[GLOBALE INDIVIDUELE ONDERSTEUNING]]+Tabel1[[#This Row],[OVERDRACHT UREN PSYCHOSOCIALE ONDERSTEUNING]]</f>
        <v>0</v>
      </c>
      <c r="T204" s="122">
        <f>IF(Tabel1[[#This Row],[AANTAL UREN  GLOBALE INDIVIDUELE ONDERSTEUNING]]&gt;10,10*TABELLEN!$AF$7+(Tabel1[[#This Row],[AANTAL UREN  GLOBALE INDIVIDUELE ONDERSTEUNING]]-10)*TABELLEN!$AF$8,Tabel1[[#This Row],[AANTAL UREN  GLOBALE INDIVIDUELE ONDERSTEUNING]]*TABELLEN!$AF$7)</f>
        <v>0</v>
      </c>
      <c r="U204" s="123" t="str">
        <f>IF(Tabel1[[#This Row],[P]]="P","-",IF(Tabel1[[#This Row],[P]]="P0","NIET OK",IF(Tabel1[[#This Row],[P]]="P1","NIET OK",IF(Tabel1[[#This Row],[P]]="P2","NIET OK",IF(Tabel1[[#This Row],[P]]="P3","OK",IF(Tabel1[[#This Row],[P]]="P4","OK",IF(Tabel1[[#This Row],[P]]="P5","OK",IF(Tabel1[[#This Row],[P]]="P6","OK",IF(Tabel1[[#This Row],[P]]="P7","OK")))))))))</f>
        <v>-</v>
      </c>
      <c r="V204" s="123">
        <f>IF(AND(K204="ja",U204="ok"),TABELLEN!$AI$7,0)</f>
        <v>0</v>
      </c>
      <c r="W20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4" s="71" t="str">
        <f>IF(Tabel1[[#This Row],[BUDGETCATEGORIE (DEFINITIEF)]]="-","-",IF(Tabel1[[#This Row],[BUDGETCATEGORIE (DEFINITIEF)]]="RTH",Tabel1[[#This Row],[SOM ZORGGEBONDEN PUNTEN]],VLOOKUP(Tabel1[[#This Row],[BUDGETCATEGORIE (DEFINITIEF)]],TABELLEN!$C$7:$D$30,2,FALSE)))</f>
        <v>-</v>
      </c>
    </row>
    <row r="205" spans="1:27" ht="13.8" x14ac:dyDescent="0.3">
      <c r="A205" s="61"/>
      <c r="B205" s="61"/>
      <c r="C205" s="61"/>
      <c r="D205" s="62" t="str">
        <f>CONCATENATE("B",Tabel1[[#This Row],[B-waarde]],"/","P",Tabel1[[#This Row],[P-waarde]])</f>
        <v>B/P</v>
      </c>
      <c r="E205" s="62" t="str">
        <f>CONCATENATE("P",Tabel1[[#This Row],[P-waarde]])</f>
        <v>P</v>
      </c>
      <c r="F205" s="63"/>
      <c r="G205" s="63"/>
      <c r="H205" s="63"/>
      <c r="I205" s="63"/>
      <c r="J205" s="63"/>
      <c r="K205" s="64"/>
      <c r="L205" s="65">
        <f>ROUNDDOWN(Tabel1[[#This Row],[DAG-ONDERSTEUNING]],0)</f>
        <v>0</v>
      </c>
      <c r="M20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5" s="67">
        <f>ROUNDDOWN(Tabel1[[#This Row],[WOON-ONDERSTEUNING]],0)</f>
        <v>0</v>
      </c>
      <c r="O20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5" s="122">
        <f>IF(Tabel1[[#This Row],[PSYCHOSOCIALE ONDERSTEUNING / BEGELEID WERKEN]]&gt;2,Tabel1[[#This Row],[PSYCHOSOCIALE ONDERSTEUNING / BEGELEID WERKEN]]-2,0)</f>
        <v>0</v>
      </c>
      <c r="S205" s="122">
        <f>Tabel1[[#This Row],[GLOBALE INDIVIDUELE ONDERSTEUNING]]+Tabel1[[#This Row],[OVERDRACHT UREN PSYCHOSOCIALE ONDERSTEUNING]]</f>
        <v>0</v>
      </c>
      <c r="T205" s="122">
        <f>IF(Tabel1[[#This Row],[AANTAL UREN  GLOBALE INDIVIDUELE ONDERSTEUNING]]&gt;10,10*TABELLEN!$AF$7+(Tabel1[[#This Row],[AANTAL UREN  GLOBALE INDIVIDUELE ONDERSTEUNING]]-10)*TABELLEN!$AF$8,Tabel1[[#This Row],[AANTAL UREN  GLOBALE INDIVIDUELE ONDERSTEUNING]]*TABELLEN!$AF$7)</f>
        <v>0</v>
      </c>
      <c r="U205" s="123" t="str">
        <f>IF(Tabel1[[#This Row],[P]]="P","-",IF(Tabel1[[#This Row],[P]]="P0","NIET OK",IF(Tabel1[[#This Row],[P]]="P1","NIET OK",IF(Tabel1[[#This Row],[P]]="P2","NIET OK",IF(Tabel1[[#This Row],[P]]="P3","OK",IF(Tabel1[[#This Row],[P]]="P4","OK",IF(Tabel1[[#This Row],[P]]="P5","OK",IF(Tabel1[[#This Row],[P]]="P6","OK",IF(Tabel1[[#This Row],[P]]="P7","OK")))))))))</f>
        <v>-</v>
      </c>
      <c r="V205" s="123">
        <f>IF(AND(K205="ja",U205="ok"),TABELLEN!$AI$7,0)</f>
        <v>0</v>
      </c>
      <c r="W20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5" s="71" t="str">
        <f>IF(Tabel1[[#This Row],[BUDGETCATEGORIE (DEFINITIEF)]]="-","-",IF(Tabel1[[#This Row],[BUDGETCATEGORIE (DEFINITIEF)]]="RTH",Tabel1[[#This Row],[SOM ZORGGEBONDEN PUNTEN]],VLOOKUP(Tabel1[[#This Row],[BUDGETCATEGORIE (DEFINITIEF)]],TABELLEN!$C$7:$D$30,2,FALSE)))</f>
        <v>-</v>
      </c>
    </row>
    <row r="206" spans="1:27" ht="13.8" x14ac:dyDescent="0.3">
      <c r="A206" s="61"/>
      <c r="B206" s="61"/>
      <c r="C206" s="61"/>
      <c r="D206" s="62" t="str">
        <f>CONCATENATE("B",Tabel1[[#This Row],[B-waarde]],"/","P",Tabel1[[#This Row],[P-waarde]])</f>
        <v>B/P</v>
      </c>
      <c r="E206" s="62" t="str">
        <f>CONCATENATE("P",Tabel1[[#This Row],[P-waarde]])</f>
        <v>P</v>
      </c>
      <c r="F206" s="63"/>
      <c r="G206" s="63"/>
      <c r="H206" s="63"/>
      <c r="I206" s="63"/>
      <c r="J206" s="63"/>
      <c r="K206" s="64"/>
      <c r="L206" s="65">
        <f>ROUNDDOWN(Tabel1[[#This Row],[DAG-ONDERSTEUNING]],0)</f>
        <v>0</v>
      </c>
      <c r="M20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6" s="67">
        <f>ROUNDDOWN(Tabel1[[#This Row],[WOON-ONDERSTEUNING]],0)</f>
        <v>0</v>
      </c>
      <c r="O20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6" s="122">
        <f>IF(Tabel1[[#This Row],[PSYCHOSOCIALE ONDERSTEUNING / BEGELEID WERKEN]]&gt;2,Tabel1[[#This Row],[PSYCHOSOCIALE ONDERSTEUNING / BEGELEID WERKEN]]-2,0)</f>
        <v>0</v>
      </c>
      <c r="S206" s="122">
        <f>Tabel1[[#This Row],[GLOBALE INDIVIDUELE ONDERSTEUNING]]+Tabel1[[#This Row],[OVERDRACHT UREN PSYCHOSOCIALE ONDERSTEUNING]]</f>
        <v>0</v>
      </c>
      <c r="T206" s="122">
        <f>IF(Tabel1[[#This Row],[AANTAL UREN  GLOBALE INDIVIDUELE ONDERSTEUNING]]&gt;10,10*TABELLEN!$AF$7+(Tabel1[[#This Row],[AANTAL UREN  GLOBALE INDIVIDUELE ONDERSTEUNING]]-10)*TABELLEN!$AF$8,Tabel1[[#This Row],[AANTAL UREN  GLOBALE INDIVIDUELE ONDERSTEUNING]]*TABELLEN!$AF$7)</f>
        <v>0</v>
      </c>
      <c r="U206" s="123" t="str">
        <f>IF(Tabel1[[#This Row],[P]]="P","-",IF(Tabel1[[#This Row],[P]]="P0","NIET OK",IF(Tabel1[[#This Row],[P]]="P1","NIET OK",IF(Tabel1[[#This Row],[P]]="P2","NIET OK",IF(Tabel1[[#This Row],[P]]="P3","OK",IF(Tabel1[[#This Row],[P]]="P4","OK",IF(Tabel1[[#This Row],[P]]="P5","OK",IF(Tabel1[[#This Row],[P]]="P6","OK",IF(Tabel1[[#This Row],[P]]="P7","OK")))))))))</f>
        <v>-</v>
      </c>
      <c r="V206" s="123">
        <f>IF(AND(K206="ja",U206="ok"),TABELLEN!$AI$7,0)</f>
        <v>0</v>
      </c>
      <c r="W20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6" s="71" t="str">
        <f>IF(Tabel1[[#This Row],[BUDGETCATEGORIE (DEFINITIEF)]]="-","-",IF(Tabel1[[#This Row],[BUDGETCATEGORIE (DEFINITIEF)]]="RTH",Tabel1[[#This Row],[SOM ZORGGEBONDEN PUNTEN]],VLOOKUP(Tabel1[[#This Row],[BUDGETCATEGORIE (DEFINITIEF)]],TABELLEN!$C$7:$D$30,2,FALSE)))</f>
        <v>-</v>
      </c>
    </row>
    <row r="207" spans="1:27" ht="13.8" x14ac:dyDescent="0.3">
      <c r="A207" s="61"/>
      <c r="B207" s="61"/>
      <c r="C207" s="61"/>
      <c r="D207" s="62" t="str">
        <f>CONCATENATE("B",Tabel1[[#This Row],[B-waarde]],"/","P",Tabel1[[#This Row],[P-waarde]])</f>
        <v>B/P</v>
      </c>
      <c r="E207" s="62" t="str">
        <f>CONCATENATE("P",Tabel1[[#This Row],[P-waarde]])</f>
        <v>P</v>
      </c>
      <c r="F207" s="63"/>
      <c r="G207" s="63"/>
      <c r="H207" s="63"/>
      <c r="I207" s="63"/>
      <c r="J207" s="63"/>
      <c r="K207" s="64"/>
      <c r="L207" s="65">
        <f>ROUNDDOWN(Tabel1[[#This Row],[DAG-ONDERSTEUNING]],0)</f>
        <v>0</v>
      </c>
      <c r="M20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7" s="67">
        <f>ROUNDDOWN(Tabel1[[#This Row],[WOON-ONDERSTEUNING]],0)</f>
        <v>0</v>
      </c>
      <c r="O20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7" s="122">
        <f>IF(Tabel1[[#This Row],[PSYCHOSOCIALE ONDERSTEUNING / BEGELEID WERKEN]]&gt;2,Tabel1[[#This Row],[PSYCHOSOCIALE ONDERSTEUNING / BEGELEID WERKEN]]-2,0)</f>
        <v>0</v>
      </c>
      <c r="S207" s="122">
        <f>Tabel1[[#This Row],[GLOBALE INDIVIDUELE ONDERSTEUNING]]+Tabel1[[#This Row],[OVERDRACHT UREN PSYCHOSOCIALE ONDERSTEUNING]]</f>
        <v>0</v>
      </c>
      <c r="T207" s="122">
        <f>IF(Tabel1[[#This Row],[AANTAL UREN  GLOBALE INDIVIDUELE ONDERSTEUNING]]&gt;10,10*TABELLEN!$AF$7+(Tabel1[[#This Row],[AANTAL UREN  GLOBALE INDIVIDUELE ONDERSTEUNING]]-10)*TABELLEN!$AF$8,Tabel1[[#This Row],[AANTAL UREN  GLOBALE INDIVIDUELE ONDERSTEUNING]]*TABELLEN!$AF$7)</f>
        <v>0</v>
      </c>
      <c r="U207" s="123" t="str">
        <f>IF(Tabel1[[#This Row],[P]]="P","-",IF(Tabel1[[#This Row],[P]]="P0","NIET OK",IF(Tabel1[[#This Row],[P]]="P1","NIET OK",IF(Tabel1[[#This Row],[P]]="P2","NIET OK",IF(Tabel1[[#This Row],[P]]="P3","OK",IF(Tabel1[[#This Row],[P]]="P4","OK",IF(Tabel1[[#This Row],[P]]="P5","OK",IF(Tabel1[[#This Row],[P]]="P6","OK",IF(Tabel1[[#This Row],[P]]="P7","OK")))))))))</f>
        <v>-</v>
      </c>
      <c r="V207" s="123">
        <f>IF(AND(K207="ja",U207="ok"),TABELLEN!$AI$7,0)</f>
        <v>0</v>
      </c>
      <c r="W20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7" s="71" t="str">
        <f>IF(Tabel1[[#This Row],[BUDGETCATEGORIE (DEFINITIEF)]]="-","-",IF(Tabel1[[#This Row],[BUDGETCATEGORIE (DEFINITIEF)]]="RTH",Tabel1[[#This Row],[SOM ZORGGEBONDEN PUNTEN]],VLOOKUP(Tabel1[[#This Row],[BUDGETCATEGORIE (DEFINITIEF)]],TABELLEN!$C$7:$D$30,2,FALSE)))</f>
        <v>-</v>
      </c>
    </row>
    <row r="208" spans="1:27" ht="13.8" x14ac:dyDescent="0.3">
      <c r="A208" s="61"/>
      <c r="B208" s="61"/>
      <c r="C208" s="61"/>
      <c r="D208" s="62" t="str">
        <f>CONCATENATE("B",Tabel1[[#This Row],[B-waarde]],"/","P",Tabel1[[#This Row],[P-waarde]])</f>
        <v>B/P</v>
      </c>
      <c r="E208" s="62" t="str">
        <f>CONCATENATE("P",Tabel1[[#This Row],[P-waarde]])</f>
        <v>P</v>
      </c>
      <c r="F208" s="63"/>
      <c r="G208" s="63"/>
      <c r="H208" s="63"/>
      <c r="I208" s="63"/>
      <c r="J208" s="63"/>
      <c r="K208" s="64"/>
      <c r="L208" s="65">
        <f>ROUNDDOWN(Tabel1[[#This Row],[DAG-ONDERSTEUNING]],0)</f>
        <v>0</v>
      </c>
      <c r="M20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8" s="67">
        <f>ROUNDDOWN(Tabel1[[#This Row],[WOON-ONDERSTEUNING]],0)</f>
        <v>0</v>
      </c>
      <c r="O20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8" s="122">
        <f>IF(Tabel1[[#This Row],[PSYCHOSOCIALE ONDERSTEUNING / BEGELEID WERKEN]]&gt;2,Tabel1[[#This Row],[PSYCHOSOCIALE ONDERSTEUNING / BEGELEID WERKEN]]-2,0)</f>
        <v>0</v>
      </c>
      <c r="S208" s="122">
        <f>Tabel1[[#This Row],[GLOBALE INDIVIDUELE ONDERSTEUNING]]+Tabel1[[#This Row],[OVERDRACHT UREN PSYCHOSOCIALE ONDERSTEUNING]]</f>
        <v>0</v>
      </c>
      <c r="T208" s="122">
        <f>IF(Tabel1[[#This Row],[AANTAL UREN  GLOBALE INDIVIDUELE ONDERSTEUNING]]&gt;10,10*TABELLEN!$AF$7+(Tabel1[[#This Row],[AANTAL UREN  GLOBALE INDIVIDUELE ONDERSTEUNING]]-10)*TABELLEN!$AF$8,Tabel1[[#This Row],[AANTAL UREN  GLOBALE INDIVIDUELE ONDERSTEUNING]]*TABELLEN!$AF$7)</f>
        <v>0</v>
      </c>
      <c r="U208" s="123" t="str">
        <f>IF(Tabel1[[#This Row],[P]]="P","-",IF(Tabel1[[#This Row],[P]]="P0","NIET OK",IF(Tabel1[[#This Row],[P]]="P1","NIET OK",IF(Tabel1[[#This Row],[P]]="P2","NIET OK",IF(Tabel1[[#This Row],[P]]="P3","OK",IF(Tabel1[[#This Row],[P]]="P4","OK",IF(Tabel1[[#This Row],[P]]="P5","OK",IF(Tabel1[[#This Row],[P]]="P6","OK",IF(Tabel1[[#This Row],[P]]="P7","OK")))))))))</f>
        <v>-</v>
      </c>
      <c r="V208" s="123">
        <f>IF(AND(K208="ja",U208="ok"),TABELLEN!$AI$7,0)</f>
        <v>0</v>
      </c>
      <c r="W20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8" s="71" t="str">
        <f>IF(Tabel1[[#This Row],[BUDGETCATEGORIE (DEFINITIEF)]]="-","-",IF(Tabel1[[#This Row],[BUDGETCATEGORIE (DEFINITIEF)]]="RTH",Tabel1[[#This Row],[SOM ZORGGEBONDEN PUNTEN]],VLOOKUP(Tabel1[[#This Row],[BUDGETCATEGORIE (DEFINITIEF)]],TABELLEN!$C$7:$D$30,2,FALSE)))</f>
        <v>-</v>
      </c>
    </row>
    <row r="209" spans="1:27" ht="13.8" x14ac:dyDescent="0.3">
      <c r="A209" s="61"/>
      <c r="B209" s="61"/>
      <c r="C209" s="61"/>
      <c r="D209" s="62" t="str">
        <f>CONCATENATE("B",Tabel1[[#This Row],[B-waarde]],"/","P",Tabel1[[#This Row],[P-waarde]])</f>
        <v>B/P</v>
      </c>
      <c r="E209" s="62" t="str">
        <f>CONCATENATE("P",Tabel1[[#This Row],[P-waarde]])</f>
        <v>P</v>
      </c>
      <c r="F209" s="63"/>
      <c r="G209" s="63"/>
      <c r="H209" s="63"/>
      <c r="I209" s="63"/>
      <c r="J209" s="63"/>
      <c r="K209" s="64"/>
      <c r="L209" s="65">
        <f>ROUNDDOWN(Tabel1[[#This Row],[DAG-ONDERSTEUNING]],0)</f>
        <v>0</v>
      </c>
      <c r="M20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09" s="67">
        <f>ROUNDDOWN(Tabel1[[#This Row],[WOON-ONDERSTEUNING]],0)</f>
        <v>0</v>
      </c>
      <c r="O20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0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0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09" s="122">
        <f>IF(Tabel1[[#This Row],[PSYCHOSOCIALE ONDERSTEUNING / BEGELEID WERKEN]]&gt;2,Tabel1[[#This Row],[PSYCHOSOCIALE ONDERSTEUNING / BEGELEID WERKEN]]-2,0)</f>
        <v>0</v>
      </c>
      <c r="S209" s="122">
        <f>Tabel1[[#This Row],[GLOBALE INDIVIDUELE ONDERSTEUNING]]+Tabel1[[#This Row],[OVERDRACHT UREN PSYCHOSOCIALE ONDERSTEUNING]]</f>
        <v>0</v>
      </c>
      <c r="T209" s="122">
        <f>IF(Tabel1[[#This Row],[AANTAL UREN  GLOBALE INDIVIDUELE ONDERSTEUNING]]&gt;10,10*TABELLEN!$AF$7+(Tabel1[[#This Row],[AANTAL UREN  GLOBALE INDIVIDUELE ONDERSTEUNING]]-10)*TABELLEN!$AF$8,Tabel1[[#This Row],[AANTAL UREN  GLOBALE INDIVIDUELE ONDERSTEUNING]]*TABELLEN!$AF$7)</f>
        <v>0</v>
      </c>
      <c r="U209" s="123" t="str">
        <f>IF(Tabel1[[#This Row],[P]]="P","-",IF(Tabel1[[#This Row],[P]]="P0","NIET OK",IF(Tabel1[[#This Row],[P]]="P1","NIET OK",IF(Tabel1[[#This Row],[P]]="P2","NIET OK",IF(Tabel1[[#This Row],[P]]="P3","OK",IF(Tabel1[[#This Row],[P]]="P4","OK",IF(Tabel1[[#This Row],[P]]="P5","OK",IF(Tabel1[[#This Row],[P]]="P6","OK",IF(Tabel1[[#This Row],[P]]="P7","OK")))))))))</f>
        <v>-</v>
      </c>
      <c r="V209" s="123">
        <f>IF(AND(K209="ja",U209="ok"),TABELLEN!$AI$7,0)</f>
        <v>0</v>
      </c>
      <c r="W20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0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0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0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09" s="71" t="str">
        <f>IF(Tabel1[[#This Row],[BUDGETCATEGORIE (DEFINITIEF)]]="-","-",IF(Tabel1[[#This Row],[BUDGETCATEGORIE (DEFINITIEF)]]="RTH",Tabel1[[#This Row],[SOM ZORGGEBONDEN PUNTEN]],VLOOKUP(Tabel1[[#This Row],[BUDGETCATEGORIE (DEFINITIEF)]],TABELLEN!$C$7:$D$30,2,FALSE)))</f>
        <v>-</v>
      </c>
    </row>
    <row r="210" spans="1:27" ht="13.8" x14ac:dyDescent="0.3">
      <c r="A210" s="61"/>
      <c r="B210" s="61"/>
      <c r="C210" s="61"/>
      <c r="D210" s="62" t="str">
        <f>CONCATENATE("B",Tabel1[[#This Row],[B-waarde]],"/","P",Tabel1[[#This Row],[P-waarde]])</f>
        <v>B/P</v>
      </c>
      <c r="E210" s="62" t="str">
        <f>CONCATENATE("P",Tabel1[[#This Row],[P-waarde]])</f>
        <v>P</v>
      </c>
      <c r="F210" s="63"/>
      <c r="G210" s="63"/>
      <c r="H210" s="63"/>
      <c r="I210" s="63"/>
      <c r="J210" s="63"/>
      <c r="K210" s="64"/>
      <c r="L210" s="65">
        <f>ROUNDDOWN(Tabel1[[#This Row],[DAG-ONDERSTEUNING]],0)</f>
        <v>0</v>
      </c>
      <c r="M21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0" s="67">
        <f>ROUNDDOWN(Tabel1[[#This Row],[WOON-ONDERSTEUNING]],0)</f>
        <v>0</v>
      </c>
      <c r="O21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0" s="122">
        <f>IF(Tabel1[[#This Row],[PSYCHOSOCIALE ONDERSTEUNING / BEGELEID WERKEN]]&gt;2,Tabel1[[#This Row],[PSYCHOSOCIALE ONDERSTEUNING / BEGELEID WERKEN]]-2,0)</f>
        <v>0</v>
      </c>
      <c r="S210" s="122">
        <f>Tabel1[[#This Row],[GLOBALE INDIVIDUELE ONDERSTEUNING]]+Tabel1[[#This Row],[OVERDRACHT UREN PSYCHOSOCIALE ONDERSTEUNING]]</f>
        <v>0</v>
      </c>
      <c r="T210" s="122">
        <f>IF(Tabel1[[#This Row],[AANTAL UREN  GLOBALE INDIVIDUELE ONDERSTEUNING]]&gt;10,10*TABELLEN!$AF$7+(Tabel1[[#This Row],[AANTAL UREN  GLOBALE INDIVIDUELE ONDERSTEUNING]]-10)*TABELLEN!$AF$8,Tabel1[[#This Row],[AANTAL UREN  GLOBALE INDIVIDUELE ONDERSTEUNING]]*TABELLEN!$AF$7)</f>
        <v>0</v>
      </c>
      <c r="U210" s="123" t="str">
        <f>IF(Tabel1[[#This Row],[P]]="P","-",IF(Tabel1[[#This Row],[P]]="P0","NIET OK",IF(Tabel1[[#This Row],[P]]="P1","NIET OK",IF(Tabel1[[#This Row],[P]]="P2","NIET OK",IF(Tabel1[[#This Row],[P]]="P3","OK",IF(Tabel1[[#This Row],[P]]="P4","OK",IF(Tabel1[[#This Row],[P]]="P5","OK",IF(Tabel1[[#This Row],[P]]="P6","OK",IF(Tabel1[[#This Row],[P]]="P7","OK")))))))))</f>
        <v>-</v>
      </c>
      <c r="V210" s="123">
        <f>IF(AND(K210="ja",U210="ok"),TABELLEN!$AI$7,0)</f>
        <v>0</v>
      </c>
      <c r="W21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0" s="71" t="str">
        <f>IF(Tabel1[[#This Row],[BUDGETCATEGORIE (DEFINITIEF)]]="-","-",IF(Tabel1[[#This Row],[BUDGETCATEGORIE (DEFINITIEF)]]="RTH",Tabel1[[#This Row],[SOM ZORGGEBONDEN PUNTEN]],VLOOKUP(Tabel1[[#This Row],[BUDGETCATEGORIE (DEFINITIEF)]],TABELLEN!$C$7:$D$30,2,FALSE)))</f>
        <v>-</v>
      </c>
    </row>
    <row r="211" spans="1:27" ht="13.8" x14ac:dyDescent="0.3">
      <c r="A211" s="61"/>
      <c r="B211" s="61"/>
      <c r="C211" s="61"/>
      <c r="D211" s="62" t="str">
        <f>CONCATENATE("B",Tabel1[[#This Row],[B-waarde]],"/","P",Tabel1[[#This Row],[P-waarde]])</f>
        <v>B/P</v>
      </c>
      <c r="E211" s="62" t="str">
        <f>CONCATENATE("P",Tabel1[[#This Row],[P-waarde]])</f>
        <v>P</v>
      </c>
      <c r="F211" s="63"/>
      <c r="G211" s="63"/>
      <c r="H211" s="63"/>
      <c r="I211" s="63"/>
      <c r="J211" s="63"/>
      <c r="K211" s="64"/>
      <c r="L211" s="65">
        <f>ROUNDDOWN(Tabel1[[#This Row],[DAG-ONDERSTEUNING]],0)</f>
        <v>0</v>
      </c>
      <c r="M21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1" s="67">
        <f>ROUNDDOWN(Tabel1[[#This Row],[WOON-ONDERSTEUNING]],0)</f>
        <v>0</v>
      </c>
      <c r="O21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1" s="122">
        <f>IF(Tabel1[[#This Row],[PSYCHOSOCIALE ONDERSTEUNING / BEGELEID WERKEN]]&gt;2,Tabel1[[#This Row],[PSYCHOSOCIALE ONDERSTEUNING / BEGELEID WERKEN]]-2,0)</f>
        <v>0</v>
      </c>
      <c r="S211" s="122">
        <f>Tabel1[[#This Row],[GLOBALE INDIVIDUELE ONDERSTEUNING]]+Tabel1[[#This Row],[OVERDRACHT UREN PSYCHOSOCIALE ONDERSTEUNING]]</f>
        <v>0</v>
      </c>
      <c r="T211" s="122">
        <f>IF(Tabel1[[#This Row],[AANTAL UREN  GLOBALE INDIVIDUELE ONDERSTEUNING]]&gt;10,10*TABELLEN!$AF$7+(Tabel1[[#This Row],[AANTAL UREN  GLOBALE INDIVIDUELE ONDERSTEUNING]]-10)*TABELLEN!$AF$8,Tabel1[[#This Row],[AANTAL UREN  GLOBALE INDIVIDUELE ONDERSTEUNING]]*TABELLEN!$AF$7)</f>
        <v>0</v>
      </c>
      <c r="U211" s="123" t="str">
        <f>IF(Tabel1[[#This Row],[P]]="P","-",IF(Tabel1[[#This Row],[P]]="P0","NIET OK",IF(Tabel1[[#This Row],[P]]="P1","NIET OK",IF(Tabel1[[#This Row],[P]]="P2","NIET OK",IF(Tabel1[[#This Row],[P]]="P3","OK",IF(Tabel1[[#This Row],[P]]="P4","OK",IF(Tabel1[[#This Row],[P]]="P5","OK",IF(Tabel1[[#This Row],[P]]="P6","OK",IF(Tabel1[[#This Row],[P]]="P7","OK")))))))))</f>
        <v>-</v>
      </c>
      <c r="V211" s="123">
        <f>IF(AND(K211="ja",U211="ok"),TABELLEN!$AI$7,0)</f>
        <v>0</v>
      </c>
      <c r="W21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1" s="71" t="str">
        <f>IF(Tabel1[[#This Row],[BUDGETCATEGORIE (DEFINITIEF)]]="-","-",IF(Tabel1[[#This Row],[BUDGETCATEGORIE (DEFINITIEF)]]="RTH",Tabel1[[#This Row],[SOM ZORGGEBONDEN PUNTEN]],VLOOKUP(Tabel1[[#This Row],[BUDGETCATEGORIE (DEFINITIEF)]],TABELLEN!$C$7:$D$30,2,FALSE)))</f>
        <v>-</v>
      </c>
    </row>
    <row r="212" spans="1:27" ht="13.8" x14ac:dyDescent="0.3">
      <c r="A212" s="61"/>
      <c r="B212" s="61"/>
      <c r="C212" s="61"/>
      <c r="D212" s="62" t="str">
        <f>CONCATENATE("B",Tabel1[[#This Row],[B-waarde]],"/","P",Tabel1[[#This Row],[P-waarde]])</f>
        <v>B/P</v>
      </c>
      <c r="E212" s="62" t="str">
        <f>CONCATENATE("P",Tabel1[[#This Row],[P-waarde]])</f>
        <v>P</v>
      </c>
      <c r="F212" s="63"/>
      <c r="G212" s="63"/>
      <c r="H212" s="63"/>
      <c r="I212" s="63"/>
      <c r="J212" s="63"/>
      <c r="K212" s="64"/>
      <c r="L212" s="65">
        <f>ROUNDDOWN(Tabel1[[#This Row],[DAG-ONDERSTEUNING]],0)</f>
        <v>0</v>
      </c>
      <c r="M21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2" s="67">
        <f>ROUNDDOWN(Tabel1[[#This Row],[WOON-ONDERSTEUNING]],0)</f>
        <v>0</v>
      </c>
      <c r="O21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2" s="122">
        <f>IF(Tabel1[[#This Row],[PSYCHOSOCIALE ONDERSTEUNING / BEGELEID WERKEN]]&gt;2,Tabel1[[#This Row],[PSYCHOSOCIALE ONDERSTEUNING / BEGELEID WERKEN]]-2,0)</f>
        <v>0</v>
      </c>
      <c r="S212" s="122">
        <f>Tabel1[[#This Row],[GLOBALE INDIVIDUELE ONDERSTEUNING]]+Tabel1[[#This Row],[OVERDRACHT UREN PSYCHOSOCIALE ONDERSTEUNING]]</f>
        <v>0</v>
      </c>
      <c r="T212" s="122">
        <f>IF(Tabel1[[#This Row],[AANTAL UREN  GLOBALE INDIVIDUELE ONDERSTEUNING]]&gt;10,10*TABELLEN!$AF$7+(Tabel1[[#This Row],[AANTAL UREN  GLOBALE INDIVIDUELE ONDERSTEUNING]]-10)*TABELLEN!$AF$8,Tabel1[[#This Row],[AANTAL UREN  GLOBALE INDIVIDUELE ONDERSTEUNING]]*TABELLEN!$AF$7)</f>
        <v>0</v>
      </c>
      <c r="U212" s="123" t="str">
        <f>IF(Tabel1[[#This Row],[P]]="P","-",IF(Tabel1[[#This Row],[P]]="P0","NIET OK",IF(Tabel1[[#This Row],[P]]="P1","NIET OK",IF(Tabel1[[#This Row],[P]]="P2","NIET OK",IF(Tabel1[[#This Row],[P]]="P3","OK",IF(Tabel1[[#This Row],[P]]="P4","OK",IF(Tabel1[[#This Row],[P]]="P5","OK",IF(Tabel1[[#This Row],[P]]="P6","OK",IF(Tabel1[[#This Row],[P]]="P7","OK")))))))))</f>
        <v>-</v>
      </c>
      <c r="V212" s="123">
        <f>IF(AND(K212="ja",U212="ok"),TABELLEN!$AI$7,0)</f>
        <v>0</v>
      </c>
      <c r="W21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2" s="71" t="str">
        <f>IF(Tabel1[[#This Row],[BUDGETCATEGORIE (DEFINITIEF)]]="-","-",IF(Tabel1[[#This Row],[BUDGETCATEGORIE (DEFINITIEF)]]="RTH",Tabel1[[#This Row],[SOM ZORGGEBONDEN PUNTEN]],VLOOKUP(Tabel1[[#This Row],[BUDGETCATEGORIE (DEFINITIEF)]],TABELLEN!$C$7:$D$30,2,FALSE)))</f>
        <v>-</v>
      </c>
    </row>
    <row r="213" spans="1:27" ht="13.8" x14ac:dyDescent="0.3">
      <c r="A213" s="61"/>
      <c r="B213" s="61"/>
      <c r="C213" s="61"/>
      <c r="D213" s="62" t="str">
        <f>CONCATENATE("B",Tabel1[[#This Row],[B-waarde]],"/","P",Tabel1[[#This Row],[P-waarde]])</f>
        <v>B/P</v>
      </c>
      <c r="E213" s="62" t="str">
        <f>CONCATENATE("P",Tabel1[[#This Row],[P-waarde]])</f>
        <v>P</v>
      </c>
      <c r="F213" s="63"/>
      <c r="G213" s="63"/>
      <c r="H213" s="63"/>
      <c r="I213" s="63"/>
      <c r="J213" s="63"/>
      <c r="K213" s="64"/>
      <c r="L213" s="65">
        <f>ROUNDDOWN(Tabel1[[#This Row],[DAG-ONDERSTEUNING]],0)</f>
        <v>0</v>
      </c>
      <c r="M21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3" s="67">
        <f>ROUNDDOWN(Tabel1[[#This Row],[WOON-ONDERSTEUNING]],0)</f>
        <v>0</v>
      </c>
      <c r="O21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3" s="122">
        <f>IF(Tabel1[[#This Row],[PSYCHOSOCIALE ONDERSTEUNING / BEGELEID WERKEN]]&gt;2,Tabel1[[#This Row],[PSYCHOSOCIALE ONDERSTEUNING / BEGELEID WERKEN]]-2,0)</f>
        <v>0</v>
      </c>
      <c r="S213" s="122">
        <f>Tabel1[[#This Row],[GLOBALE INDIVIDUELE ONDERSTEUNING]]+Tabel1[[#This Row],[OVERDRACHT UREN PSYCHOSOCIALE ONDERSTEUNING]]</f>
        <v>0</v>
      </c>
      <c r="T213" s="122">
        <f>IF(Tabel1[[#This Row],[AANTAL UREN  GLOBALE INDIVIDUELE ONDERSTEUNING]]&gt;10,10*TABELLEN!$AF$7+(Tabel1[[#This Row],[AANTAL UREN  GLOBALE INDIVIDUELE ONDERSTEUNING]]-10)*TABELLEN!$AF$8,Tabel1[[#This Row],[AANTAL UREN  GLOBALE INDIVIDUELE ONDERSTEUNING]]*TABELLEN!$AF$7)</f>
        <v>0</v>
      </c>
      <c r="U213" s="123" t="str">
        <f>IF(Tabel1[[#This Row],[P]]="P","-",IF(Tabel1[[#This Row],[P]]="P0","NIET OK",IF(Tabel1[[#This Row],[P]]="P1","NIET OK",IF(Tabel1[[#This Row],[P]]="P2","NIET OK",IF(Tabel1[[#This Row],[P]]="P3","OK",IF(Tabel1[[#This Row],[P]]="P4","OK",IF(Tabel1[[#This Row],[P]]="P5","OK",IF(Tabel1[[#This Row],[P]]="P6","OK",IF(Tabel1[[#This Row],[P]]="P7","OK")))))))))</f>
        <v>-</v>
      </c>
      <c r="V213" s="123">
        <f>IF(AND(K213="ja",U213="ok"),TABELLEN!$AI$7,0)</f>
        <v>0</v>
      </c>
      <c r="W21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3" s="71" t="str">
        <f>IF(Tabel1[[#This Row],[BUDGETCATEGORIE (DEFINITIEF)]]="-","-",IF(Tabel1[[#This Row],[BUDGETCATEGORIE (DEFINITIEF)]]="RTH",Tabel1[[#This Row],[SOM ZORGGEBONDEN PUNTEN]],VLOOKUP(Tabel1[[#This Row],[BUDGETCATEGORIE (DEFINITIEF)]],TABELLEN!$C$7:$D$30,2,FALSE)))</f>
        <v>-</v>
      </c>
    </row>
    <row r="214" spans="1:27" ht="13.8" x14ac:dyDescent="0.3">
      <c r="A214" s="61"/>
      <c r="B214" s="61"/>
      <c r="C214" s="61"/>
      <c r="D214" s="62" t="str">
        <f>CONCATENATE("B",Tabel1[[#This Row],[B-waarde]],"/","P",Tabel1[[#This Row],[P-waarde]])</f>
        <v>B/P</v>
      </c>
      <c r="E214" s="62" t="str">
        <f>CONCATENATE("P",Tabel1[[#This Row],[P-waarde]])</f>
        <v>P</v>
      </c>
      <c r="F214" s="63"/>
      <c r="G214" s="63"/>
      <c r="H214" s="63"/>
      <c r="I214" s="63"/>
      <c r="J214" s="63"/>
      <c r="K214" s="64"/>
      <c r="L214" s="65">
        <f>ROUNDDOWN(Tabel1[[#This Row],[DAG-ONDERSTEUNING]],0)</f>
        <v>0</v>
      </c>
      <c r="M21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4" s="67">
        <f>ROUNDDOWN(Tabel1[[#This Row],[WOON-ONDERSTEUNING]],0)</f>
        <v>0</v>
      </c>
      <c r="O21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4" s="122">
        <f>IF(Tabel1[[#This Row],[PSYCHOSOCIALE ONDERSTEUNING / BEGELEID WERKEN]]&gt;2,Tabel1[[#This Row],[PSYCHOSOCIALE ONDERSTEUNING / BEGELEID WERKEN]]-2,0)</f>
        <v>0</v>
      </c>
      <c r="S214" s="122">
        <f>Tabel1[[#This Row],[GLOBALE INDIVIDUELE ONDERSTEUNING]]+Tabel1[[#This Row],[OVERDRACHT UREN PSYCHOSOCIALE ONDERSTEUNING]]</f>
        <v>0</v>
      </c>
      <c r="T214" s="122">
        <f>IF(Tabel1[[#This Row],[AANTAL UREN  GLOBALE INDIVIDUELE ONDERSTEUNING]]&gt;10,10*TABELLEN!$AF$7+(Tabel1[[#This Row],[AANTAL UREN  GLOBALE INDIVIDUELE ONDERSTEUNING]]-10)*TABELLEN!$AF$8,Tabel1[[#This Row],[AANTAL UREN  GLOBALE INDIVIDUELE ONDERSTEUNING]]*TABELLEN!$AF$7)</f>
        <v>0</v>
      </c>
      <c r="U214" s="123" t="str">
        <f>IF(Tabel1[[#This Row],[P]]="P","-",IF(Tabel1[[#This Row],[P]]="P0","NIET OK",IF(Tabel1[[#This Row],[P]]="P1","NIET OK",IF(Tabel1[[#This Row],[P]]="P2","NIET OK",IF(Tabel1[[#This Row],[P]]="P3","OK",IF(Tabel1[[#This Row],[P]]="P4","OK",IF(Tabel1[[#This Row],[P]]="P5","OK",IF(Tabel1[[#This Row],[P]]="P6","OK",IF(Tabel1[[#This Row],[P]]="P7","OK")))))))))</f>
        <v>-</v>
      </c>
      <c r="V214" s="123">
        <f>IF(AND(K214="ja",U214="ok"),TABELLEN!$AI$7,0)</f>
        <v>0</v>
      </c>
      <c r="W21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4" s="71" t="str">
        <f>IF(Tabel1[[#This Row],[BUDGETCATEGORIE (DEFINITIEF)]]="-","-",IF(Tabel1[[#This Row],[BUDGETCATEGORIE (DEFINITIEF)]]="RTH",Tabel1[[#This Row],[SOM ZORGGEBONDEN PUNTEN]],VLOOKUP(Tabel1[[#This Row],[BUDGETCATEGORIE (DEFINITIEF)]],TABELLEN!$C$7:$D$30,2,FALSE)))</f>
        <v>-</v>
      </c>
    </row>
    <row r="215" spans="1:27" ht="13.8" x14ac:dyDescent="0.3">
      <c r="A215" s="61"/>
      <c r="B215" s="61"/>
      <c r="C215" s="61"/>
      <c r="D215" s="62" t="str">
        <f>CONCATENATE("B",Tabel1[[#This Row],[B-waarde]],"/","P",Tabel1[[#This Row],[P-waarde]])</f>
        <v>B/P</v>
      </c>
      <c r="E215" s="62" t="str">
        <f>CONCATENATE("P",Tabel1[[#This Row],[P-waarde]])</f>
        <v>P</v>
      </c>
      <c r="F215" s="63"/>
      <c r="G215" s="63"/>
      <c r="H215" s="63"/>
      <c r="I215" s="63"/>
      <c r="J215" s="63"/>
      <c r="K215" s="64"/>
      <c r="L215" s="65">
        <f>ROUNDDOWN(Tabel1[[#This Row],[DAG-ONDERSTEUNING]],0)</f>
        <v>0</v>
      </c>
      <c r="M21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5" s="67">
        <f>ROUNDDOWN(Tabel1[[#This Row],[WOON-ONDERSTEUNING]],0)</f>
        <v>0</v>
      </c>
      <c r="O21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5" s="122">
        <f>IF(Tabel1[[#This Row],[PSYCHOSOCIALE ONDERSTEUNING / BEGELEID WERKEN]]&gt;2,Tabel1[[#This Row],[PSYCHOSOCIALE ONDERSTEUNING / BEGELEID WERKEN]]-2,0)</f>
        <v>0</v>
      </c>
      <c r="S215" s="122">
        <f>Tabel1[[#This Row],[GLOBALE INDIVIDUELE ONDERSTEUNING]]+Tabel1[[#This Row],[OVERDRACHT UREN PSYCHOSOCIALE ONDERSTEUNING]]</f>
        <v>0</v>
      </c>
      <c r="T215" s="122">
        <f>IF(Tabel1[[#This Row],[AANTAL UREN  GLOBALE INDIVIDUELE ONDERSTEUNING]]&gt;10,10*TABELLEN!$AF$7+(Tabel1[[#This Row],[AANTAL UREN  GLOBALE INDIVIDUELE ONDERSTEUNING]]-10)*TABELLEN!$AF$8,Tabel1[[#This Row],[AANTAL UREN  GLOBALE INDIVIDUELE ONDERSTEUNING]]*TABELLEN!$AF$7)</f>
        <v>0</v>
      </c>
      <c r="U215" s="123" t="str">
        <f>IF(Tabel1[[#This Row],[P]]="P","-",IF(Tabel1[[#This Row],[P]]="P0","NIET OK",IF(Tabel1[[#This Row],[P]]="P1","NIET OK",IF(Tabel1[[#This Row],[P]]="P2","NIET OK",IF(Tabel1[[#This Row],[P]]="P3","OK",IF(Tabel1[[#This Row],[P]]="P4","OK",IF(Tabel1[[#This Row],[P]]="P5","OK",IF(Tabel1[[#This Row],[P]]="P6","OK",IF(Tabel1[[#This Row],[P]]="P7","OK")))))))))</f>
        <v>-</v>
      </c>
      <c r="V215" s="123">
        <f>IF(AND(K215="ja",U215="ok"),TABELLEN!$AI$7,0)</f>
        <v>0</v>
      </c>
      <c r="W21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5" s="71" t="str">
        <f>IF(Tabel1[[#This Row],[BUDGETCATEGORIE (DEFINITIEF)]]="-","-",IF(Tabel1[[#This Row],[BUDGETCATEGORIE (DEFINITIEF)]]="RTH",Tabel1[[#This Row],[SOM ZORGGEBONDEN PUNTEN]],VLOOKUP(Tabel1[[#This Row],[BUDGETCATEGORIE (DEFINITIEF)]],TABELLEN!$C$7:$D$30,2,FALSE)))</f>
        <v>-</v>
      </c>
    </row>
    <row r="216" spans="1:27" ht="13.8" x14ac:dyDescent="0.3">
      <c r="A216" s="61"/>
      <c r="B216" s="61"/>
      <c r="C216" s="61"/>
      <c r="D216" s="62" t="str">
        <f>CONCATENATE("B",Tabel1[[#This Row],[B-waarde]],"/","P",Tabel1[[#This Row],[P-waarde]])</f>
        <v>B/P</v>
      </c>
      <c r="E216" s="62" t="str">
        <f>CONCATENATE("P",Tabel1[[#This Row],[P-waarde]])</f>
        <v>P</v>
      </c>
      <c r="F216" s="63"/>
      <c r="G216" s="63"/>
      <c r="H216" s="63"/>
      <c r="I216" s="63"/>
      <c r="J216" s="63"/>
      <c r="K216" s="64"/>
      <c r="L216" s="65">
        <f>ROUNDDOWN(Tabel1[[#This Row],[DAG-ONDERSTEUNING]],0)</f>
        <v>0</v>
      </c>
      <c r="M21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6" s="67">
        <f>ROUNDDOWN(Tabel1[[#This Row],[WOON-ONDERSTEUNING]],0)</f>
        <v>0</v>
      </c>
      <c r="O21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6" s="122">
        <f>IF(Tabel1[[#This Row],[PSYCHOSOCIALE ONDERSTEUNING / BEGELEID WERKEN]]&gt;2,Tabel1[[#This Row],[PSYCHOSOCIALE ONDERSTEUNING / BEGELEID WERKEN]]-2,0)</f>
        <v>0</v>
      </c>
      <c r="S216" s="122">
        <f>Tabel1[[#This Row],[GLOBALE INDIVIDUELE ONDERSTEUNING]]+Tabel1[[#This Row],[OVERDRACHT UREN PSYCHOSOCIALE ONDERSTEUNING]]</f>
        <v>0</v>
      </c>
      <c r="T216" s="122">
        <f>IF(Tabel1[[#This Row],[AANTAL UREN  GLOBALE INDIVIDUELE ONDERSTEUNING]]&gt;10,10*TABELLEN!$AF$7+(Tabel1[[#This Row],[AANTAL UREN  GLOBALE INDIVIDUELE ONDERSTEUNING]]-10)*TABELLEN!$AF$8,Tabel1[[#This Row],[AANTAL UREN  GLOBALE INDIVIDUELE ONDERSTEUNING]]*TABELLEN!$AF$7)</f>
        <v>0</v>
      </c>
      <c r="U216" s="123" t="str">
        <f>IF(Tabel1[[#This Row],[P]]="P","-",IF(Tabel1[[#This Row],[P]]="P0","NIET OK",IF(Tabel1[[#This Row],[P]]="P1","NIET OK",IF(Tabel1[[#This Row],[P]]="P2","NIET OK",IF(Tabel1[[#This Row],[P]]="P3","OK",IF(Tabel1[[#This Row],[P]]="P4","OK",IF(Tabel1[[#This Row],[P]]="P5","OK",IF(Tabel1[[#This Row],[P]]="P6","OK",IF(Tabel1[[#This Row],[P]]="P7","OK")))))))))</f>
        <v>-</v>
      </c>
      <c r="V216" s="123">
        <f>IF(AND(K216="ja",U216="ok"),TABELLEN!$AI$7,0)</f>
        <v>0</v>
      </c>
      <c r="W21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6" s="71" t="str">
        <f>IF(Tabel1[[#This Row],[BUDGETCATEGORIE (DEFINITIEF)]]="-","-",IF(Tabel1[[#This Row],[BUDGETCATEGORIE (DEFINITIEF)]]="RTH",Tabel1[[#This Row],[SOM ZORGGEBONDEN PUNTEN]],VLOOKUP(Tabel1[[#This Row],[BUDGETCATEGORIE (DEFINITIEF)]],TABELLEN!$C$7:$D$30,2,FALSE)))</f>
        <v>-</v>
      </c>
    </row>
    <row r="217" spans="1:27" ht="13.8" x14ac:dyDescent="0.3">
      <c r="A217" s="61"/>
      <c r="B217" s="61"/>
      <c r="C217" s="61"/>
      <c r="D217" s="62" t="str">
        <f>CONCATENATE("B",Tabel1[[#This Row],[B-waarde]],"/","P",Tabel1[[#This Row],[P-waarde]])</f>
        <v>B/P</v>
      </c>
      <c r="E217" s="62" t="str">
        <f>CONCATENATE("P",Tabel1[[#This Row],[P-waarde]])</f>
        <v>P</v>
      </c>
      <c r="F217" s="63"/>
      <c r="G217" s="63"/>
      <c r="H217" s="63"/>
      <c r="I217" s="63"/>
      <c r="J217" s="63"/>
      <c r="K217" s="64"/>
      <c r="L217" s="65">
        <f>ROUNDDOWN(Tabel1[[#This Row],[DAG-ONDERSTEUNING]],0)</f>
        <v>0</v>
      </c>
      <c r="M21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7" s="67">
        <f>ROUNDDOWN(Tabel1[[#This Row],[WOON-ONDERSTEUNING]],0)</f>
        <v>0</v>
      </c>
      <c r="O21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7" s="122">
        <f>IF(Tabel1[[#This Row],[PSYCHOSOCIALE ONDERSTEUNING / BEGELEID WERKEN]]&gt;2,Tabel1[[#This Row],[PSYCHOSOCIALE ONDERSTEUNING / BEGELEID WERKEN]]-2,0)</f>
        <v>0</v>
      </c>
      <c r="S217" s="122">
        <f>Tabel1[[#This Row],[GLOBALE INDIVIDUELE ONDERSTEUNING]]+Tabel1[[#This Row],[OVERDRACHT UREN PSYCHOSOCIALE ONDERSTEUNING]]</f>
        <v>0</v>
      </c>
      <c r="T217" s="122">
        <f>IF(Tabel1[[#This Row],[AANTAL UREN  GLOBALE INDIVIDUELE ONDERSTEUNING]]&gt;10,10*TABELLEN!$AF$7+(Tabel1[[#This Row],[AANTAL UREN  GLOBALE INDIVIDUELE ONDERSTEUNING]]-10)*TABELLEN!$AF$8,Tabel1[[#This Row],[AANTAL UREN  GLOBALE INDIVIDUELE ONDERSTEUNING]]*TABELLEN!$AF$7)</f>
        <v>0</v>
      </c>
      <c r="U217" s="123" t="str">
        <f>IF(Tabel1[[#This Row],[P]]="P","-",IF(Tabel1[[#This Row],[P]]="P0","NIET OK",IF(Tabel1[[#This Row],[P]]="P1","NIET OK",IF(Tabel1[[#This Row],[P]]="P2","NIET OK",IF(Tabel1[[#This Row],[P]]="P3","OK",IF(Tabel1[[#This Row],[P]]="P4","OK",IF(Tabel1[[#This Row],[P]]="P5","OK",IF(Tabel1[[#This Row],[P]]="P6","OK",IF(Tabel1[[#This Row],[P]]="P7","OK")))))))))</f>
        <v>-</v>
      </c>
      <c r="V217" s="123">
        <f>IF(AND(K217="ja",U217="ok"),TABELLEN!$AI$7,0)</f>
        <v>0</v>
      </c>
      <c r="W21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7" s="71" t="str">
        <f>IF(Tabel1[[#This Row],[BUDGETCATEGORIE (DEFINITIEF)]]="-","-",IF(Tabel1[[#This Row],[BUDGETCATEGORIE (DEFINITIEF)]]="RTH",Tabel1[[#This Row],[SOM ZORGGEBONDEN PUNTEN]],VLOOKUP(Tabel1[[#This Row],[BUDGETCATEGORIE (DEFINITIEF)]],TABELLEN!$C$7:$D$30,2,FALSE)))</f>
        <v>-</v>
      </c>
    </row>
    <row r="218" spans="1:27" ht="13.8" x14ac:dyDescent="0.3">
      <c r="A218" s="61"/>
      <c r="B218" s="61"/>
      <c r="C218" s="61"/>
      <c r="D218" s="62" t="str">
        <f>CONCATENATE("B",Tabel1[[#This Row],[B-waarde]],"/","P",Tabel1[[#This Row],[P-waarde]])</f>
        <v>B/P</v>
      </c>
      <c r="E218" s="62" t="str">
        <f>CONCATENATE("P",Tabel1[[#This Row],[P-waarde]])</f>
        <v>P</v>
      </c>
      <c r="F218" s="63"/>
      <c r="G218" s="63"/>
      <c r="H218" s="63"/>
      <c r="I218" s="63"/>
      <c r="J218" s="63"/>
      <c r="K218" s="64"/>
      <c r="L218" s="65">
        <f>ROUNDDOWN(Tabel1[[#This Row],[DAG-ONDERSTEUNING]],0)</f>
        <v>0</v>
      </c>
      <c r="M21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8" s="67">
        <f>ROUNDDOWN(Tabel1[[#This Row],[WOON-ONDERSTEUNING]],0)</f>
        <v>0</v>
      </c>
      <c r="O21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8" s="122">
        <f>IF(Tabel1[[#This Row],[PSYCHOSOCIALE ONDERSTEUNING / BEGELEID WERKEN]]&gt;2,Tabel1[[#This Row],[PSYCHOSOCIALE ONDERSTEUNING / BEGELEID WERKEN]]-2,0)</f>
        <v>0</v>
      </c>
      <c r="S218" s="122">
        <f>Tabel1[[#This Row],[GLOBALE INDIVIDUELE ONDERSTEUNING]]+Tabel1[[#This Row],[OVERDRACHT UREN PSYCHOSOCIALE ONDERSTEUNING]]</f>
        <v>0</v>
      </c>
      <c r="T218" s="122">
        <f>IF(Tabel1[[#This Row],[AANTAL UREN  GLOBALE INDIVIDUELE ONDERSTEUNING]]&gt;10,10*TABELLEN!$AF$7+(Tabel1[[#This Row],[AANTAL UREN  GLOBALE INDIVIDUELE ONDERSTEUNING]]-10)*TABELLEN!$AF$8,Tabel1[[#This Row],[AANTAL UREN  GLOBALE INDIVIDUELE ONDERSTEUNING]]*TABELLEN!$AF$7)</f>
        <v>0</v>
      </c>
      <c r="U218" s="123" t="str">
        <f>IF(Tabel1[[#This Row],[P]]="P","-",IF(Tabel1[[#This Row],[P]]="P0","NIET OK",IF(Tabel1[[#This Row],[P]]="P1","NIET OK",IF(Tabel1[[#This Row],[P]]="P2","NIET OK",IF(Tabel1[[#This Row],[P]]="P3","OK",IF(Tabel1[[#This Row],[P]]="P4","OK",IF(Tabel1[[#This Row],[P]]="P5","OK",IF(Tabel1[[#This Row],[P]]="P6","OK",IF(Tabel1[[#This Row],[P]]="P7","OK")))))))))</f>
        <v>-</v>
      </c>
      <c r="V218" s="123">
        <f>IF(AND(K218="ja",U218="ok"),TABELLEN!$AI$7,0)</f>
        <v>0</v>
      </c>
      <c r="W21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8" s="71" t="str">
        <f>IF(Tabel1[[#This Row],[BUDGETCATEGORIE (DEFINITIEF)]]="-","-",IF(Tabel1[[#This Row],[BUDGETCATEGORIE (DEFINITIEF)]]="RTH",Tabel1[[#This Row],[SOM ZORGGEBONDEN PUNTEN]],VLOOKUP(Tabel1[[#This Row],[BUDGETCATEGORIE (DEFINITIEF)]],TABELLEN!$C$7:$D$30,2,FALSE)))</f>
        <v>-</v>
      </c>
    </row>
    <row r="219" spans="1:27" ht="13.8" x14ac:dyDescent="0.3">
      <c r="A219" s="61"/>
      <c r="B219" s="61"/>
      <c r="C219" s="61"/>
      <c r="D219" s="62" t="str">
        <f>CONCATENATE("B",Tabel1[[#This Row],[B-waarde]],"/","P",Tabel1[[#This Row],[P-waarde]])</f>
        <v>B/P</v>
      </c>
      <c r="E219" s="62" t="str">
        <f>CONCATENATE("P",Tabel1[[#This Row],[P-waarde]])</f>
        <v>P</v>
      </c>
      <c r="F219" s="63"/>
      <c r="G219" s="63"/>
      <c r="H219" s="63"/>
      <c r="I219" s="63"/>
      <c r="J219" s="63"/>
      <c r="K219" s="64"/>
      <c r="L219" s="65">
        <f>ROUNDDOWN(Tabel1[[#This Row],[DAG-ONDERSTEUNING]],0)</f>
        <v>0</v>
      </c>
      <c r="M21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19" s="67">
        <f>ROUNDDOWN(Tabel1[[#This Row],[WOON-ONDERSTEUNING]],0)</f>
        <v>0</v>
      </c>
      <c r="O21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1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1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19" s="122">
        <f>IF(Tabel1[[#This Row],[PSYCHOSOCIALE ONDERSTEUNING / BEGELEID WERKEN]]&gt;2,Tabel1[[#This Row],[PSYCHOSOCIALE ONDERSTEUNING / BEGELEID WERKEN]]-2,0)</f>
        <v>0</v>
      </c>
      <c r="S219" s="122">
        <f>Tabel1[[#This Row],[GLOBALE INDIVIDUELE ONDERSTEUNING]]+Tabel1[[#This Row],[OVERDRACHT UREN PSYCHOSOCIALE ONDERSTEUNING]]</f>
        <v>0</v>
      </c>
      <c r="T219" s="122">
        <f>IF(Tabel1[[#This Row],[AANTAL UREN  GLOBALE INDIVIDUELE ONDERSTEUNING]]&gt;10,10*TABELLEN!$AF$7+(Tabel1[[#This Row],[AANTAL UREN  GLOBALE INDIVIDUELE ONDERSTEUNING]]-10)*TABELLEN!$AF$8,Tabel1[[#This Row],[AANTAL UREN  GLOBALE INDIVIDUELE ONDERSTEUNING]]*TABELLEN!$AF$7)</f>
        <v>0</v>
      </c>
      <c r="U219" s="123" t="str">
        <f>IF(Tabel1[[#This Row],[P]]="P","-",IF(Tabel1[[#This Row],[P]]="P0","NIET OK",IF(Tabel1[[#This Row],[P]]="P1","NIET OK",IF(Tabel1[[#This Row],[P]]="P2","NIET OK",IF(Tabel1[[#This Row],[P]]="P3","OK",IF(Tabel1[[#This Row],[P]]="P4","OK",IF(Tabel1[[#This Row],[P]]="P5","OK",IF(Tabel1[[#This Row],[P]]="P6","OK",IF(Tabel1[[#This Row],[P]]="P7","OK")))))))))</f>
        <v>-</v>
      </c>
      <c r="V219" s="123">
        <f>IF(AND(K219="ja",U219="ok"),TABELLEN!$AI$7,0)</f>
        <v>0</v>
      </c>
      <c r="W21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1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1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1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19" s="71" t="str">
        <f>IF(Tabel1[[#This Row],[BUDGETCATEGORIE (DEFINITIEF)]]="-","-",IF(Tabel1[[#This Row],[BUDGETCATEGORIE (DEFINITIEF)]]="RTH",Tabel1[[#This Row],[SOM ZORGGEBONDEN PUNTEN]],VLOOKUP(Tabel1[[#This Row],[BUDGETCATEGORIE (DEFINITIEF)]],TABELLEN!$C$7:$D$30,2,FALSE)))</f>
        <v>-</v>
      </c>
    </row>
    <row r="220" spans="1:27" ht="13.8" x14ac:dyDescent="0.3">
      <c r="A220" s="61"/>
      <c r="B220" s="61"/>
      <c r="C220" s="61"/>
      <c r="D220" s="62" t="str">
        <f>CONCATENATE("B",Tabel1[[#This Row],[B-waarde]],"/","P",Tabel1[[#This Row],[P-waarde]])</f>
        <v>B/P</v>
      </c>
      <c r="E220" s="62" t="str">
        <f>CONCATENATE("P",Tabel1[[#This Row],[P-waarde]])</f>
        <v>P</v>
      </c>
      <c r="F220" s="63"/>
      <c r="G220" s="63"/>
      <c r="H220" s="63"/>
      <c r="I220" s="63"/>
      <c r="J220" s="63"/>
      <c r="K220" s="64"/>
      <c r="L220" s="65">
        <f>ROUNDDOWN(Tabel1[[#This Row],[DAG-ONDERSTEUNING]],0)</f>
        <v>0</v>
      </c>
      <c r="M22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0" s="67">
        <f>ROUNDDOWN(Tabel1[[#This Row],[WOON-ONDERSTEUNING]],0)</f>
        <v>0</v>
      </c>
      <c r="O22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0" s="122">
        <f>IF(Tabel1[[#This Row],[PSYCHOSOCIALE ONDERSTEUNING / BEGELEID WERKEN]]&gt;2,Tabel1[[#This Row],[PSYCHOSOCIALE ONDERSTEUNING / BEGELEID WERKEN]]-2,0)</f>
        <v>0</v>
      </c>
      <c r="S220" s="122">
        <f>Tabel1[[#This Row],[GLOBALE INDIVIDUELE ONDERSTEUNING]]+Tabel1[[#This Row],[OVERDRACHT UREN PSYCHOSOCIALE ONDERSTEUNING]]</f>
        <v>0</v>
      </c>
      <c r="T220" s="122">
        <f>IF(Tabel1[[#This Row],[AANTAL UREN  GLOBALE INDIVIDUELE ONDERSTEUNING]]&gt;10,10*TABELLEN!$AF$7+(Tabel1[[#This Row],[AANTAL UREN  GLOBALE INDIVIDUELE ONDERSTEUNING]]-10)*TABELLEN!$AF$8,Tabel1[[#This Row],[AANTAL UREN  GLOBALE INDIVIDUELE ONDERSTEUNING]]*TABELLEN!$AF$7)</f>
        <v>0</v>
      </c>
      <c r="U220" s="123" t="str">
        <f>IF(Tabel1[[#This Row],[P]]="P","-",IF(Tabel1[[#This Row],[P]]="P0","NIET OK",IF(Tabel1[[#This Row],[P]]="P1","NIET OK",IF(Tabel1[[#This Row],[P]]="P2","NIET OK",IF(Tabel1[[#This Row],[P]]="P3","OK",IF(Tabel1[[#This Row],[P]]="P4","OK",IF(Tabel1[[#This Row],[P]]="P5","OK",IF(Tabel1[[#This Row],[P]]="P6","OK",IF(Tabel1[[#This Row],[P]]="P7","OK")))))))))</f>
        <v>-</v>
      </c>
      <c r="V220" s="123">
        <f>IF(AND(K220="ja",U220="ok"),TABELLEN!$AI$7,0)</f>
        <v>0</v>
      </c>
      <c r="W22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0" s="71" t="str">
        <f>IF(Tabel1[[#This Row],[BUDGETCATEGORIE (DEFINITIEF)]]="-","-",IF(Tabel1[[#This Row],[BUDGETCATEGORIE (DEFINITIEF)]]="RTH",Tabel1[[#This Row],[SOM ZORGGEBONDEN PUNTEN]],VLOOKUP(Tabel1[[#This Row],[BUDGETCATEGORIE (DEFINITIEF)]],TABELLEN!$C$7:$D$30,2,FALSE)))</f>
        <v>-</v>
      </c>
    </row>
    <row r="221" spans="1:27" ht="13.8" x14ac:dyDescent="0.3">
      <c r="A221" s="61"/>
      <c r="B221" s="61"/>
      <c r="C221" s="61"/>
      <c r="D221" s="62" t="str">
        <f>CONCATENATE("B",Tabel1[[#This Row],[B-waarde]],"/","P",Tabel1[[#This Row],[P-waarde]])</f>
        <v>B/P</v>
      </c>
      <c r="E221" s="62" t="str">
        <f>CONCATENATE("P",Tabel1[[#This Row],[P-waarde]])</f>
        <v>P</v>
      </c>
      <c r="F221" s="63"/>
      <c r="G221" s="63"/>
      <c r="H221" s="63"/>
      <c r="I221" s="63"/>
      <c r="J221" s="63"/>
      <c r="K221" s="64"/>
      <c r="L221" s="65">
        <f>ROUNDDOWN(Tabel1[[#This Row],[DAG-ONDERSTEUNING]],0)</f>
        <v>0</v>
      </c>
      <c r="M22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1" s="67">
        <f>ROUNDDOWN(Tabel1[[#This Row],[WOON-ONDERSTEUNING]],0)</f>
        <v>0</v>
      </c>
      <c r="O22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1" s="122">
        <f>IF(Tabel1[[#This Row],[PSYCHOSOCIALE ONDERSTEUNING / BEGELEID WERKEN]]&gt;2,Tabel1[[#This Row],[PSYCHOSOCIALE ONDERSTEUNING / BEGELEID WERKEN]]-2,0)</f>
        <v>0</v>
      </c>
      <c r="S221" s="122">
        <f>Tabel1[[#This Row],[GLOBALE INDIVIDUELE ONDERSTEUNING]]+Tabel1[[#This Row],[OVERDRACHT UREN PSYCHOSOCIALE ONDERSTEUNING]]</f>
        <v>0</v>
      </c>
      <c r="T221" s="122">
        <f>IF(Tabel1[[#This Row],[AANTAL UREN  GLOBALE INDIVIDUELE ONDERSTEUNING]]&gt;10,10*TABELLEN!$AF$7+(Tabel1[[#This Row],[AANTAL UREN  GLOBALE INDIVIDUELE ONDERSTEUNING]]-10)*TABELLEN!$AF$8,Tabel1[[#This Row],[AANTAL UREN  GLOBALE INDIVIDUELE ONDERSTEUNING]]*TABELLEN!$AF$7)</f>
        <v>0</v>
      </c>
      <c r="U221" s="123" t="str">
        <f>IF(Tabel1[[#This Row],[P]]="P","-",IF(Tabel1[[#This Row],[P]]="P0","NIET OK",IF(Tabel1[[#This Row],[P]]="P1","NIET OK",IF(Tabel1[[#This Row],[P]]="P2","NIET OK",IF(Tabel1[[#This Row],[P]]="P3","OK",IF(Tabel1[[#This Row],[P]]="P4","OK",IF(Tabel1[[#This Row],[P]]="P5","OK",IF(Tabel1[[#This Row],[P]]="P6","OK",IF(Tabel1[[#This Row],[P]]="P7","OK")))))))))</f>
        <v>-</v>
      </c>
      <c r="V221" s="123">
        <f>IF(AND(K221="ja",U221="ok"),TABELLEN!$AI$7,0)</f>
        <v>0</v>
      </c>
      <c r="W22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1" s="71" t="str">
        <f>IF(Tabel1[[#This Row],[BUDGETCATEGORIE (DEFINITIEF)]]="-","-",IF(Tabel1[[#This Row],[BUDGETCATEGORIE (DEFINITIEF)]]="RTH",Tabel1[[#This Row],[SOM ZORGGEBONDEN PUNTEN]],VLOOKUP(Tabel1[[#This Row],[BUDGETCATEGORIE (DEFINITIEF)]],TABELLEN!$C$7:$D$30,2,FALSE)))</f>
        <v>-</v>
      </c>
    </row>
    <row r="222" spans="1:27" ht="13.8" x14ac:dyDescent="0.3">
      <c r="A222" s="61"/>
      <c r="B222" s="61"/>
      <c r="C222" s="61"/>
      <c r="D222" s="62" t="str">
        <f>CONCATENATE("B",Tabel1[[#This Row],[B-waarde]],"/","P",Tabel1[[#This Row],[P-waarde]])</f>
        <v>B/P</v>
      </c>
      <c r="E222" s="62" t="str">
        <f>CONCATENATE("P",Tabel1[[#This Row],[P-waarde]])</f>
        <v>P</v>
      </c>
      <c r="F222" s="63"/>
      <c r="G222" s="63"/>
      <c r="H222" s="63"/>
      <c r="I222" s="63"/>
      <c r="J222" s="63"/>
      <c r="K222" s="64"/>
      <c r="L222" s="65">
        <f>ROUNDDOWN(Tabel1[[#This Row],[DAG-ONDERSTEUNING]],0)</f>
        <v>0</v>
      </c>
      <c r="M22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2" s="67">
        <f>ROUNDDOWN(Tabel1[[#This Row],[WOON-ONDERSTEUNING]],0)</f>
        <v>0</v>
      </c>
      <c r="O22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2" s="122">
        <f>IF(Tabel1[[#This Row],[PSYCHOSOCIALE ONDERSTEUNING / BEGELEID WERKEN]]&gt;2,Tabel1[[#This Row],[PSYCHOSOCIALE ONDERSTEUNING / BEGELEID WERKEN]]-2,0)</f>
        <v>0</v>
      </c>
      <c r="S222" s="122">
        <f>Tabel1[[#This Row],[GLOBALE INDIVIDUELE ONDERSTEUNING]]+Tabel1[[#This Row],[OVERDRACHT UREN PSYCHOSOCIALE ONDERSTEUNING]]</f>
        <v>0</v>
      </c>
      <c r="T222" s="122">
        <f>IF(Tabel1[[#This Row],[AANTAL UREN  GLOBALE INDIVIDUELE ONDERSTEUNING]]&gt;10,10*TABELLEN!$AF$7+(Tabel1[[#This Row],[AANTAL UREN  GLOBALE INDIVIDUELE ONDERSTEUNING]]-10)*TABELLEN!$AF$8,Tabel1[[#This Row],[AANTAL UREN  GLOBALE INDIVIDUELE ONDERSTEUNING]]*TABELLEN!$AF$7)</f>
        <v>0</v>
      </c>
      <c r="U222" s="123" t="str">
        <f>IF(Tabel1[[#This Row],[P]]="P","-",IF(Tabel1[[#This Row],[P]]="P0","NIET OK",IF(Tabel1[[#This Row],[P]]="P1","NIET OK",IF(Tabel1[[#This Row],[P]]="P2","NIET OK",IF(Tabel1[[#This Row],[P]]="P3","OK",IF(Tabel1[[#This Row],[P]]="P4","OK",IF(Tabel1[[#This Row],[P]]="P5","OK",IF(Tabel1[[#This Row],[P]]="P6","OK",IF(Tabel1[[#This Row],[P]]="P7","OK")))))))))</f>
        <v>-</v>
      </c>
      <c r="V222" s="123">
        <f>IF(AND(K222="ja",U222="ok"),TABELLEN!$AI$7,0)</f>
        <v>0</v>
      </c>
      <c r="W22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2" s="71" t="str">
        <f>IF(Tabel1[[#This Row],[BUDGETCATEGORIE (DEFINITIEF)]]="-","-",IF(Tabel1[[#This Row],[BUDGETCATEGORIE (DEFINITIEF)]]="RTH",Tabel1[[#This Row],[SOM ZORGGEBONDEN PUNTEN]],VLOOKUP(Tabel1[[#This Row],[BUDGETCATEGORIE (DEFINITIEF)]],TABELLEN!$C$7:$D$30,2,FALSE)))</f>
        <v>-</v>
      </c>
    </row>
    <row r="223" spans="1:27" ht="13.8" x14ac:dyDescent="0.3">
      <c r="A223" s="61"/>
      <c r="B223" s="61"/>
      <c r="C223" s="61"/>
      <c r="D223" s="62" t="str">
        <f>CONCATENATE("B",Tabel1[[#This Row],[B-waarde]],"/","P",Tabel1[[#This Row],[P-waarde]])</f>
        <v>B/P</v>
      </c>
      <c r="E223" s="62" t="str">
        <f>CONCATENATE("P",Tabel1[[#This Row],[P-waarde]])</f>
        <v>P</v>
      </c>
      <c r="F223" s="63"/>
      <c r="G223" s="63"/>
      <c r="H223" s="63"/>
      <c r="I223" s="63"/>
      <c r="J223" s="63"/>
      <c r="K223" s="64"/>
      <c r="L223" s="65">
        <f>ROUNDDOWN(Tabel1[[#This Row],[DAG-ONDERSTEUNING]],0)</f>
        <v>0</v>
      </c>
      <c r="M22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3" s="67">
        <f>ROUNDDOWN(Tabel1[[#This Row],[WOON-ONDERSTEUNING]],0)</f>
        <v>0</v>
      </c>
      <c r="O22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3" s="122">
        <f>IF(Tabel1[[#This Row],[PSYCHOSOCIALE ONDERSTEUNING / BEGELEID WERKEN]]&gt;2,Tabel1[[#This Row],[PSYCHOSOCIALE ONDERSTEUNING / BEGELEID WERKEN]]-2,0)</f>
        <v>0</v>
      </c>
      <c r="S223" s="122">
        <f>Tabel1[[#This Row],[GLOBALE INDIVIDUELE ONDERSTEUNING]]+Tabel1[[#This Row],[OVERDRACHT UREN PSYCHOSOCIALE ONDERSTEUNING]]</f>
        <v>0</v>
      </c>
      <c r="T223" s="122">
        <f>IF(Tabel1[[#This Row],[AANTAL UREN  GLOBALE INDIVIDUELE ONDERSTEUNING]]&gt;10,10*TABELLEN!$AF$7+(Tabel1[[#This Row],[AANTAL UREN  GLOBALE INDIVIDUELE ONDERSTEUNING]]-10)*TABELLEN!$AF$8,Tabel1[[#This Row],[AANTAL UREN  GLOBALE INDIVIDUELE ONDERSTEUNING]]*TABELLEN!$AF$7)</f>
        <v>0</v>
      </c>
      <c r="U223" s="123" t="str">
        <f>IF(Tabel1[[#This Row],[P]]="P","-",IF(Tabel1[[#This Row],[P]]="P0","NIET OK",IF(Tabel1[[#This Row],[P]]="P1","NIET OK",IF(Tabel1[[#This Row],[P]]="P2","NIET OK",IF(Tabel1[[#This Row],[P]]="P3","OK",IF(Tabel1[[#This Row],[P]]="P4","OK",IF(Tabel1[[#This Row],[P]]="P5","OK",IF(Tabel1[[#This Row],[P]]="P6","OK",IF(Tabel1[[#This Row],[P]]="P7","OK")))))))))</f>
        <v>-</v>
      </c>
      <c r="V223" s="123">
        <f>IF(AND(K223="ja",U223="ok"),TABELLEN!$AI$7,0)</f>
        <v>0</v>
      </c>
      <c r="W22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3" s="71" t="str">
        <f>IF(Tabel1[[#This Row],[BUDGETCATEGORIE (DEFINITIEF)]]="-","-",IF(Tabel1[[#This Row],[BUDGETCATEGORIE (DEFINITIEF)]]="RTH",Tabel1[[#This Row],[SOM ZORGGEBONDEN PUNTEN]],VLOOKUP(Tabel1[[#This Row],[BUDGETCATEGORIE (DEFINITIEF)]],TABELLEN!$C$7:$D$30,2,FALSE)))</f>
        <v>-</v>
      </c>
    </row>
    <row r="224" spans="1:27" ht="13.8" x14ac:dyDescent="0.3">
      <c r="A224" s="61"/>
      <c r="B224" s="61"/>
      <c r="C224" s="61"/>
      <c r="D224" s="62" t="str">
        <f>CONCATENATE("B",Tabel1[[#This Row],[B-waarde]],"/","P",Tabel1[[#This Row],[P-waarde]])</f>
        <v>B/P</v>
      </c>
      <c r="E224" s="62" t="str">
        <f>CONCATENATE("P",Tabel1[[#This Row],[P-waarde]])</f>
        <v>P</v>
      </c>
      <c r="F224" s="63"/>
      <c r="G224" s="63"/>
      <c r="H224" s="63"/>
      <c r="I224" s="63"/>
      <c r="J224" s="63"/>
      <c r="K224" s="64"/>
      <c r="L224" s="65">
        <f>ROUNDDOWN(Tabel1[[#This Row],[DAG-ONDERSTEUNING]],0)</f>
        <v>0</v>
      </c>
      <c r="M22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4" s="67">
        <f>ROUNDDOWN(Tabel1[[#This Row],[WOON-ONDERSTEUNING]],0)</f>
        <v>0</v>
      </c>
      <c r="O22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4" s="122">
        <f>IF(Tabel1[[#This Row],[PSYCHOSOCIALE ONDERSTEUNING / BEGELEID WERKEN]]&gt;2,Tabel1[[#This Row],[PSYCHOSOCIALE ONDERSTEUNING / BEGELEID WERKEN]]-2,0)</f>
        <v>0</v>
      </c>
      <c r="S224" s="122">
        <f>Tabel1[[#This Row],[GLOBALE INDIVIDUELE ONDERSTEUNING]]+Tabel1[[#This Row],[OVERDRACHT UREN PSYCHOSOCIALE ONDERSTEUNING]]</f>
        <v>0</v>
      </c>
      <c r="T224" s="122">
        <f>IF(Tabel1[[#This Row],[AANTAL UREN  GLOBALE INDIVIDUELE ONDERSTEUNING]]&gt;10,10*TABELLEN!$AF$7+(Tabel1[[#This Row],[AANTAL UREN  GLOBALE INDIVIDUELE ONDERSTEUNING]]-10)*TABELLEN!$AF$8,Tabel1[[#This Row],[AANTAL UREN  GLOBALE INDIVIDUELE ONDERSTEUNING]]*TABELLEN!$AF$7)</f>
        <v>0</v>
      </c>
      <c r="U224" s="123" t="str">
        <f>IF(Tabel1[[#This Row],[P]]="P","-",IF(Tabel1[[#This Row],[P]]="P0","NIET OK",IF(Tabel1[[#This Row],[P]]="P1","NIET OK",IF(Tabel1[[#This Row],[P]]="P2","NIET OK",IF(Tabel1[[#This Row],[P]]="P3","OK",IF(Tabel1[[#This Row],[P]]="P4","OK",IF(Tabel1[[#This Row],[P]]="P5","OK",IF(Tabel1[[#This Row],[P]]="P6","OK",IF(Tabel1[[#This Row],[P]]="P7","OK")))))))))</f>
        <v>-</v>
      </c>
      <c r="V224" s="123">
        <f>IF(AND(K224="ja",U224="ok"),TABELLEN!$AI$7,0)</f>
        <v>0</v>
      </c>
      <c r="W22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4" s="71" t="str">
        <f>IF(Tabel1[[#This Row],[BUDGETCATEGORIE (DEFINITIEF)]]="-","-",IF(Tabel1[[#This Row],[BUDGETCATEGORIE (DEFINITIEF)]]="RTH",Tabel1[[#This Row],[SOM ZORGGEBONDEN PUNTEN]],VLOOKUP(Tabel1[[#This Row],[BUDGETCATEGORIE (DEFINITIEF)]],TABELLEN!$C$7:$D$30,2,FALSE)))</f>
        <v>-</v>
      </c>
    </row>
    <row r="225" spans="1:27" ht="13.8" x14ac:dyDescent="0.3">
      <c r="A225" s="61"/>
      <c r="B225" s="61"/>
      <c r="C225" s="61"/>
      <c r="D225" s="62" t="str">
        <f>CONCATENATE("B",Tabel1[[#This Row],[B-waarde]],"/","P",Tabel1[[#This Row],[P-waarde]])</f>
        <v>B/P</v>
      </c>
      <c r="E225" s="62" t="str">
        <f>CONCATENATE("P",Tabel1[[#This Row],[P-waarde]])</f>
        <v>P</v>
      </c>
      <c r="F225" s="63"/>
      <c r="G225" s="63"/>
      <c r="H225" s="63"/>
      <c r="I225" s="63"/>
      <c r="J225" s="63"/>
      <c r="K225" s="64"/>
      <c r="L225" s="65">
        <f>ROUNDDOWN(Tabel1[[#This Row],[DAG-ONDERSTEUNING]],0)</f>
        <v>0</v>
      </c>
      <c r="M22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5" s="67">
        <f>ROUNDDOWN(Tabel1[[#This Row],[WOON-ONDERSTEUNING]],0)</f>
        <v>0</v>
      </c>
      <c r="O22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5" s="122">
        <f>IF(Tabel1[[#This Row],[PSYCHOSOCIALE ONDERSTEUNING / BEGELEID WERKEN]]&gt;2,Tabel1[[#This Row],[PSYCHOSOCIALE ONDERSTEUNING / BEGELEID WERKEN]]-2,0)</f>
        <v>0</v>
      </c>
      <c r="S225" s="122">
        <f>Tabel1[[#This Row],[GLOBALE INDIVIDUELE ONDERSTEUNING]]+Tabel1[[#This Row],[OVERDRACHT UREN PSYCHOSOCIALE ONDERSTEUNING]]</f>
        <v>0</v>
      </c>
      <c r="T225" s="122">
        <f>IF(Tabel1[[#This Row],[AANTAL UREN  GLOBALE INDIVIDUELE ONDERSTEUNING]]&gt;10,10*TABELLEN!$AF$7+(Tabel1[[#This Row],[AANTAL UREN  GLOBALE INDIVIDUELE ONDERSTEUNING]]-10)*TABELLEN!$AF$8,Tabel1[[#This Row],[AANTAL UREN  GLOBALE INDIVIDUELE ONDERSTEUNING]]*TABELLEN!$AF$7)</f>
        <v>0</v>
      </c>
      <c r="U225" s="123" t="str">
        <f>IF(Tabel1[[#This Row],[P]]="P","-",IF(Tabel1[[#This Row],[P]]="P0","NIET OK",IF(Tabel1[[#This Row],[P]]="P1","NIET OK",IF(Tabel1[[#This Row],[P]]="P2","NIET OK",IF(Tabel1[[#This Row],[P]]="P3","OK",IF(Tabel1[[#This Row],[P]]="P4","OK",IF(Tabel1[[#This Row],[P]]="P5","OK",IF(Tabel1[[#This Row],[P]]="P6","OK",IF(Tabel1[[#This Row],[P]]="P7","OK")))))))))</f>
        <v>-</v>
      </c>
      <c r="V225" s="123">
        <f>IF(AND(K225="ja",U225="ok"),TABELLEN!$AI$7,0)</f>
        <v>0</v>
      </c>
      <c r="W22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5" s="71" t="str">
        <f>IF(Tabel1[[#This Row],[BUDGETCATEGORIE (DEFINITIEF)]]="-","-",IF(Tabel1[[#This Row],[BUDGETCATEGORIE (DEFINITIEF)]]="RTH",Tabel1[[#This Row],[SOM ZORGGEBONDEN PUNTEN]],VLOOKUP(Tabel1[[#This Row],[BUDGETCATEGORIE (DEFINITIEF)]],TABELLEN!$C$7:$D$30,2,FALSE)))</f>
        <v>-</v>
      </c>
    </row>
    <row r="226" spans="1:27" ht="13.8" x14ac:dyDescent="0.3">
      <c r="A226" s="61"/>
      <c r="B226" s="61"/>
      <c r="C226" s="61"/>
      <c r="D226" s="62" t="str">
        <f>CONCATENATE("B",Tabel1[[#This Row],[B-waarde]],"/","P",Tabel1[[#This Row],[P-waarde]])</f>
        <v>B/P</v>
      </c>
      <c r="E226" s="62" t="str">
        <f>CONCATENATE("P",Tabel1[[#This Row],[P-waarde]])</f>
        <v>P</v>
      </c>
      <c r="F226" s="63"/>
      <c r="G226" s="63"/>
      <c r="H226" s="63"/>
      <c r="I226" s="63"/>
      <c r="J226" s="63"/>
      <c r="K226" s="64"/>
      <c r="L226" s="65">
        <f>ROUNDDOWN(Tabel1[[#This Row],[DAG-ONDERSTEUNING]],0)</f>
        <v>0</v>
      </c>
      <c r="M22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6" s="67">
        <f>ROUNDDOWN(Tabel1[[#This Row],[WOON-ONDERSTEUNING]],0)</f>
        <v>0</v>
      </c>
      <c r="O22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6" s="122">
        <f>IF(Tabel1[[#This Row],[PSYCHOSOCIALE ONDERSTEUNING / BEGELEID WERKEN]]&gt;2,Tabel1[[#This Row],[PSYCHOSOCIALE ONDERSTEUNING / BEGELEID WERKEN]]-2,0)</f>
        <v>0</v>
      </c>
      <c r="S226" s="122">
        <f>Tabel1[[#This Row],[GLOBALE INDIVIDUELE ONDERSTEUNING]]+Tabel1[[#This Row],[OVERDRACHT UREN PSYCHOSOCIALE ONDERSTEUNING]]</f>
        <v>0</v>
      </c>
      <c r="T226" s="122">
        <f>IF(Tabel1[[#This Row],[AANTAL UREN  GLOBALE INDIVIDUELE ONDERSTEUNING]]&gt;10,10*TABELLEN!$AF$7+(Tabel1[[#This Row],[AANTAL UREN  GLOBALE INDIVIDUELE ONDERSTEUNING]]-10)*TABELLEN!$AF$8,Tabel1[[#This Row],[AANTAL UREN  GLOBALE INDIVIDUELE ONDERSTEUNING]]*TABELLEN!$AF$7)</f>
        <v>0</v>
      </c>
      <c r="U226" s="123" t="str">
        <f>IF(Tabel1[[#This Row],[P]]="P","-",IF(Tabel1[[#This Row],[P]]="P0","NIET OK",IF(Tabel1[[#This Row],[P]]="P1","NIET OK",IF(Tabel1[[#This Row],[P]]="P2","NIET OK",IF(Tabel1[[#This Row],[P]]="P3","OK",IF(Tabel1[[#This Row],[P]]="P4","OK",IF(Tabel1[[#This Row],[P]]="P5","OK",IF(Tabel1[[#This Row],[P]]="P6","OK",IF(Tabel1[[#This Row],[P]]="P7","OK")))))))))</f>
        <v>-</v>
      </c>
      <c r="V226" s="123">
        <f>IF(AND(K226="ja",U226="ok"),TABELLEN!$AI$7,0)</f>
        <v>0</v>
      </c>
      <c r="W22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6" s="71" t="str">
        <f>IF(Tabel1[[#This Row],[BUDGETCATEGORIE (DEFINITIEF)]]="-","-",IF(Tabel1[[#This Row],[BUDGETCATEGORIE (DEFINITIEF)]]="RTH",Tabel1[[#This Row],[SOM ZORGGEBONDEN PUNTEN]],VLOOKUP(Tabel1[[#This Row],[BUDGETCATEGORIE (DEFINITIEF)]],TABELLEN!$C$7:$D$30,2,FALSE)))</f>
        <v>-</v>
      </c>
    </row>
    <row r="227" spans="1:27" ht="13.8" x14ac:dyDescent="0.3">
      <c r="A227" s="61"/>
      <c r="B227" s="61"/>
      <c r="C227" s="61"/>
      <c r="D227" s="62" t="str">
        <f>CONCATENATE("B",Tabel1[[#This Row],[B-waarde]],"/","P",Tabel1[[#This Row],[P-waarde]])</f>
        <v>B/P</v>
      </c>
      <c r="E227" s="62" t="str">
        <f>CONCATENATE("P",Tabel1[[#This Row],[P-waarde]])</f>
        <v>P</v>
      </c>
      <c r="F227" s="63"/>
      <c r="G227" s="63"/>
      <c r="H227" s="63"/>
      <c r="I227" s="63"/>
      <c r="J227" s="63"/>
      <c r="K227" s="64"/>
      <c r="L227" s="65">
        <f>ROUNDDOWN(Tabel1[[#This Row],[DAG-ONDERSTEUNING]],0)</f>
        <v>0</v>
      </c>
      <c r="M22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7" s="67">
        <f>ROUNDDOWN(Tabel1[[#This Row],[WOON-ONDERSTEUNING]],0)</f>
        <v>0</v>
      </c>
      <c r="O22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7" s="122">
        <f>IF(Tabel1[[#This Row],[PSYCHOSOCIALE ONDERSTEUNING / BEGELEID WERKEN]]&gt;2,Tabel1[[#This Row],[PSYCHOSOCIALE ONDERSTEUNING / BEGELEID WERKEN]]-2,0)</f>
        <v>0</v>
      </c>
      <c r="S227" s="122">
        <f>Tabel1[[#This Row],[GLOBALE INDIVIDUELE ONDERSTEUNING]]+Tabel1[[#This Row],[OVERDRACHT UREN PSYCHOSOCIALE ONDERSTEUNING]]</f>
        <v>0</v>
      </c>
      <c r="T227" s="122">
        <f>IF(Tabel1[[#This Row],[AANTAL UREN  GLOBALE INDIVIDUELE ONDERSTEUNING]]&gt;10,10*TABELLEN!$AF$7+(Tabel1[[#This Row],[AANTAL UREN  GLOBALE INDIVIDUELE ONDERSTEUNING]]-10)*TABELLEN!$AF$8,Tabel1[[#This Row],[AANTAL UREN  GLOBALE INDIVIDUELE ONDERSTEUNING]]*TABELLEN!$AF$7)</f>
        <v>0</v>
      </c>
      <c r="U227" s="123" t="str">
        <f>IF(Tabel1[[#This Row],[P]]="P","-",IF(Tabel1[[#This Row],[P]]="P0","NIET OK",IF(Tabel1[[#This Row],[P]]="P1","NIET OK",IF(Tabel1[[#This Row],[P]]="P2","NIET OK",IF(Tabel1[[#This Row],[P]]="P3","OK",IF(Tabel1[[#This Row],[P]]="P4","OK",IF(Tabel1[[#This Row],[P]]="P5","OK",IF(Tabel1[[#This Row],[P]]="P6","OK",IF(Tabel1[[#This Row],[P]]="P7","OK")))))))))</f>
        <v>-</v>
      </c>
      <c r="V227" s="123">
        <f>IF(AND(K227="ja",U227="ok"),TABELLEN!$AI$7,0)</f>
        <v>0</v>
      </c>
      <c r="W22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7" s="71" t="str">
        <f>IF(Tabel1[[#This Row],[BUDGETCATEGORIE (DEFINITIEF)]]="-","-",IF(Tabel1[[#This Row],[BUDGETCATEGORIE (DEFINITIEF)]]="RTH",Tabel1[[#This Row],[SOM ZORGGEBONDEN PUNTEN]],VLOOKUP(Tabel1[[#This Row],[BUDGETCATEGORIE (DEFINITIEF)]],TABELLEN!$C$7:$D$30,2,FALSE)))</f>
        <v>-</v>
      </c>
    </row>
    <row r="228" spans="1:27" ht="13.8" x14ac:dyDescent="0.3">
      <c r="A228" s="61"/>
      <c r="B228" s="61"/>
      <c r="C228" s="61"/>
      <c r="D228" s="62" t="str">
        <f>CONCATENATE("B",Tabel1[[#This Row],[B-waarde]],"/","P",Tabel1[[#This Row],[P-waarde]])</f>
        <v>B/P</v>
      </c>
      <c r="E228" s="62" t="str">
        <f>CONCATENATE("P",Tabel1[[#This Row],[P-waarde]])</f>
        <v>P</v>
      </c>
      <c r="F228" s="63"/>
      <c r="G228" s="63"/>
      <c r="H228" s="63"/>
      <c r="I228" s="63"/>
      <c r="J228" s="63"/>
      <c r="K228" s="64"/>
      <c r="L228" s="65">
        <f>ROUNDDOWN(Tabel1[[#This Row],[DAG-ONDERSTEUNING]],0)</f>
        <v>0</v>
      </c>
      <c r="M22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8" s="67">
        <f>ROUNDDOWN(Tabel1[[#This Row],[WOON-ONDERSTEUNING]],0)</f>
        <v>0</v>
      </c>
      <c r="O22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8" s="122">
        <f>IF(Tabel1[[#This Row],[PSYCHOSOCIALE ONDERSTEUNING / BEGELEID WERKEN]]&gt;2,Tabel1[[#This Row],[PSYCHOSOCIALE ONDERSTEUNING / BEGELEID WERKEN]]-2,0)</f>
        <v>0</v>
      </c>
      <c r="S228" s="122">
        <f>Tabel1[[#This Row],[GLOBALE INDIVIDUELE ONDERSTEUNING]]+Tabel1[[#This Row],[OVERDRACHT UREN PSYCHOSOCIALE ONDERSTEUNING]]</f>
        <v>0</v>
      </c>
      <c r="T228" s="122">
        <f>IF(Tabel1[[#This Row],[AANTAL UREN  GLOBALE INDIVIDUELE ONDERSTEUNING]]&gt;10,10*TABELLEN!$AF$7+(Tabel1[[#This Row],[AANTAL UREN  GLOBALE INDIVIDUELE ONDERSTEUNING]]-10)*TABELLEN!$AF$8,Tabel1[[#This Row],[AANTAL UREN  GLOBALE INDIVIDUELE ONDERSTEUNING]]*TABELLEN!$AF$7)</f>
        <v>0</v>
      </c>
      <c r="U228" s="123" t="str">
        <f>IF(Tabel1[[#This Row],[P]]="P","-",IF(Tabel1[[#This Row],[P]]="P0","NIET OK",IF(Tabel1[[#This Row],[P]]="P1","NIET OK",IF(Tabel1[[#This Row],[P]]="P2","NIET OK",IF(Tabel1[[#This Row],[P]]="P3","OK",IF(Tabel1[[#This Row],[P]]="P4","OK",IF(Tabel1[[#This Row],[P]]="P5","OK",IF(Tabel1[[#This Row],[P]]="P6","OK",IF(Tabel1[[#This Row],[P]]="P7","OK")))))))))</f>
        <v>-</v>
      </c>
      <c r="V228" s="123">
        <f>IF(AND(K228="ja",U228="ok"),TABELLEN!$AI$7,0)</f>
        <v>0</v>
      </c>
      <c r="W22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8" s="71" t="str">
        <f>IF(Tabel1[[#This Row],[BUDGETCATEGORIE (DEFINITIEF)]]="-","-",IF(Tabel1[[#This Row],[BUDGETCATEGORIE (DEFINITIEF)]]="RTH",Tabel1[[#This Row],[SOM ZORGGEBONDEN PUNTEN]],VLOOKUP(Tabel1[[#This Row],[BUDGETCATEGORIE (DEFINITIEF)]],TABELLEN!$C$7:$D$30,2,FALSE)))</f>
        <v>-</v>
      </c>
    </row>
    <row r="229" spans="1:27" ht="13.8" x14ac:dyDescent="0.3">
      <c r="A229" s="61"/>
      <c r="B229" s="61"/>
      <c r="C229" s="61"/>
      <c r="D229" s="62" t="str">
        <f>CONCATENATE("B",Tabel1[[#This Row],[B-waarde]],"/","P",Tabel1[[#This Row],[P-waarde]])</f>
        <v>B/P</v>
      </c>
      <c r="E229" s="62" t="str">
        <f>CONCATENATE("P",Tabel1[[#This Row],[P-waarde]])</f>
        <v>P</v>
      </c>
      <c r="F229" s="63"/>
      <c r="G229" s="63"/>
      <c r="H229" s="63"/>
      <c r="I229" s="63"/>
      <c r="J229" s="63"/>
      <c r="K229" s="64"/>
      <c r="L229" s="65">
        <f>ROUNDDOWN(Tabel1[[#This Row],[DAG-ONDERSTEUNING]],0)</f>
        <v>0</v>
      </c>
      <c r="M22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29" s="67">
        <f>ROUNDDOWN(Tabel1[[#This Row],[WOON-ONDERSTEUNING]],0)</f>
        <v>0</v>
      </c>
      <c r="O22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2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2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29" s="122">
        <f>IF(Tabel1[[#This Row],[PSYCHOSOCIALE ONDERSTEUNING / BEGELEID WERKEN]]&gt;2,Tabel1[[#This Row],[PSYCHOSOCIALE ONDERSTEUNING / BEGELEID WERKEN]]-2,0)</f>
        <v>0</v>
      </c>
      <c r="S229" s="122">
        <f>Tabel1[[#This Row],[GLOBALE INDIVIDUELE ONDERSTEUNING]]+Tabel1[[#This Row],[OVERDRACHT UREN PSYCHOSOCIALE ONDERSTEUNING]]</f>
        <v>0</v>
      </c>
      <c r="T229" s="122">
        <f>IF(Tabel1[[#This Row],[AANTAL UREN  GLOBALE INDIVIDUELE ONDERSTEUNING]]&gt;10,10*TABELLEN!$AF$7+(Tabel1[[#This Row],[AANTAL UREN  GLOBALE INDIVIDUELE ONDERSTEUNING]]-10)*TABELLEN!$AF$8,Tabel1[[#This Row],[AANTAL UREN  GLOBALE INDIVIDUELE ONDERSTEUNING]]*TABELLEN!$AF$7)</f>
        <v>0</v>
      </c>
      <c r="U229" s="123" t="str">
        <f>IF(Tabel1[[#This Row],[P]]="P","-",IF(Tabel1[[#This Row],[P]]="P0","NIET OK",IF(Tabel1[[#This Row],[P]]="P1","NIET OK",IF(Tabel1[[#This Row],[P]]="P2","NIET OK",IF(Tabel1[[#This Row],[P]]="P3","OK",IF(Tabel1[[#This Row],[P]]="P4","OK",IF(Tabel1[[#This Row],[P]]="P5","OK",IF(Tabel1[[#This Row],[P]]="P6","OK",IF(Tabel1[[#This Row],[P]]="P7","OK")))))))))</f>
        <v>-</v>
      </c>
      <c r="V229" s="123">
        <f>IF(AND(K229="ja",U229="ok"),TABELLEN!$AI$7,0)</f>
        <v>0</v>
      </c>
      <c r="W22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2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2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2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29" s="71" t="str">
        <f>IF(Tabel1[[#This Row],[BUDGETCATEGORIE (DEFINITIEF)]]="-","-",IF(Tabel1[[#This Row],[BUDGETCATEGORIE (DEFINITIEF)]]="RTH",Tabel1[[#This Row],[SOM ZORGGEBONDEN PUNTEN]],VLOOKUP(Tabel1[[#This Row],[BUDGETCATEGORIE (DEFINITIEF)]],TABELLEN!$C$7:$D$30,2,FALSE)))</f>
        <v>-</v>
      </c>
    </row>
    <row r="230" spans="1:27" ht="13.8" x14ac:dyDescent="0.3">
      <c r="A230" s="61"/>
      <c r="B230" s="61"/>
      <c r="C230" s="61"/>
      <c r="D230" s="62" t="str">
        <f>CONCATENATE("B",Tabel1[[#This Row],[B-waarde]],"/","P",Tabel1[[#This Row],[P-waarde]])</f>
        <v>B/P</v>
      </c>
      <c r="E230" s="62" t="str">
        <f>CONCATENATE("P",Tabel1[[#This Row],[P-waarde]])</f>
        <v>P</v>
      </c>
      <c r="F230" s="63"/>
      <c r="G230" s="63"/>
      <c r="H230" s="63"/>
      <c r="I230" s="63"/>
      <c r="J230" s="63"/>
      <c r="K230" s="64"/>
      <c r="L230" s="65">
        <f>ROUNDDOWN(Tabel1[[#This Row],[DAG-ONDERSTEUNING]],0)</f>
        <v>0</v>
      </c>
      <c r="M23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0" s="67">
        <f>ROUNDDOWN(Tabel1[[#This Row],[WOON-ONDERSTEUNING]],0)</f>
        <v>0</v>
      </c>
      <c r="O23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0" s="122">
        <f>IF(Tabel1[[#This Row],[PSYCHOSOCIALE ONDERSTEUNING / BEGELEID WERKEN]]&gt;2,Tabel1[[#This Row],[PSYCHOSOCIALE ONDERSTEUNING / BEGELEID WERKEN]]-2,0)</f>
        <v>0</v>
      </c>
      <c r="S230" s="122">
        <f>Tabel1[[#This Row],[GLOBALE INDIVIDUELE ONDERSTEUNING]]+Tabel1[[#This Row],[OVERDRACHT UREN PSYCHOSOCIALE ONDERSTEUNING]]</f>
        <v>0</v>
      </c>
      <c r="T230" s="122">
        <f>IF(Tabel1[[#This Row],[AANTAL UREN  GLOBALE INDIVIDUELE ONDERSTEUNING]]&gt;10,10*TABELLEN!$AF$7+(Tabel1[[#This Row],[AANTAL UREN  GLOBALE INDIVIDUELE ONDERSTEUNING]]-10)*TABELLEN!$AF$8,Tabel1[[#This Row],[AANTAL UREN  GLOBALE INDIVIDUELE ONDERSTEUNING]]*TABELLEN!$AF$7)</f>
        <v>0</v>
      </c>
      <c r="U230" s="123" t="str">
        <f>IF(Tabel1[[#This Row],[P]]="P","-",IF(Tabel1[[#This Row],[P]]="P0","NIET OK",IF(Tabel1[[#This Row],[P]]="P1","NIET OK",IF(Tabel1[[#This Row],[P]]="P2","NIET OK",IF(Tabel1[[#This Row],[P]]="P3","OK",IF(Tabel1[[#This Row],[P]]="P4","OK",IF(Tabel1[[#This Row],[P]]="P5","OK",IF(Tabel1[[#This Row],[P]]="P6","OK",IF(Tabel1[[#This Row],[P]]="P7","OK")))))))))</f>
        <v>-</v>
      </c>
      <c r="V230" s="123">
        <f>IF(AND(K230="ja",U230="ok"),TABELLEN!$AI$7,0)</f>
        <v>0</v>
      </c>
      <c r="W23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0" s="71" t="str">
        <f>IF(Tabel1[[#This Row],[BUDGETCATEGORIE (DEFINITIEF)]]="-","-",IF(Tabel1[[#This Row],[BUDGETCATEGORIE (DEFINITIEF)]]="RTH",Tabel1[[#This Row],[SOM ZORGGEBONDEN PUNTEN]],VLOOKUP(Tabel1[[#This Row],[BUDGETCATEGORIE (DEFINITIEF)]],TABELLEN!$C$7:$D$30,2,FALSE)))</f>
        <v>-</v>
      </c>
    </row>
    <row r="231" spans="1:27" ht="13.8" x14ac:dyDescent="0.3">
      <c r="A231" s="61"/>
      <c r="B231" s="61"/>
      <c r="C231" s="61"/>
      <c r="D231" s="62" t="str">
        <f>CONCATENATE("B",Tabel1[[#This Row],[B-waarde]],"/","P",Tabel1[[#This Row],[P-waarde]])</f>
        <v>B/P</v>
      </c>
      <c r="E231" s="62" t="str">
        <f>CONCATENATE("P",Tabel1[[#This Row],[P-waarde]])</f>
        <v>P</v>
      </c>
      <c r="F231" s="63"/>
      <c r="G231" s="63"/>
      <c r="H231" s="63"/>
      <c r="I231" s="63"/>
      <c r="J231" s="63"/>
      <c r="K231" s="64"/>
      <c r="L231" s="65">
        <f>ROUNDDOWN(Tabel1[[#This Row],[DAG-ONDERSTEUNING]],0)</f>
        <v>0</v>
      </c>
      <c r="M23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1" s="67">
        <f>ROUNDDOWN(Tabel1[[#This Row],[WOON-ONDERSTEUNING]],0)</f>
        <v>0</v>
      </c>
      <c r="O23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1" s="122">
        <f>IF(Tabel1[[#This Row],[PSYCHOSOCIALE ONDERSTEUNING / BEGELEID WERKEN]]&gt;2,Tabel1[[#This Row],[PSYCHOSOCIALE ONDERSTEUNING / BEGELEID WERKEN]]-2,0)</f>
        <v>0</v>
      </c>
      <c r="S231" s="122">
        <f>Tabel1[[#This Row],[GLOBALE INDIVIDUELE ONDERSTEUNING]]+Tabel1[[#This Row],[OVERDRACHT UREN PSYCHOSOCIALE ONDERSTEUNING]]</f>
        <v>0</v>
      </c>
      <c r="T231" s="122">
        <f>IF(Tabel1[[#This Row],[AANTAL UREN  GLOBALE INDIVIDUELE ONDERSTEUNING]]&gt;10,10*TABELLEN!$AF$7+(Tabel1[[#This Row],[AANTAL UREN  GLOBALE INDIVIDUELE ONDERSTEUNING]]-10)*TABELLEN!$AF$8,Tabel1[[#This Row],[AANTAL UREN  GLOBALE INDIVIDUELE ONDERSTEUNING]]*TABELLEN!$AF$7)</f>
        <v>0</v>
      </c>
      <c r="U231" s="123" t="str">
        <f>IF(Tabel1[[#This Row],[P]]="P","-",IF(Tabel1[[#This Row],[P]]="P0","NIET OK",IF(Tabel1[[#This Row],[P]]="P1","NIET OK",IF(Tabel1[[#This Row],[P]]="P2","NIET OK",IF(Tabel1[[#This Row],[P]]="P3","OK",IF(Tabel1[[#This Row],[P]]="P4","OK",IF(Tabel1[[#This Row],[P]]="P5","OK",IF(Tabel1[[#This Row],[P]]="P6","OK",IF(Tabel1[[#This Row],[P]]="P7","OK")))))))))</f>
        <v>-</v>
      </c>
      <c r="V231" s="123">
        <f>IF(AND(K231="ja",U231="ok"),TABELLEN!$AI$7,0)</f>
        <v>0</v>
      </c>
      <c r="W23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1" s="71" t="str">
        <f>IF(Tabel1[[#This Row],[BUDGETCATEGORIE (DEFINITIEF)]]="-","-",IF(Tabel1[[#This Row],[BUDGETCATEGORIE (DEFINITIEF)]]="RTH",Tabel1[[#This Row],[SOM ZORGGEBONDEN PUNTEN]],VLOOKUP(Tabel1[[#This Row],[BUDGETCATEGORIE (DEFINITIEF)]],TABELLEN!$C$7:$D$30,2,FALSE)))</f>
        <v>-</v>
      </c>
    </row>
    <row r="232" spans="1:27" ht="13.8" x14ac:dyDescent="0.3">
      <c r="A232" s="61"/>
      <c r="B232" s="61"/>
      <c r="C232" s="61"/>
      <c r="D232" s="62" t="str">
        <f>CONCATENATE("B",Tabel1[[#This Row],[B-waarde]],"/","P",Tabel1[[#This Row],[P-waarde]])</f>
        <v>B/P</v>
      </c>
      <c r="E232" s="62" t="str">
        <f>CONCATENATE("P",Tabel1[[#This Row],[P-waarde]])</f>
        <v>P</v>
      </c>
      <c r="F232" s="63"/>
      <c r="G232" s="63"/>
      <c r="H232" s="63"/>
      <c r="I232" s="63"/>
      <c r="J232" s="63"/>
      <c r="K232" s="64"/>
      <c r="L232" s="65">
        <f>ROUNDDOWN(Tabel1[[#This Row],[DAG-ONDERSTEUNING]],0)</f>
        <v>0</v>
      </c>
      <c r="M23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2" s="67">
        <f>ROUNDDOWN(Tabel1[[#This Row],[WOON-ONDERSTEUNING]],0)</f>
        <v>0</v>
      </c>
      <c r="O23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2" s="122">
        <f>IF(Tabel1[[#This Row],[PSYCHOSOCIALE ONDERSTEUNING / BEGELEID WERKEN]]&gt;2,Tabel1[[#This Row],[PSYCHOSOCIALE ONDERSTEUNING / BEGELEID WERKEN]]-2,0)</f>
        <v>0</v>
      </c>
      <c r="S232" s="122">
        <f>Tabel1[[#This Row],[GLOBALE INDIVIDUELE ONDERSTEUNING]]+Tabel1[[#This Row],[OVERDRACHT UREN PSYCHOSOCIALE ONDERSTEUNING]]</f>
        <v>0</v>
      </c>
      <c r="T232" s="122">
        <f>IF(Tabel1[[#This Row],[AANTAL UREN  GLOBALE INDIVIDUELE ONDERSTEUNING]]&gt;10,10*TABELLEN!$AF$7+(Tabel1[[#This Row],[AANTAL UREN  GLOBALE INDIVIDUELE ONDERSTEUNING]]-10)*TABELLEN!$AF$8,Tabel1[[#This Row],[AANTAL UREN  GLOBALE INDIVIDUELE ONDERSTEUNING]]*TABELLEN!$AF$7)</f>
        <v>0</v>
      </c>
      <c r="U232" s="123" t="str">
        <f>IF(Tabel1[[#This Row],[P]]="P","-",IF(Tabel1[[#This Row],[P]]="P0","NIET OK",IF(Tabel1[[#This Row],[P]]="P1","NIET OK",IF(Tabel1[[#This Row],[P]]="P2","NIET OK",IF(Tabel1[[#This Row],[P]]="P3","OK",IF(Tabel1[[#This Row],[P]]="P4","OK",IF(Tabel1[[#This Row],[P]]="P5","OK",IF(Tabel1[[#This Row],[P]]="P6","OK",IF(Tabel1[[#This Row],[P]]="P7","OK")))))))))</f>
        <v>-</v>
      </c>
      <c r="V232" s="123">
        <f>IF(AND(K232="ja",U232="ok"),TABELLEN!$AI$7,0)</f>
        <v>0</v>
      </c>
      <c r="W23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2" s="71" t="str">
        <f>IF(Tabel1[[#This Row],[BUDGETCATEGORIE (DEFINITIEF)]]="-","-",IF(Tabel1[[#This Row],[BUDGETCATEGORIE (DEFINITIEF)]]="RTH",Tabel1[[#This Row],[SOM ZORGGEBONDEN PUNTEN]],VLOOKUP(Tabel1[[#This Row],[BUDGETCATEGORIE (DEFINITIEF)]],TABELLEN!$C$7:$D$30,2,FALSE)))</f>
        <v>-</v>
      </c>
    </row>
    <row r="233" spans="1:27" ht="13.8" x14ac:dyDescent="0.3">
      <c r="A233" s="61"/>
      <c r="B233" s="61"/>
      <c r="C233" s="61"/>
      <c r="D233" s="62" t="str">
        <f>CONCATENATE("B",Tabel1[[#This Row],[B-waarde]],"/","P",Tabel1[[#This Row],[P-waarde]])</f>
        <v>B/P</v>
      </c>
      <c r="E233" s="62" t="str">
        <f>CONCATENATE("P",Tabel1[[#This Row],[P-waarde]])</f>
        <v>P</v>
      </c>
      <c r="F233" s="63"/>
      <c r="G233" s="63"/>
      <c r="H233" s="63"/>
      <c r="I233" s="63"/>
      <c r="J233" s="63"/>
      <c r="K233" s="64"/>
      <c r="L233" s="65">
        <f>ROUNDDOWN(Tabel1[[#This Row],[DAG-ONDERSTEUNING]],0)</f>
        <v>0</v>
      </c>
      <c r="M23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3" s="67">
        <f>ROUNDDOWN(Tabel1[[#This Row],[WOON-ONDERSTEUNING]],0)</f>
        <v>0</v>
      </c>
      <c r="O23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3" s="122">
        <f>IF(Tabel1[[#This Row],[PSYCHOSOCIALE ONDERSTEUNING / BEGELEID WERKEN]]&gt;2,Tabel1[[#This Row],[PSYCHOSOCIALE ONDERSTEUNING / BEGELEID WERKEN]]-2,0)</f>
        <v>0</v>
      </c>
      <c r="S233" s="122">
        <f>Tabel1[[#This Row],[GLOBALE INDIVIDUELE ONDERSTEUNING]]+Tabel1[[#This Row],[OVERDRACHT UREN PSYCHOSOCIALE ONDERSTEUNING]]</f>
        <v>0</v>
      </c>
      <c r="T233" s="122">
        <f>IF(Tabel1[[#This Row],[AANTAL UREN  GLOBALE INDIVIDUELE ONDERSTEUNING]]&gt;10,10*TABELLEN!$AF$7+(Tabel1[[#This Row],[AANTAL UREN  GLOBALE INDIVIDUELE ONDERSTEUNING]]-10)*TABELLEN!$AF$8,Tabel1[[#This Row],[AANTAL UREN  GLOBALE INDIVIDUELE ONDERSTEUNING]]*TABELLEN!$AF$7)</f>
        <v>0</v>
      </c>
      <c r="U233" s="123" t="str">
        <f>IF(Tabel1[[#This Row],[P]]="P","-",IF(Tabel1[[#This Row],[P]]="P0","NIET OK",IF(Tabel1[[#This Row],[P]]="P1","NIET OK",IF(Tabel1[[#This Row],[P]]="P2","NIET OK",IF(Tabel1[[#This Row],[P]]="P3","OK",IF(Tabel1[[#This Row],[P]]="P4","OK",IF(Tabel1[[#This Row],[P]]="P5","OK",IF(Tabel1[[#This Row],[P]]="P6","OK",IF(Tabel1[[#This Row],[P]]="P7","OK")))))))))</f>
        <v>-</v>
      </c>
      <c r="V233" s="123">
        <f>IF(AND(K233="ja",U233="ok"),TABELLEN!$AI$7,0)</f>
        <v>0</v>
      </c>
      <c r="W23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3" s="71" t="str">
        <f>IF(Tabel1[[#This Row],[BUDGETCATEGORIE (DEFINITIEF)]]="-","-",IF(Tabel1[[#This Row],[BUDGETCATEGORIE (DEFINITIEF)]]="RTH",Tabel1[[#This Row],[SOM ZORGGEBONDEN PUNTEN]],VLOOKUP(Tabel1[[#This Row],[BUDGETCATEGORIE (DEFINITIEF)]],TABELLEN!$C$7:$D$30,2,FALSE)))</f>
        <v>-</v>
      </c>
    </row>
    <row r="234" spans="1:27" ht="13.8" x14ac:dyDescent="0.3">
      <c r="A234" s="61"/>
      <c r="B234" s="61"/>
      <c r="C234" s="61"/>
      <c r="D234" s="62" t="str">
        <f>CONCATENATE("B",Tabel1[[#This Row],[B-waarde]],"/","P",Tabel1[[#This Row],[P-waarde]])</f>
        <v>B/P</v>
      </c>
      <c r="E234" s="62" t="str">
        <f>CONCATENATE("P",Tabel1[[#This Row],[P-waarde]])</f>
        <v>P</v>
      </c>
      <c r="F234" s="63"/>
      <c r="G234" s="63"/>
      <c r="H234" s="63"/>
      <c r="I234" s="63"/>
      <c r="J234" s="63"/>
      <c r="K234" s="64"/>
      <c r="L234" s="65">
        <f>ROUNDDOWN(Tabel1[[#This Row],[DAG-ONDERSTEUNING]],0)</f>
        <v>0</v>
      </c>
      <c r="M23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4" s="67">
        <f>ROUNDDOWN(Tabel1[[#This Row],[WOON-ONDERSTEUNING]],0)</f>
        <v>0</v>
      </c>
      <c r="O23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4" s="122">
        <f>IF(Tabel1[[#This Row],[PSYCHOSOCIALE ONDERSTEUNING / BEGELEID WERKEN]]&gt;2,Tabel1[[#This Row],[PSYCHOSOCIALE ONDERSTEUNING / BEGELEID WERKEN]]-2,0)</f>
        <v>0</v>
      </c>
      <c r="S234" s="122">
        <f>Tabel1[[#This Row],[GLOBALE INDIVIDUELE ONDERSTEUNING]]+Tabel1[[#This Row],[OVERDRACHT UREN PSYCHOSOCIALE ONDERSTEUNING]]</f>
        <v>0</v>
      </c>
      <c r="T234" s="122">
        <f>IF(Tabel1[[#This Row],[AANTAL UREN  GLOBALE INDIVIDUELE ONDERSTEUNING]]&gt;10,10*TABELLEN!$AF$7+(Tabel1[[#This Row],[AANTAL UREN  GLOBALE INDIVIDUELE ONDERSTEUNING]]-10)*TABELLEN!$AF$8,Tabel1[[#This Row],[AANTAL UREN  GLOBALE INDIVIDUELE ONDERSTEUNING]]*TABELLEN!$AF$7)</f>
        <v>0</v>
      </c>
      <c r="U234" s="123" t="str">
        <f>IF(Tabel1[[#This Row],[P]]="P","-",IF(Tabel1[[#This Row],[P]]="P0","NIET OK",IF(Tabel1[[#This Row],[P]]="P1","NIET OK",IF(Tabel1[[#This Row],[P]]="P2","NIET OK",IF(Tabel1[[#This Row],[P]]="P3","OK",IF(Tabel1[[#This Row],[P]]="P4","OK",IF(Tabel1[[#This Row],[P]]="P5","OK",IF(Tabel1[[#This Row],[P]]="P6","OK",IF(Tabel1[[#This Row],[P]]="P7","OK")))))))))</f>
        <v>-</v>
      </c>
      <c r="V234" s="123">
        <f>IF(AND(K234="ja",U234="ok"),TABELLEN!$AI$7,0)</f>
        <v>0</v>
      </c>
      <c r="W23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4" s="71" t="str">
        <f>IF(Tabel1[[#This Row],[BUDGETCATEGORIE (DEFINITIEF)]]="-","-",IF(Tabel1[[#This Row],[BUDGETCATEGORIE (DEFINITIEF)]]="RTH",Tabel1[[#This Row],[SOM ZORGGEBONDEN PUNTEN]],VLOOKUP(Tabel1[[#This Row],[BUDGETCATEGORIE (DEFINITIEF)]],TABELLEN!$C$7:$D$30,2,FALSE)))</f>
        <v>-</v>
      </c>
    </row>
    <row r="235" spans="1:27" ht="13.8" x14ac:dyDescent="0.3">
      <c r="A235" s="61"/>
      <c r="B235" s="61"/>
      <c r="C235" s="61"/>
      <c r="D235" s="62" t="str">
        <f>CONCATENATE("B",Tabel1[[#This Row],[B-waarde]],"/","P",Tabel1[[#This Row],[P-waarde]])</f>
        <v>B/P</v>
      </c>
      <c r="E235" s="62" t="str">
        <f>CONCATENATE("P",Tabel1[[#This Row],[P-waarde]])</f>
        <v>P</v>
      </c>
      <c r="F235" s="63"/>
      <c r="G235" s="63"/>
      <c r="H235" s="63"/>
      <c r="I235" s="63"/>
      <c r="J235" s="63"/>
      <c r="K235" s="64"/>
      <c r="L235" s="65">
        <f>ROUNDDOWN(Tabel1[[#This Row],[DAG-ONDERSTEUNING]],0)</f>
        <v>0</v>
      </c>
      <c r="M23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5" s="67">
        <f>ROUNDDOWN(Tabel1[[#This Row],[WOON-ONDERSTEUNING]],0)</f>
        <v>0</v>
      </c>
      <c r="O23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5" s="122">
        <f>IF(Tabel1[[#This Row],[PSYCHOSOCIALE ONDERSTEUNING / BEGELEID WERKEN]]&gt;2,Tabel1[[#This Row],[PSYCHOSOCIALE ONDERSTEUNING / BEGELEID WERKEN]]-2,0)</f>
        <v>0</v>
      </c>
      <c r="S235" s="122">
        <f>Tabel1[[#This Row],[GLOBALE INDIVIDUELE ONDERSTEUNING]]+Tabel1[[#This Row],[OVERDRACHT UREN PSYCHOSOCIALE ONDERSTEUNING]]</f>
        <v>0</v>
      </c>
      <c r="T235" s="122">
        <f>IF(Tabel1[[#This Row],[AANTAL UREN  GLOBALE INDIVIDUELE ONDERSTEUNING]]&gt;10,10*TABELLEN!$AF$7+(Tabel1[[#This Row],[AANTAL UREN  GLOBALE INDIVIDUELE ONDERSTEUNING]]-10)*TABELLEN!$AF$8,Tabel1[[#This Row],[AANTAL UREN  GLOBALE INDIVIDUELE ONDERSTEUNING]]*TABELLEN!$AF$7)</f>
        <v>0</v>
      </c>
      <c r="U235" s="123" t="str">
        <f>IF(Tabel1[[#This Row],[P]]="P","-",IF(Tabel1[[#This Row],[P]]="P0","NIET OK",IF(Tabel1[[#This Row],[P]]="P1","NIET OK",IF(Tabel1[[#This Row],[P]]="P2","NIET OK",IF(Tabel1[[#This Row],[P]]="P3","OK",IF(Tabel1[[#This Row],[P]]="P4","OK",IF(Tabel1[[#This Row],[P]]="P5","OK",IF(Tabel1[[#This Row],[P]]="P6","OK",IF(Tabel1[[#This Row],[P]]="P7","OK")))))))))</f>
        <v>-</v>
      </c>
      <c r="V235" s="123">
        <f>IF(AND(K235="ja",U235="ok"),TABELLEN!$AI$7,0)</f>
        <v>0</v>
      </c>
      <c r="W23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5" s="71" t="str">
        <f>IF(Tabel1[[#This Row],[BUDGETCATEGORIE (DEFINITIEF)]]="-","-",IF(Tabel1[[#This Row],[BUDGETCATEGORIE (DEFINITIEF)]]="RTH",Tabel1[[#This Row],[SOM ZORGGEBONDEN PUNTEN]],VLOOKUP(Tabel1[[#This Row],[BUDGETCATEGORIE (DEFINITIEF)]],TABELLEN!$C$7:$D$30,2,FALSE)))</f>
        <v>-</v>
      </c>
    </row>
    <row r="236" spans="1:27" ht="13.8" x14ac:dyDescent="0.3">
      <c r="A236" s="61"/>
      <c r="B236" s="61"/>
      <c r="C236" s="61"/>
      <c r="D236" s="62" t="str">
        <f>CONCATENATE("B",Tabel1[[#This Row],[B-waarde]],"/","P",Tabel1[[#This Row],[P-waarde]])</f>
        <v>B/P</v>
      </c>
      <c r="E236" s="62" t="str">
        <f>CONCATENATE("P",Tabel1[[#This Row],[P-waarde]])</f>
        <v>P</v>
      </c>
      <c r="F236" s="63"/>
      <c r="G236" s="63"/>
      <c r="H236" s="63"/>
      <c r="I236" s="63"/>
      <c r="J236" s="63"/>
      <c r="K236" s="64"/>
      <c r="L236" s="65">
        <f>ROUNDDOWN(Tabel1[[#This Row],[DAG-ONDERSTEUNING]],0)</f>
        <v>0</v>
      </c>
      <c r="M23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6" s="67">
        <f>ROUNDDOWN(Tabel1[[#This Row],[WOON-ONDERSTEUNING]],0)</f>
        <v>0</v>
      </c>
      <c r="O23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6" s="122">
        <f>IF(Tabel1[[#This Row],[PSYCHOSOCIALE ONDERSTEUNING / BEGELEID WERKEN]]&gt;2,Tabel1[[#This Row],[PSYCHOSOCIALE ONDERSTEUNING / BEGELEID WERKEN]]-2,0)</f>
        <v>0</v>
      </c>
      <c r="S236" s="122">
        <f>Tabel1[[#This Row],[GLOBALE INDIVIDUELE ONDERSTEUNING]]+Tabel1[[#This Row],[OVERDRACHT UREN PSYCHOSOCIALE ONDERSTEUNING]]</f>
        <v>0</v>
      </c>
      <c r="T236" s="122">
        <f>IF(Tabel1[[#This Row],[AANTAL UREN  GLOBALE INDIVIDUELE ONDERSTEUNING]]&gt;10,10*TABELLEN!$AF$7+(Tabel1[[#This Row],[AANTAL UREN  GLOBALE INDIVIDUELE ONDERSTEUNING]]-10)*TABELLEN!$AF$8,Tabel1[[#This Row],[AANTAL UREN  GLOBALE INDIVIDUELE ONDERSTEUNING]]*TABELLEN!$AF$7)</f>
        <v>0</v>
      </c>
      <c r="U236" s="123" t="str">
        <f>IF(Tabel1[[#This Row],[P]]="P","-",IF(Tabel1[[#This Row],[P]]="P0","NIET OK",IF(Tabel1[[#This Row],[P]]="P1","NIET OK",IF(Tabel1[[#This Row],[P]]="P2","NIET OK",IF(Tabel1[[#This Row],[P]]="P3","OK",IF(Tabel1[[#This Row],[P]]="P4","OK",IF(Tabel1[[#This Row],[P]]="P5","OK",IF(Tabel1[[#This Row],[P]]="P6","OK",IF(Tabel1[[#This Row],[P]]="P7","OK")))))))))</f>
        <v>-</v>
      </c>
      <c r="V236" s="123">
        <f>IF(AND(K236="ja",U236="ok"),TABELLEN!$AI$7,0)</f>
        <v>0</v>
      </c>
      <c r="W23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6" s="71" t="str">
        <f>IF(Tabel1[[#This Row],[BUDGETCATEGORIE (DEFINITIEF)]]="-","-",IF(Tabel1[[#This Row],[BUDGETCATEGORIE (DEFINITIEF)]]="RTH",Tabel1[[#This Row],[SOM ZORGGEBONDEN PUNTEN]],VLOOKUP(Tabel1[[#This Row],[BUDGETCATEGORIE (DEFINITIEF)]],TABELLEN!$C$7:$D$30,2,FALSE)))</f>
        <v>-</v>
      </c>
    </row>
    <row r="237" spans="1:27" ht="13.8" x14ac:dyDescent="0.3">
      <c r="A237" s="61"/>
      <c r="B237" s="61"/>
      <c r="C237" s="61"/>
      <c r="D237" s="62" t="str">
        <f>CONCATENATE("B",Tabel1[[#This Row],[B-waarde]],"/","P",Tabel1[[#This Row],[P-waarde]])</f>
        <v>B/P</v>
      </c>
      <c r="E237" s="62" t="str">
        <f>CONCATENATE("P",Tabel1[[#This Row],[P-waarde]])</f>
        <v>P</v>
      </c>
      <c r="F237" s="63"/>
      <c r="G237" s="63"/>
      <c r="H237" s="63"/>
      <c r="I237" s="63"/>
      <c r="J237" s="63"/>
      <c r="K237" s="64"/>
      <c r="L237" s="65">
        <f>ROUNDDOWN(Tabel1[[#This Row],[DAG-ONDERSTEUNING]],0)</f>
        <v>0</v>
      </c>
      <c r="M23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7" s="67">
        <f>ROUNDDOWN(Tabel1[[#This Row],[WOON-ONDERSTEUNING]],0)</f>
        <v>0</v>
      </c>
      <c r="O23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7" s="122">
        <f>IF(Tabel1[[#This Row],[PSYCHOSOCIALE ONDERSTEUNING / BEGELEID WERKEN]]&gt;2,Tabel1[[#This Row],[PSYCHOSOCIALE ONDERSTEUNING / BEGELEID WERKEN]]-2,0)</f>
        <v>0</v>
      </c>
      <c r="S237" s="122">
        <f>Tabel1[[#This Row],[GLOBALE INDIVIDUELE ONDERSTEUNING]]+Tabel1[[#This Row],[OVERDRACHT UREN PSYCHOSOCIALE ONDERSTEUNING]]</f>
        <v>0</v>
      </c>
      <c r="T237" s="122">
        <f>IF(Tabel1[[#This Row],[AANTAL UREN  GLOBALE INDIVIDUELE ONDERSTEUNING]]&gt;10,10*TABELLEN!$AF$7+(Tabel1[[#This Row],[AANTAL UREN  GLOBALE INDIVIDUELE ONDERSTEUNING]]-10)*TABELLEN!$AF$8,Tabel1[[#This Row],[AANTAL UREN  GLOBALE INDIVIDUELE ONDERSTEUNING]]*TABELLEN!$AF$7)</f>
        <v>0</v>
      </c>
      <c r="U237" s="123" t="str">
        <f>IF(Tabel1[[#This Row],[P]]="P","-",IF(Tabel1[[#This Row],[P]]="P0","NIET OK",IF(Tabel1[[#This Row],[P]]="P1","NIET OK",IF(Tabel1[[#This Row],[P]]="P2","NIET OK",IF(Tabel1[[#This Row],[P]]="P3","OK",IF(Tabel1[[#This Row],[P]]="P4","OK",IF(Tabel1[[#This Row],[P]]="P5","OK",IF(Tabel1[[#This Row],[P]]="P6","OK",IF(Tabel1[[#This Row],[P]]="P7","OK")))))))))</f>
        <v>-</v>
      </c>
      <c r="V237" s="123">
        <f>IF(AND(K237="ja",U237="ok"),TABELLEN!$AI$7,0)</f>
        <v>0</v>
      </c>
      <c r="W23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7" s="71" t="str">
        <f>IF(Tabel1[[#This Row],[BUDGETCATEGORIE (DEFINITIEF)]]="-","-",IF(Tabel1[[#This Row],[BUDGETCATEGORIE (DEFINITIEF)]]="RTH",Tabel1[[#This Row],[SOM ZORGGEBONDEN PUNTEN]],VLOOKUP(Tabel1[[#This Row],[BUDGETCATEGORIE (DEFINITIEF)]],TABELLEN!$C$7:$D$30,2,FALSE)))</f>
        <v>-</v>
      </c>
    </row>
    <row r="238" spans="1:27" ht="13.8" x14ac:dyDescent="0.3">
      <c r="A238" s="61"/>
      <c r="B238" s="61"/>
      <c r="C238" s="61"/>
      <c r="D238" s="62" t="str">
        <f>CONCATENATE("B",Tabel1[[#This Row],[B-waarde]],"/","P",Tabel1[[#This Row],[P-waarde]])</f>
        <v>B/P</v>
      </c>
      <c r="E238" s="62" t="str">
        <f>CONCATENATE("P",Tabel1[[#This Row],[P-waarde]])</f>
        <v>P</v>
      </c>
      <c r="F238" s="63"/>
      <c r="G238" s="63"/>
      <c r="H238" s="63"/>
      <c r="I238" s="63"/>
      <c r="J238" s="63"/>
      <c r="K238" s="64"/>
      <c r="L238" s="65">
        <f>ROUNDDOWN(Tabel1[[#This Row],[DAG-ONDERSTEUNING]],0)</f>
        <v>0</v>
      </c>
      <c r="M23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8" s="67">
        <f>ROUNDDOWN(Tabel1[[#This Row],[WOON-ONDERSTEUNING]],0)</f>
        <v>0</v>
      </c>
      <c r="O23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8" s="122">
        <f>IF(Tabel1[[#This Row],[PSYCHOSOCIALE ONDERSTEUNING / BEGELEID WERKEN]]&gt;2,Tabel1[[#This Row],[PSYCHOSOCIALE ONDERSTEUNING / BEGELEID WERKEN]]-2,0)</f>
        <v>0</v>
      </c>
      <c r="S238" s="122">
        <f>Tabel1[[#This Row],[GLOBALE INDIVIDUELE ONDERSTEUNING]]+Tabel1[[#This Row],[OVERDRACHT UREN PSYCHOSOCIALE ONDERSTEUNING]]</f>
        <v>0</v>
      </c>
      <c r="T238" s="122">
        <f>IF(Tabel1[[#This Row],[AANTAL UREN  GLOBALE INDIVIDUELE ONDERSTEUNING]]&gt;10,10*TABELLEN!$AF$7+(Tabel1[[#This Row],[AANTAL UREN  GLOBALE INDIVIDUELE ONDERSTEUNING]]-10)*TABELLEN!$AF$8,Tabel1[[#This Row],[AANTAL UREN  GLOBALE INDIVIDUELE ONDERSTEUNING]]*TABELLEN!$AF$7)</f>
        <v>0</v>
      </c>
      <c r="U238" s="123" t="str">
        <f>IF(Tabel1[[#This Row],[P]]="P","-",IF(Tabel1[[#This Row],[P]]="P0","NIET OK",IF(Tabel1[[#This Row],[P]]="P1","NIET OK",IF(Tabel1[[#This Row],[P]]="P2","NIET OK",IF(Tabel1[[#This Row],[P]]="P3","OK",IF(Tabel1[[#This Row],[P]]="P4","OK",IF(Tabel1[[#This Row],[P]]="P5","OK",IF(Tabel1[[#This Row],[P]]="P6","OK",IF(Tabel1[[#This Row],[P]]="P7","OK")))))))))</f>
        <v>-</v>
      </c>
      <c r="V238" s="123">
        <f>IF(AND(K238="ja",U238="ok"),TABELLEN!$AI$7,0)</f>
        <v>0</v>
      </c>
      <c r="W23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8" s="71" t="str">
        <f>IF(Tabel1[[#This Row],[BUDGETCATEGORIE (DEFINITIEF)]]="-","-",IF(Tabel1[[#This Row],[BUDGETCATEGORIE (DEFINITIEF)]]="RTH",Tabel1[[#This Row],[SOM ZORGGEBONDEN PUNTEN]],VLOOKUP(Tabel1[[#This Row],[BUDGETCATEGORIE (DEFINITIEF)]],TABELLEN!$C$7:$D$30,2,FALSE)))</f>
        <v>-</v>
      </c>
    </row>
    <row r="239" spans="1:27" ht="13.8" x14ac:dyDescent="0.3">
      <c r="A239" s="61"/>
      <c r="B239" s="61"/>
      <c r="C239" s="61"/>
      <c r="D239" s="62" t="str">
        <f>CONCATENATE("B",Tabel1[[#This Row],[B-waarde]],"/","P",Tabel1[[#This Row],[P-waarde]])</f>
        <v>B/P</v>
      </c>
      <c r="E239" s="62" t="str">
        <f>CONCATENATE("P",Tabel1[[#This Row],[P-waarde]])</f>
        <v>P</v>
      </c>
      <c r="F239" s="63"/>
      <c r="G239" s="63"/>
      <c r="H239" s="63"/>
      <c r="I239" s="63"/>
      <c r="J239" s="63"/>
      <c r="K239" s="64"/>
      <c r="L239" s="65">
        <f>ROUNDDOWN(Tabel1[[#This Row],[DAG-ONDERSTEUNING]],0)</f>
        <v>0</v>
      </c>
      <c r="M23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39" s="67">
        <f>ROUNDDOWN(Tabel1[[#This Row],[WOON-ONDERSTEUNING]],0)</f>
        <v>0</v>
      </c>
      <c r="O23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3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3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39" s="122">
        <f>IF(Tabel1[[#This Row],[PSYCHOSOCIALE ONDERSTEUNING / BEGELEID WERKEN]]&gt;2,Tabel1[[#This Row],[PSYCHOSOCIALE ONDERSTEUNING / BEGELEID WERKEN]]-2,0)</f>
        <v>0</v>
      </c>
      <c r="S239" s="122">
        <f>Tabel1[[#This Row],[GLOBALE INDIVIDUELE ONDERSTEUNING]]+Tabel1[[#This Row],[OVERDRACHT UREN PSYCHOSOCIALE ONDERSTEUNING]]</f>
        <v>0</v>
      </c>
      <c r="T239" s="122">
        <f>IF(Tabel1[[#This Row],[AANTAL UREN  GLOBALE INDIVIDUELE ONDERSTEUNING]]&gt;10,10*TABELLEN!$AF$7+(Tabel1[[#This Row],[AANTAL UREN  GLOBALE INDIVIDUELE ONDERSTEUNING]]-10)*TABELLEN!$AF$8,Tabel1[[#This Row],[AANTAL UREN  GLOBALE INDIVIDUELE ONDERSTEUNING]]*TABELLEN!$AF$7)</f>
        <v>0</v>
      </c>
      <c r="U239" s="123" t="str">
        <f>IF(Tabel1[[#This Row],[P]]="P","-",IF(Tabel1[[#This Row],[P]]="P0","NIET OK",IF(Tabel1[[#This Row],[P]]="P1","NIET OK",IF(Tabel1[[#This Row],[P]]="P2","NIET OK",IF(Tabel1[[#This Row],[P]]="P3","OK",IF(Tabel1[[#This Row],[P]]="P4","OK",IF(Tabel1[[#This Row],[P]]="P5","OK",IF(Tabel1[[#This Row],[P]]="P6","OK",IF(Tabel1[[#This Row],[P]]="P7","OK")))))))))</f>
        <v>-</v>
      </c>
      <c r="V239" s="123">
        <f>IF(AND(K239="ja",U239="ok"),TABELLEN!$AI$7,0)</f>
        <v>0</v>
      </c>
      <c r="W23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3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3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3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39" s="71" t="str">
        <f>IF(Tabel1[[#This Row],[BUDGETCATEGORIE (DEFINITIEF)]]="-","-",IF(Tabel1[[#This Row],[BUDGETCATEGORIE (DEFINITIEF)]]="RTH",Tabel1[[#This Row],[SOM ZORGGEBONDEN PUNTEN]],VLOOKUP(Tabel1[[#This Row],[BUDGETCATEGORIE (DEFINITIEF)]],TABELLEN!$C$7:$D$30,2,FALSE)))</f>
        <v>-</v>
      </c>
    </row>
    <row r="240" spans="1:27" ht="13.8" x14ac:dyDescent="0.3">
      <c r="A240" s="61"/>
      <c r="B240" s="61"/>
      <c r="C240" s="61"/>
      <c r="D240" s="62" t="str">
        <f>CONCATENATE("B",Tabel1[[#This Row],[B-waarde]],"/","P",Tabel1[[#This Row],[P-waarde]])</f>
        <v>B/P</v>
      </c>
      <c r="E240" s="62" t="str">
        <f>CONCATENATE("P",Tabel1[[#This Row],[P-waarde]])</f>
        <v>P</v>
      </c>
      <c r="F240" s="63"/>
      <c r="G240" s="63"/>
      <c r="H240" s="63"/>
      <c r="I240" s="63"/>
      <c r="J240" s="63"/>
      <c r="K240" s="64"/>
      <c r="L240" s="65">
        <f>ROUNDDOWN(Tabel1[[#This Row],[DAG-ONDERSTEUNING]],0)</f>
        <v>0</v>
      </c>
      <c r="M24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0" s="67">
        <f>ROUNDDOWN(Tabel1[[#This Row],[WOON-ONDERSTEUNING]],0)</f>
        <v>0</v>
      </c>
      <c r="O24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0" s="122">
        <f>IF(Tabel1[[#This Row],[PSYCHOSOCIALE ONDERSTEUNING / BEGELEID WERKEN]]&gt;2,Tabel1[[#This Row],[PSYCHOSOCIALE ONDERSTEUNING / BEGELEID WERKEN]]-2,0)</f>
        <v>0</v>
      </c>
      <c r="S240" s="122">
        <f>Tabel1[[#This Row],[GLOBALE INDIVIDUELE ONDERSTEUNING]]+Tabel1[[#This Row],[OVERDRACHT UREN PSYCHOSOCIALE ONDERSTEUNING]]</f>
        <v>0</v>
      </c>
      <c r="T240" s="122">
        <f>IF(Tabel1[[#This Row],[AANTAL UREN  GLOBALE INDIVIDUELE ONDERSTEUNING]]&gt;10,10*TABELLEN!$AF$7+(Tabel1[[#This Row],[AANTAL UREN  GLOBALE INDIVIDUELE ONDERSTEUNING]]-10)*TABELLEN!$AF$8,Tabel1[[#This Row],[AANTAL UREN  GLOBALE INDIVIDUELE ONDERSTEUNING]]*TABELLEN!$AF$7)</f>
        <v>0</v>
      </c>
      <c r="U240" s="123" t="str">
        <f>IF(Tabel1[[#This Row],[P]]="P","-",IF(Tabel1[[#This Row],[P]]="P0","NIET OK",IF(Tabel1[[#This Row],[P]]="P1","NIET OK",IF(Tabel1[[#This Row],[P]]="P2","NIET OK",IF(Tabel1[[#This Row],[P]]="P3","OK",IF(Tabel1[[#This Row],[P]]="P4","OK",IF(Tabel1[[#This Row],[P]]="P5","OK",IF(Tabel1[[#This Row],[P]]="P6","OK",IF(Tabel1[[#This Row],[P]]="P7","OK")))))))))</f>
        <v>-</v>
      </c>
      <c r="V240" s="123">
        <f>IF(AND(K240="ja",U240="ok"),TABELLEN!$AI$7,0)</f>
        <v>0</v>
      </c>
      <c r="W24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0" s="71" t="str">
        <f>IF(Tabel1[[#This Row],[BUDGETCATEGORIE (DEFINITIEF)]]="-","-",IF(Tabel1[[#This Row],[BUDGETCATEGORIE (DEFINITIEF)]]="RTH",Tabel1[[#This Row],[SOM ZORGGEBONDEN PUNTEN]],VLOOKUP(Tabel1[[#This Row],[BUDGETCATEGORIE (DEFINITIEF)]],TABELLEN!$C$7:$D$30,2,FALSE)))</f>
        <v>-</v>
      </c>
    </row>
    <row r="241" spans="1:27" ht="13.8" x14ac:dyDescent="0.3">
      <c r="A241" s="61"/>
      <c r="B241" s="61"/>
      <c r="C241" s="61"/>
      <c r="D241" s="62" t="str">
        <f>CONCATENATE("B",Tabel1[[#This Row],[B-waarde]],"/","P",Tabel1[[#This Row],[P-waarde]])</f>
        <v>B/P</v>
      </c>
      <c r="E241" s="62" t="str">
        <f>CONCATENATE("P",Tabel1[[#This Row],[P-waarde]])</f>
        <v>P</v>
      </c>
      <c r="F241" s="63"/>
      <c r="G241" s="63"/>
      <c r="H241" s="63"/>
      <c r="I241" s="63"/>
      <c r="J241" s="63"/>
      <c r="K241" s="64"/>
      <c r="L241" s="65">
        <f>ROUNDDOWN(Tabel1[[#This Row],[DAG-ONDERSTEUNING]],0)</f>
        <v>0</v>
      </c>
      <c r="M24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1" s="67">
        <f>ROUNDDOWN(Tabel1[[#This Row],[WOON-ONDERSTEUNING]],0)</f>
        <v>0</v>
      </c>
      <c r="O24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1" s="122">
        <f>IF(Tabel1[[#This Row],[PSYCHOSOCIALE ONDERSTEUNING / BEGELEID WERKEN]]&gt;2,Tabel1[[#This Row],[PSYCHOSOCIALE ONDERSTEUNING / BEGELEID WERKEN]]-2,0)</f>
        <v>0</v>
      </c>
      <c r="S241" s="122">
        <f>Tabel1[[#This Row],[GLOBALE INDIVIDUELE ONDERSTEUNING]]+Tabel1[[#This Row],[OVERDRACHT UREN PSYCHOSOCIALE ONDERSTEUNING]]</f>
        <v>0</v>
      </c>
      <c r="T241" s="122">
        <f>IF(Tabel1[[#This Row],[AANTAL UREN  GLOBALE INDIVIDUELE ONDERSTEUNING]]&gt;10,10*TABELLEN!$AF$7+(Tabel1[[#This Row],[AANTAL UREN  GLOBALE INDIVIDUELE ONDERSTEUNING]]-10)*TABELLEN!$AF$8,Tabel1[[#This Row],[AANTAL UREN  GLOBALE INDIVIDUELE ONDERSTEUNING]]*TABELLEN!$AF$7)</f>
        <v>0</v>
      </c>
      <c r="U241" s="123" t="str">
        <f>IF(Tabel1[[#This Row],[P]]="P","-",IF(Tabel1[[#This Row],[P]]="P0","NIET OK",IF(Tabel1[[#This Row],[P]]="P1","NIET OK",IF(Tabel1[[#This Row],[P]]="P2","NIET OK",IF(Tabel1[[#This Row],[P]]="P3","OK",IF(Tabel1[[#This Row],[P]]="P4","OK",IF(Tabel1[[#This Row],[P]]="P5","OK",IF(Tabel1[[#This Row],[P]]="P6","OK",IF(Tabel1[[#This Row],[P]]="P7","OK")))))))))</f>
        <v>-</v>
      </c>
      <c r="V241" s="123">
        <f>IF(AND(K241="ja",U241="ok"),TABELLEN!$AI$7,0)</f>
        <v>0</v>
      </c>
      <c r="W24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1" s="71" t="str">
        <f>IF(Tabel1[[#This Row],[BUDGETCATEGORIE (DEFINITIEF)]]="-","-",IF(Tabel1[[#This Row],[BUDGETCATEGORIE (DEFINITIEF)]]="RTH",Tabel1[[#This Row],[SOM ZORGGEBONDEN PUNTEN]],VLOOKUP(Tabel1[[#This Row],[BUDGETCATEGORIE (DEFINITIEF)]],TABELLEN!$C$7:$D$30,2,FALSE)))</f>
        <v>-</v>
      </c>
    </row>
    <row r="242" spans="1:27" ht="13.8" x14ac:dyDescent="0.3">
      <c r="A242" s="61"/>
      <c r="B242" s="61"/>
      <c r="C242" s="61"/>
      <c r="D242" s="62" t="str">
        <f>CONCATENATE("B",Tabel1[[#This Row],[B-waarde]],"/","P",Tabel1[[#This Row],[P-waarde]])</f>
        <v>B/P</v>
      </c>
      <c r="E242" s="62" t="str">
        <f>CONCATENATE("P",Tabel1[[#This Row],[P-waarde]])</f>
        <v>P</v>
      </c>
      <c r="F242" s="63"/>
      <c r="G242" s="63"/>
      <c r="H242" s="63"/>
      <c r="I242" s="63"/>
      <c r="J242" s="63"/>
      <c r="K242" s="64"/>
      <c r="L242" s="65">
        <f>ROUNDDOWN(Tabel1[[#This Row],[DAG-ONDERSTEUNING]],0)</f>
        <v>0</v>
      </c>
      <c r="M24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2" s="67">
        <f>ROUNDDOWN(Tabel1[[#This Row],[WOON-ONDERSTEUNING]],0)</f>
        <v>0</v>
      </c>
      <c r="O24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2" s="122">
        <f>IF(Tabel1[[#This Row],[PSYCHOSOCIALE ONDERSTEUNING / BEGELEID WERKEN]]&gt;2,Tabel1[[#This Row],[PSYCHOSOCIALE ONDERSTEUNING / BEGELEID WERKEN]]-2,0)</f>
        <v>0</v>
      </c>
      <c r="S242" s="122">
        <f>Tabel1[[#This Row],[GLOBALE INDIVIDUELE ONDERSTEUNING]]+Tabel1[[#This Row],[OVERDRACHT UREN PSYCHOSOCIALE ONDERSTEUNING]]</f>
        <v>0</v>
      </c>
      <c r="T242" s="122">
        <f>IF(Tabel1[[#This Row],[AANTAL UREN  GLOBALE INDIVIDUELE ONDERSTEUNING]]&gt;10,10*TABELLEN!$AF$7+(Tabel1[[#This Row],[AANTAL UREN  GLOBALE INDIVIDUELE ONDERSTEUNING]]-10)*TABELLEN!$AF$8,Tabel1[[#This Row],[AANTAL UREN  GLOBALE INDIVIDUELE ONDERSTEUNING]]*TABELLEN!$AF$7)</f>
        <v>0</v>
      </c>
      <c r="U242" s="123" t="str">
        <f>IF(Tabel1[[#This Row],[P]]="P","-",IF(Tabel1[[#This Row],[P]]="P0","NIET OK",IF(Tabel1[[#This Row],[P]]="P1","NIET OK",IF(Tabel1[[#This Row],[P]]="P2","NIET OK",IF(Tabel1[[#This Row],[P]]="P3","OK",IF(Tabel1[[#This Row],[P]]="P4","OK",IF(Tabel1[[#This Row],[P]]="P5","OK",IF(Tabel1[[#This Row],[P]]="P6","OK",IF(Tabel1[[#This Row],[P]]="P7","OK")))))))))</f>
        <v>-</v>
      </c>
      <c r="V242" s="123">
        <f>IF(AND(K242="ja",U242="ok"),TABELLEN!$AI$7,0)</f>
        <v>0</v>
      </c>
      <c r="W24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2" s="71" t="str">
        <f>IF(Tabel1[[#This Row],[BUDGETCATEGORIE (DEFINITIEF)]]="-","-",IF(Tabel1[[#This Row],[BUDGETCATEGORIE (DEFINITIEF)]]="RTH",Tabel1[[#This Row],[SOM ZORGGEBONDEN PUNTEN]],VLOOKUP(Tabel1[[#This Row],[BUDGETCATEGORIE (DEFINITIEF)]],TABELLEN!$C$7:$D$30,2,FALSE)))</f>
        <v>-</v>
      </c>
    </row>
    <row r="243" spans="1:27" ht="13.8" x14ac:dyDescent="0.3">
      <c r="A243" s="61"/>
      <c r="B243" s="61"/>
      <c r="C243" s="61"/>
      <c r="D243" s="62" t="str">
        <f>CONCATENATE("B",Tabel1[[#This Row],[B-waarde]],"/","P",Tabel1[[#This Row],[P-waarde]])</f>
        <v>B/P</v>
      </c>
      <c r="E243" s="62" t="str">
        <f>CONCATENATE("P",Tabel1[[#This Row],[P-waarde]])</f>
        <v>P</v>
      </c>
      <c r="F243" s="63"/>
      <c r="G243" s="63"/>
      <c r="H243" s="63"/>
      <c r="I243" s="63"/>
      <c r="J243" s="63"/>
      <c r="K243" s="64"/>
      <c r="L243" s="65">
        <f>ROUNDDOWN(Tabel1[[#This Row],[DAG-ONDERSTEUNING]],0)</f>
        <v>0</v>
      </c>
      <c r="M24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3" s="67">
        <f>ROUNDDOWN(Tabel1[[#This Row],[WOON-ONDERSTEUNING]],0)</f>
        <v>0</v>
      </c>
      <c r="O24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3" s="122">
        <f>IF(Tabel1[[#This Row],[PSYCHOSOCIALE ONDERSTEUNING / BEGELEID WERKEN]]&gt;2,Tabel1[[#This Row],[PSYCHOSOCIALE ONDERSTEUNING / BEGELEID WERKEN]]-2,0)</f>
        <v>0</v>
      </c>
      <c r="S243" s="122">
        <f>Tabel1[[#This Row],[GLOBALE INDIVIDUELE ONDERSTEUNING]]+Tabel1[[#This Row],[OVERDRACHT UREN PSYCHOSOCIALE ONDERSTEUNING]]</f>
        <v>0</v>
      </c>
      <c r="T243" s="122">
        <f>IF(Tabel1[[#This Row],[AANTAL UREN  GLOBALE INDIVIDUELE ONDERSTEUNING]]&gt;10,10*TABELLEN!$AF$7+(Tabel1[[#This Row],[AANTAL UREN  GLOBALE INDIVIDUELE ONDERSTEUNING]]-10)*TABELLEN!$AF$8,Tabel1[[#This Row],[AANTAL UREN  GLOBALE INDIVIDUELE ONDERSTEUNING]]*TABELLEN!$AF$7)</f>
        <v>0</v>
      </c>
      <c r="U243" s="123" t="str">
        <f>IF(Tabel1[[#This Row],[P]]="P","-",IF(Tabel1[[#This Row],[P]]="P0","NIET OK",IF(Tabel1[[#This Row],[P]]="P1","NIET OK",IF(Tabel1[[#This Row],[P]]="P2","NIET OK",IF(Tabel1[[#This Row],[P]]="P3","OK",IF(Tabel1[[#This Row],[P]]="P4","OK",IF(Tabel1[[#This Row],[P]]="P5","OK",IF(Tabel1[[#This Row],[P]]="P6","OK",IF(Tabel1[[#This Row],[P]]="P7","OK")))))))))</f>
        <v>-</v>
      </c>
      <c r="V243" s="123">
        <f>IF(AND(K243="ja",U243="ok"),TABELLEN!$AI$7,0)</f>
        <v>0</v>
      </c>
      <c r="W24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3" s="71" t="str">
        <f>IF(Tabel1[[#This Row],[BUDGETCATEGORIE (DEFINITIEF)]]="-","-",IF(Tabel1[[#This Row],[BUDGETCATEGORIE (DEFINITIEF)]]="RTH",Tabel1[[#This Row],[SOM ZORGGEBONDEN PUNTEN]],VLOOKUP(Tabel1[[#This Row],[BUDGETCATEGORIE (DEFINITIEF)]],TABELLEN!$C$7:$D$30,2,FALSE)))</f>
        <v>-</v>
      </c>
    </row>
    <row r="244" spans="1:27" ht="13.8" x14ac:dyDescent="0.3">
      <c r="A244" s="61"/>
      <c r="B244" s="61"/>
      <c r="C244" s="61"/>
      <c r="D244" s="62" t="str">
        <f>CONCATENATE("B",Tabel1[[#This Row],[B-waarde]],"/","P",Tabel1[[#This Row],[P-waarde]])</f>
        <v>B/P</v>
      </c>
      <c r="E244" s="62" t="str">
        <f>CONCATENATE("P",Tabel1[[#This Row],[P-waarde]])</f>
        <v>P</v>
      </c>
      <c r="F244" s="63"/>
      <c r="G244" s="63"/>
      <c r="H244" s="63"/>
      <c r="I244" s="63"/>
      <c r="J244" s="63"/>
      <c r="K244" s="64"/>
      <c r="L244" s="65">
        <f>ROUNDDOWN(Tabel1[[#This Row],[DAG-ONDERSTEUNING]],0)</f>
        <v>0</v>
      </c>
      <c r="M24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4" s="67">
        <f>ROUNDDOWN(Tabel1[[#This Row],[WOON-ONDERSTEUNING]],0)</f>
        <v>0</v>
      </c>
      <c r="O24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4" s="122">
        <f>IF(Tabel1[[#This Row],[PSYCHOSOCIALE ONDERSTEUNING / BEGELEID WERKEN]]&gt;2,Tabel1[[#This Row],[PSYCHOSOCIALE ONDERSTEUNING / BEGELEID WERKEN]]-2,0)</f>
        <v>0</v>
      </c>
      <c r="S244" s="122">
        <f>Tabel1[[#This Row],[GLOBALE INDIVIDUELE ONDERSTEUNING]]+Tabel1[[#This Row],[OVERDRACHT UREN PSYCHOSOCIALE ONDERSTEUNING]]</f>
        <v>0</v>
      </c>
      <c r="T244" s="122">
        <f>IF(Tabel1[[#This Row],[AANTAL UREN  GLOBALE INDIVIDUELE ONDERSTEUNING]]&gt;10,10*TABELLEN!$AF$7+(Tabel1[[#This Row],[AANTAL UREN  GLOBALE INDIVIDUELE ONDERSTEUNING]]-10)*TABELLEN!$AF$8,Tabel1[[#This Row],[AANTAL UREN  GLOBALE INDIVIDUELE ONDERSTEUNING]]*TABELLEN!$AF$7)</f>
        <v>0</v>
      </c>
      <c r="U244" s="123" t="str">
        <f>IF(Tabel1[[#This Row],[P]]="P","-",IF(Tabel1[[#This Row],[P]]="P0","NIET OK",IF(Tabel1[[#This Row],[P]]="P1","NIET OK",IF(Tabel1[[#This Row],[P]]="P2","NIET OK",IF(Tabel1[[#This Row],[P]]="P3","OK",IF(Tabel1[[#This Row],[P]]="P4","OK",IF(Tabel1[[#This Row],[P]]="P5","OK",IF(Tabel1[[#This Row],[P]]="P6","OK",IF(Tabel1[[#This Row],[P]]="P7","OK")))))))))</f>
        <v>-</v>
      </c>
      <c r="V244" s="123">
        <f>IF(AND(K244="ja",U244="ok"),TABELLEN!$AI$7,0)</f>
        <v>0</v>
      </c>
      <c r="W24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4" s="71" t="str">
        <f>IF(Tabel1[[#This Row],[BUDGETCATEGORIE (DEFINITIEF)]]="-","-",IF(Tabel1[[#This Row],[BUDGETCATEGORIE (DEFINITIEF)]]="RTH",Tabel1[[#This Row],[SOM ZORGGEBONDEN PUNTEN]],VLOOKUP(Tabel1[[#This Row],[BUDGETCATEGORIE (DEFINITIEF)]],TABELLEN!$C$7:$D$30,2,FALSE)))</f>
        <v>-</v>
      </c>
    </row>
    <row r="245" spans="1:27" ht="13.8" x14ac:dyDescent="0.3">
      <c r="A245" s="61"/>
      <c r="B245" s="61"/>
      <c r="C245" s="61"/>
      <c r="D245" s="62" t="str">
        <f>CONCATENATE("B",Tabel1[[#This Row],[B-waarde]],"/","P",Tabel1[[#This Row],[P-waarde]])</f>
        <v>B/P</v>
      </c>
      <c r="E245" s="62" t="str">
        <f>CONCATENATE("P",Tabel1[[#This Row],[P-waarde]])</f>
        <v>P</v>
      </c>
      <c r="F245" s="63"/>
      <c r="G245" s="63"/>
      <c r="H245" s="63"/>
      <c r="I245" s="63"/>
      <c r="J245" s="63"/>
      <c r="K245" s="64"/>
      <c r="L245" s="65">
        <f>ROUNDDOWN(Tabel1[[#This Row],[DAG-ONDERSTEUNING]],0)</f>
        <v>0</v>
      </c>
      <c r="M24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5" s="67">
        <f>ROUNDDOWN(Tabel1[[#This Row],[WOON-ONDERSTEUNING]],0)</f>
        <v>0</v>
      </c>
      <c r="O24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5" s="122">
        <f>IF(Tabel1[[#This Row],[PSYCHOSOCIALE ONDERSTEUNING / BEGELEID WERKEN]]&gt;2,Tabel1[[#This Row],[PSYCHOSOCIALE ONDERSTEUNING / BEGELEID WERKEN]]-2,0)</f>
        <v>0</v>
      </c>
      <c r="S245" s="122">
        <f>Tabel1[[#This Row],[GLOBALE INDIVIDUELE ONDERSTEUNING]]+Tabel1[[#This Row],[OVERDRACHT UREN PSYCHOSOCIALE ONDERSTEUNING]]</f>
        <v>0</v>
      </c>
      <c r="T245" s="122">
        <f>IF(Tabel1[[#This Row],[AANTAL UREN  GLOBALE INDIVIDUELE ONDERSTEUNING]]&gt;10,10*TABELLEN!$AF$7+(Tabel1[[#This Row],[AANTAL UREN  GLOBALE INDIVIDUELE ONDERSTEUNING]]-10)*TABELLEN!$AF$8,Tabel1[[#This Row],[AANTAL UREN  GLOBALE INDIVIDUELE ONDERSTEUNING]]*TABELLEN!$AF$7)</f>
        <v>0</v>
      </c>
      <c r="U245" s="123" t="str">
        <f>IF(Tabel1[[#This Row],[P]]="P","-",IF(Tabel1[[#This Row],[P]]="P0","NIET OK",IF(Tabel1[[#This Row],[P]]="P1","NIET OK",IF(Tabel1[[#This Row],[P]]="P2","NIET OK",IF(Tabel1[[#This Row],[P]]="P3","OK",IF(Tabel1[[#This Row],[P]]="P4","OK",IF(Tabel1[[#This Row],[P]]="P5","OK",IF(Tabel1[[#This Row],[P]]="P6","OK",IF(Tabel1[[#This Row],[P]]="P7","OK")))))))))</f>
        <v>-</v>
      </c>
      <c r="V245" s="123">
        <f>IF(AND(K245="ja",U245="ok"),TABELLEN!$AI$7,0)</f>
        <v>0</v>
      </c>
      <c r="W24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5" s="71" t="str">
        <f>IF(Tabel1[[#This Row],[BUDGETCATEGORIE (DEFINITIEF)]]="-","-",IF(Tabel1[[#This Row],[BUDGETCATEGORIE (DEFINITIEF)]]="RTH",Tabel1[[#This Row],[SOM ZORGGEBONDEN PUNTEN]],VLOOKUP(Tabel1[[#This Row],[BUDGETCATEGORIE (DEFINITIEF)]],TABELLEN!$C$7:$D$30,2,FALSE)))</f>
        <v>-</v>
      </c>
    </row>
    <row r="246" spans="1:27" ht="13.8" x14ac:dyDescent="0.3">
      <c r="A246" s="61"/>
      <c r="B246" s="61"/>
      <c r="C246" s="61"/>
      <c r="D246" s="62" t="str">
        <f>CONCATENATE("B",Tabel1[[#This Row],[B-waarde]],"/","P",Tabel1[[#This Row],[P-waarde]])</f>
        <v>B/P</v>
      </c>
      <c r="E246" s="62" t="str">
        <f>CONCATENATE("P",Tabel1[[#This Row],[P-waarde]])</f>
        <v>P</v>
      </c>
      <c r="F246" s="63"/>
      <c r="G246" s="63"/>
      <c r="H246" s="63"/>
      <c r="I246" s="63"/>
      <c r="J246" s="63"/>
      <c r="K246" s="64"/>
      <c r="L246" s="65">
        <f>ROUNDDOWN(Tabel1[[#This Row],[DAG-ONDERSTEUNING]],0)</f>
        <v>0</v>
      </c>
      <c r="M24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6" s="67">
        <f>ROUNDDOWN(Tabel1[[#This Row],[WOON-ONDERSTEUNING]],0)</f>
        <v>0</v>
      </c>
      <c r="O24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6" s="122">
        <f>IF(Tabel1[[#This Row],[PSYCHOSOCIALE ONDERSTEUNING / BEGELEID WERKEN]]&gt;2,Tabel1[[#This Row],[PSYCHOSOCIALE ONDERSTEUNING / BEGELEID WERKEN]]-2,0)</f>
        <v>0</v>
      </c>
      <c r="S246" s="122">
        <f>Tabel1[[#This Row],[GLOBALE INDIVIDUELE ONDERSTEUNING]]+Tabel1[[#This Row],[OVERDRACHT UREN PSYCHOSOCIALE ONDERSTEUNING]]</f>
        <v>0</v>
      </c>
      <c r="T246" s="122">
        <f>IF(Tabel1[[#This Row],[AANTAL UREN  GLOBALE INDIVIDUELE ONDERSTEUNING]]&gt;10,10*TABELLEN!$AF$7+(Tabel1[[#This Row],[AANTAL UREN  GLOBALE INDIVIDUELE ONDERSTEUNING]]-10)*TABELLEN!$AF$8,Tabel1[[#This Row],[AANTAL UREN  GLOBALE INDIVIDUELE ONDERSTEUNING]]*TABELLEN!$AF$7)</f>
        <v>0</v>
      </c>
      <c r="U246" s="123" t="str">
        <f>IF(Tabel1[[#This Row],[P]]="P","-",IF(Tabel1[[#This Row],[P]]="P0","NIET OK",IF(Tabel1[[#This Row],[P]]="P1","NIET OK",IF(Tabel1[[#This Row],[P]]="P2","NIET OK",IF(Tabel1[[#This Row],[P]]="P3","OK",IF(Tabel1[[#This Row],[P]]="P4","OK",IF(Tabel1[[#This Row],[P]]="P5","OK",IF(Tabel1[[#This Row],[P]]="P6","OK",IF(Tabel1[[#This Row],[P]]="P7","OK")))))))))</f>
        <v>-</v>
      </c>
      <c r="V246" s="123">
        <f>IF(AND(K246="ja",U246="ok"),TABELLEN!$AI$7,0)</f>
        <v>0</v>
      </c>
      <c r="W24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6" s="71" t="str">
        <f>IF(Tabel1[[#This Row],[BUDGETCATEGORIE (DEFINITIEF)]]="-","-",IF(Tabel1[[#This Row],[BUDGETCATEGORIE (DEFINITIEF)]]="RTH",Tabel1[[#This Row],[SOM ZORGGEBONDEN PUNTEN]],VLOOKUP(Tabel1[[#This Row],[BUDGETCATEGORIE (DEFINITIEF)]],TABELLEN!$C$7:$D$30,2,FALSE)))</f>
        <v>-</v>
      </c>
    </row>
    <row r="247" spans="1:27" ht="13.8" x14ac:dyDescent="0.3">
      <c r="A247" s="61"/>
      <c r="B247" s="61"/>
      <c r="C247" s="61"/>
      <c r="D247" s="62" t="str">
        <f>CONCATENATE("B",Tabel1[[#This Row],[B-waarde]],"/","P",Tabel1[[#This Row],[P-waarde]])</f>
        <v>B/P</v>
      </c>
      <c r="E247" s="62" t="str">
        <f>CONCATENATE("P",Tabel1[[#This Row],[P-waarde]])</f>
        <v>P</v>
      </c>
      <c r="F247" s="63"/>
      <c r="G247" s="63"/>
      <c r="H247" s="63"/>
      <c r="I247" s="63"/>
      <c r="J247" s="63"/>
      <c r="K247" s="64"/>
      <c r="L247" s="65">
        <f>ROUNDDOWN(Tabel1[[#This Row],[DAG-ONDERSTEUNING]],0)</f>
        <v>0</v>
      </c>
      <c r="M24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7" s="67">
        <f>ROUNDDOWN(Tabel1[[#This Row],[WOON-ONDERSTEUNING]],0)</f>
        <v>0</v>
      </c>
      <c r="O24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7" s="122">
        <f>IF(Tabel1[[#This Row],[PSYCHOSOCIALE ONDERSTEUNING / BEGELEID WERKEN]]&gt;2,Tabel1[[#This Row],[PSYCHOSOCIALE ONDERSTEUNING / BEGELEID WERKEN]]-2,0)</f>
        <v>0</v>
      </c>
      <c r="S247" s="122">
        <f>Tabel1[[#This Row],[GLOBALE INDIVIDUELE ONDERSTEUNING]]+Tabel1[[#This Row],[OVERDRACHT UREN PSYCHOSOCIALE ONDERSTEUNING]]</f>
        <v>0</v>
      </c>
      <c r="T247" s="122">
        <f>IF(Tabel1[[#This Row],[AANTAL UREN  GLOBALE INDIVIDUELE ONDERSTEUNING]]&gt;10,10*TABELLEN!$AF$7+(Tabel1[[#This Row],[AANTAL UREN  GLOBALE INDIVIDUELE ONDERSTEUNING]]-10)*TABELLEN!$AF$8,Tabel1[[#This Row],[AANTAL UREN  GLOBALE INDIVIDUELE ONDERSTEUNING]]*TABELLEN!$AF$7)</f>
        <v>0</v>
      </c>
      <c r="U247" s="123" t="str">
        <f>IF(Tabel1[[#This Row],[P]]="P","-",IF(Tabel1[[#This Row],[P]]="P0","NIET OK",IF(Tabel1[[#This Row],[P]]="P1","NIET OK",IF(Tabel1[[#This Row],[P]]="P2","NIET OK",IF(Tabel1[[#This Row],[P]]="P3","OK",IF(Tabel1[[#This Row],[P]]="P4","OK",IF(Tabel1[[#This Row],[P]]="P5","OK",IF(Tabel1[[#This Row],[P]]="P6","OK",IF(Tabel1[[#This Row],[P]]="P7","OK")))))))))</f>
        <v>-</v>
      </c>
      <c r="V247" s="123">
        <f>IF(AND(K247="ja",U247="ok"),TABELLEN!$AI$7,0)</f>
        <v>0</v>
      </c>
      <c r="W24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7" s="71" t="str">
        <f>IF(Tabel1[[#This Row],[BUDGETCATEGORIE (DEFINITIEF)]]="-","-",IF(Tabel1[[#This Row],[BUDGETCATEGORIE (DEFINITIEF)]]="RTH",Tabel1[[#This Row],[SOM ZORGGEBONDEN PUNTEN]],VLOOKUP(Tabel1[[#This Row],[BUDGETCATEGORIE (DEFINITIEF)]],TABELLEN!$C$7:$D$30,2,FALSE)))</f>
        <v>-</v>
      </c>
    </row>
    <row r="248" spans="1:27" ht="13.8" x14ac:dyDescent="0.3">
      <c r="A248" s="61"/>
      <c r="B248" s="61"/>
      <c r="C248" s="61"/>
      <c r="D248" s="62" t="str">
        <f>CONCATENATE("B",Tabel1[[#This Row],[B-waarde]],"/","P",Tabel1[[#This Row],[P-waarde]])</f>
        <v>B/P</v>
      </c>
      <c r="E248" s="62" t="str">
        <f>CONCATENATE("P",Tabel1[[#This Row],[P-waarde]])</f>
        <v>P</v>
      </c>
      <c r="F248" s="63"/>
      <c r="G248" s="63"/>
      <c r="H248" s="63"/>
      <c r="I248" s="63"/>
      <c r="J248" s="63"/>
      <c r="K248" s="64"/>
      <c r="L248" s="65">
        <f>ROUNDDOWN(Tabel1[[#This Row],[DAG-ONDERSTEUNING]],0)</f>
        <v>0</v>
      </c>
      <c r="M24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8" s="67">
        <f>ROUNDDOWN(Tabel1[[#This Row],[WOON-ONDERSTEUNING]],0)</f>
        <v>0</v>
      </c>
      <c r="O24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8" s="122">
        <f>IF(Tabel1[[#This Row],[PSYCHOSOCIALE ONDERSTEUNING / BEGELEID WERKEN]]&gt;2,Tabel1[[#This Row],[PSYCHOSOCIALE ONDERSTEUNING / BEGELEID WERKEN]]-2,0)</f>
        <v>0</v>
      </c>
      <c r="S248" s="122">
        <f>Tabel1[[#This Row],[GLOBALE INDIVIDUELE ONDERSTEUNING]]+Tabel1[[#This Row],[OVERDRACHT UREN PSYCHOSOCIALE ONDERSTEUNING]]</f>
        <v>0</v>
      </c>
      <c r="T248" s="122">
        <f>IF(Tabel1[[#This Row],[AANTAL UREN  GLOBALE INDIVIDUELE ONDERSTEUNING]]&gt;10,10*TABELLEN!$AF$7+(Tabel1[[#This Row],[AANTAL UREN  GLOBALE INDIVIDUELE ONDERSTEUNING]]-10)*TABELLEN!$AF$8,Tabel1[[#This Row],[AANTAL UREN  GLOBALE INDIVIDUELE ONDERSTEUNING]]*TABELLEN!$AF$7)</f>
        <v>0</v>
      </c>
      <c r="U248" s="123" t="str">
        <f>IF(Tabel1[[#This Row],[P]]="P","-",IF(Tabel1[[#This Row],[P]]="P0","NIET OK",IF(Tabel1[[#This Row],[P]]="P1","NIET OK",IF(Tabel1[[#This Row],[P]]="P2","NIET OK",IF(Tabel1[[#This Row],[P]]="P3","OK",IF(Tabel1[[#This Row],[P]]="P4","OK",IF(Tabel1[[#This Row],[P]]="P5","OK",IF(Tabel1[[#This Row],[P]]="P6","OK",IF(Tabel1[[#This Row],[P]]="P7","OK")))))))))</f>
        <v>-</v>
      </c>
      <c r="V248" s="123">
        <f>IF(AND(K248="ja",U248="ok"),TABELLEN!$AI$7,0)</f>
        <v>0</v>
      </c>
      <c r="W24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8" s="71" t="str">
        <f>IF(Tabel1[[#This Row],[BUDGETCATEGORIE (DEFINITIEF)]]="-","-",IF(Tabel1[[#This Row],[BUDGETCATEGORIE (DEFINITIEF)]]="RTH",Tabel1[[#This Row],[SOM ZORGGEBONDEN PUNTEN]],VLOOKUP(Tabel1[[#This Row],[BUDGETCATEGORIE (DEFINITIEF)]],TABELLEN!$C$7:$D$30,2,FALSE)))</f>
        <v>-</v>
      </c>
    </row>
    <row r="249" spans="1:27" ht="13.8" x14ac:dyDescent="0.3">
      <c r="A249" s="61"/>
      <c r="B249" s="61"/>
      <c r="C249" s="61"/>
      <c r="D249" s="62" t="str">
        <f>CONCATENATE("B",Tabel1[[#This Row],[B-waarde]],"/","P",Tabel1[[#This Row],[P-waarde]])</f>
        <v>B/P</v>
      </c>
      <c r="E249" s="62" t="str">
        <f>CONCATENATE("P",Tabel1[[#This Row],[P-waarde]])</f>
        <v>P</v>
      </c>
      <c r="F249" s="63"/>
      <c r="G249" s="63"/>
      <c r="H249" s="63"/>
      <c r="I249" s="63"/>
      <c r="J249" s="63"/>
      <c r="K249" s="64"/>
      <c r="L249" s="65">
        <f>ROUNDDOWN(Tabel1[[#This Row],[DAG-ONDERSTEUNING]],0)</f>
        <v>0</v>
      </c>
      <c r="M24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49" s="67">
        <f>ROUNDDOWN(Tabel1[[#This Row],[WOON-ONDERSTEUNING]],0)</f>
        <v>0</v>
      </c>
      <c r="O24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4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4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49" s="122">
        <f>IF(Tabel1[[#This Row],[PSYCHOSOCIALE ONDERSTEUNING / BEGELEID WERKEN]]&gt;2,Tabel1[[#This Row],[PSYCHOSOCIALE ONDERSTEUNING / BEGELEID WERKEN]]-2,0)</f>
        <v>0</v>
      </c>
      <c r="S249" s="122">
        <f>Tabel1[[#This Row],[GLOBALE INDIVIDUELE ONDERSTEUNING]]+Tabel1[[#This Row],[OVERDRACHT UREN PSYCHOSOCIALE ONDERSTEUNING]]</f>
        <v>0</v>
      </c>
      <c r="T249" s="122">
        <f>IF(Tabel1[[#This Row],[AANTAL UREN  GLOBALE INDIVIDUELE ONDERSTEUNING]]&gt;10,10*TABELLEN!$AF$7+(Tabel1[[#This Row],[AANTAL UREN  GLOBALE INDIVIDUELE ONDERSTEUNING]]-10)*TABELLEN!$AF$8,Tabel1[[#This Row],[AANTAL UREN  GLOBALE INDIVIDUELE ONDERSTEUNING]]*TABELLEN!$AF$7)</f>
        <v>0</v>
      </c>
      <c r="U249" s="123" t="str">
        <f>IF(Tabel1[[#This Row],[P]]="P","-",IF(Tabel1[[#This Row],[P]]="P0","NIET OK",IF(Tabel1[[#This Row],[P]]="P1","NIET OK",IF(Tabel1[[#This Row],[P]]="P2","NIET OK",IF(Tabel1[[#This Row],[P]]="P3","OK",IF(Tabel1[[#This Row],[P]]="P4","OK",IF(Tabel1[[#This Row],[P]]="P5","OK",IF(Tabel1[[#This Row],[P]]="P6","OK",IF(Tabel1[[#This Row],[P]]="P7","OK")))))))))</f>
        <v>-</v>
      </c>
      <c r="V249" s="123">
        <f>IF(AND(K249="ja",U249="ok"),TABELLEN!$AI$7,0)</f>
        <v>0</v>
      </c>
      <c r="W24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4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4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4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49" s="71" t="str">
        <f>IF(Tabel1[[#This Row],[BUDGETCATEGORIE (DEFINITIEF)]]="-","-",IF(Tabel1[[#This Row],[BUDGETCATEGORIE (DEFINITIEF)]]="RTH",Tabel1[[#This Row],[SOM ZORGGEBONDEN PUNTEN]],VLOOKUP(Tabel1[[#This Row],[BUDGETCATEGORIE (DEFINITIEF)]],TABELLEN!$C$7:$D$30,2,FALSE)))</f>
        <v>-</v>
      </c>
    </row>
    <row r="250" spans="1:27" ht="13.8" x14ac:dyDescent="0.3">
      <c r="A250" s="61"/>
      <c r="B250" s="61"/>
      <c r="C250" s="61"/>
      <c r="D250" s="62" t="str">
        <f>CONCATENATE("B",Tabel1[[#This Row],[B-waarde]],"/","P",Tabel1[[#This Row],[P-waarde]])</f>
        <v>B/P</v>
      </c>
      <c r="E250" s="62" t="str">
        <f>CONCATENATE("P",Tabel1[[#This Row],[P-waarde]])</f>
        <v>P</v>
      </c>
      <c r="F250" s="63"/>
      <c r="G250" s="63"/>
      <c r="H250" s="63"/>
      <c r="I250" s="63"/>
      <c r="J250" s="63"/>
      <c r="K250" s="64"/>
      <c r="L250" s="65">
        <f>ROUNDDOWN(Tabel1[[#This Row],[DAG-ONDERSTEUNING]],0)</f>
        <v>0</v>
      </c>
      <c r="M25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0" s="67">
        <f>ROUNDDOWN(Tabel1[[#This Row],[WOON-ONDERSTEUNING]],0)</f>
        <v>0</v>
      </c>
      <c r="O25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0" s="122">
        <f>IF(Tabel1[[#This Row],[PSYCHOSOCIALE ONDERSTEUNING / BEGELEID WERKEN]]&gt;2,Tabel1[[#This Row],[PSYCHOSOCIALE ONDERSTEUNING / BEGELEID WERKEN]]-2,0)</f>
        <v>0</v>
      </c>
      <c r="S250" s="122">
        <f>Tabel1[[#This Row],[GLOBALE INDIVIDUELE ONDERSTEUNING]]+Tabel1[[#This Row],[OVERDRACHT UREN PSYCHOSOCIALE ONDERSTEUNING]]</f>
        <v>0</v>
      </c>
      <c r="T250" s="122">
        <f>IF(Tabel1[[#This Row],[AANTAL UREN  GLOBALE INDIVIDUELE ONDERSTEUNING]]&gt;10,10*TABELLEN!$AF$7+(Tabel1[[#This Row],[AANTAL UREN  GLOBALE INDIVIDUELE ONDERSTEUNING]]-10)*TABELLEN!$AF$8,Tabel1[[#This Row],[AANTAL UREN  GLOBALE INDIVIDUELE ONDERSTEUNING]]*TABELLEN!$AF$7)</f>
        <v>0</v>
      </c>
      <c r="U250" s="123" t="str">
        <f>IF(Tabel1[[#This Row],[P]]="P","-",IF(Tabel1[[#This Row],[P]]="P0","NIET OK",IF(Tabel1[[#This Row],[P]]="P1","NIET OK",IF(Tabel1[[#This Row],[P]]="P2","NIET OK",IF(Tabel1[[#This Row],[P]]="P3","OK",IF(Tabel1[[#This Row],[P]]="P4","OK",IF(Tabel1[[#This Row],[P]]="P5","OK",IF(Tabel1[[#This Row],[P]]="P6","OK",IF(Tabel1[[#This Row],[P]]="P7","OK")))))))))</f>
        <v>-</v>
      </c>
      <c r="V250" s="123">
        <f>IF(AND(K250="ja",U250="ok"),TABELLEN!$AI$7,0)</f>
        <v>0</v>
      </c>
      <c r="W25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0" s="71" t="str">
        <f>IF(Tabel1[[#This Row],[BUDGETCATEGORIE (DEFINITIEF)]]="-","-",IF(Tabel1[[#This Row],[BUDGETCATEGORIE (DEFINITIEF)]]="RTH",Tabel1[[#This Row],[SOM ZORGGEBONDEN PUNTEN]],VLOOKUP(Tabel1[[#This Row],[BUDGETCATEGORIE (DEFINITIEF)]],TABELLEN!$C$7:$D$30,2,FALSE)))</f>
        <v>-</v>
      </c>
    </row>
    <row r="251" spans="1:27" ht="13.8" x14ac:dyDescent="0.3">
      <c r="A251" s="61"/>
      <c r="B251" s="61"/>
      <c r="C251" s="61"/>
      <c r="D251" s="62" t="str">
        <f>CONCATENATE("B",Tabel1[[#This Row],[B-waarde]],"/","P",Tabel1[[#This Row],[P-waarde]])</f>
        <v>B/P</v>
      </c>
      <c r="E251" s="62" t="str">
        <f>CONCATENATE("P",Tabel1[[#This Row],[P-waarde]])</f>
        <v>P</v>
      </c>
      <c r="F251" s="63"/>
      <c r="G251" s="63"/>
      <c r="H251" s="63"/>
      <c r="I251" s="63"/>
      <c r="J251" s="63"/>
      <c r="K251" s="64"/>
      <c r="L251" s="65">
        <f>ROUNDDOWN(Tabel1[[#This Row],[DAG-ONDERSTEUNING]],0)</f>
        <v>0</v>
      </c>
      <c r="M25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1" s="67">
        <f>ROUNDDOWN(Tabel1[[#This Row],[WOON-ONDERSTEUNING]],0)</f>
        <v>0</v>
      </c>
      <c r="O25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1" s="122">
        <f>IF(Tabel1[[#This Row],[PSYCHOSOCIALE ONDERSTEUNING / BEGELEID WERKEN]]&gt;2,Tabel1[[#This Row],[PSYCHOSOCIALE ONDERSTEUNING / BEGELEID WERKEN]]-2,0)</f>
        <v>0</v>
      </c>
      <c r="S251" s="122">
        <f>Tabel1[[#This Row],[GLOBALE INDIVIDUELE ONDERSTEUNING]]+Tabel1[[#This Row],[OVERDRACHT UREN PSYCHOSOCIALE ONDERSTEUNING]]</f>
        <v>0</v>
      </c>
      <c r="T251" s="122">
        <f>IF(Tabel1[[#This Row],[AANTAL UREN  GLOBALE INDIVIDUELE ONDERSTEUNING]]&gt;10,10*TABELLEN!$AF$7+(Tabel1[[#This Row],[AANTAL UREN  GLOBALE INDIVIDUELE ONDERSTEUNING]]-10)*TABELLEN!$AF$8,Tabel1[[#This Row],[AANTAL UREN  GLOBALE INDIVIDUELE ONDERSTEUNING]]*TABELLEN!$AF$7)</f>
        <v>0</v>
      </c>
      <c r="U251" s="123" t="str">
        <f>IF(Tabel1[[#This Row],[P]]="P","-",IF(Tabel1[[#This Row],[P]]="P0","NIET OK",IF(Tabel1[[#This Row],[P]]="P1","NIET OK",IF(Tabel1[[#This Row],[P]]="P2","NIET OK",IF(Tabel1[[#This Row],[P]]="P3","OK",IF(Tabel1[[#This Row],[P]]="P4","OK",IF(Tabel1[[#This Row],[P]]="P5","OK",IF(Tabel1[[#This Row],[P]]="P6","OK",IF(Tabel1[[#This Row],[P]]="P7","OK")))))))))</f>
        <v>-</v>
      </c>
      <c r="V251" s="123">
        <f>IF(AND(K251="ja",U251="ok"),TABELLEN!$AI$7,0)</f>
        <v>0</v>
      </c>
      <c r="W25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1" s="71" t="str">
        <f>IF(Tabel1[[#This Row],[BUDGETCATEGORIE (DEFINITIEF)]]="-","-",IF(Tabel1[[#This Row],[BUDGETCATEGORIE (DEFINITIEF)]]="RTH",Tabel1[[#This Row],[SOM ZORGGEBONDEN PUNTEN]],VLOOKUP(Tabel1[[#This Row],[BUDGETCATEGORIE (DEFINITIEF)]],TABELLEN!$C$7:$D$30,2,FALSE)))</f>
        <v>-</v>
      </c>
    </row>
    <row r="252" spans="1:27" ht="13.8" x14ac:dyDescent="0.3">
      <c r="A252" s="61"/>
      <c r="B252" s="61"/>
      <c r="C252" s="61"/>
      <c r="D252" s="62" t="str">
        <f>CONCATENATE("B",Tabel1[[#This Row],[B-waarde]],"/","P",Tabel1[[#This Row],[P-waarde]])</f>
        <v>B/P</v>
      </c>
      <c r="E252" s="62" t="str">
        <f>CONCATENATE("P",Tabel1[[#This Row],[P-waarde]])</f>
        <v>P</v>
      </c>
      <c r="F252" s="63"/>
      <c r="G252" s="63"/>
      <c r="H252" s="63"/>
      <c r="I252" s="63"/>
      <c r="J252" s="63"/>
      <c r="K252" s="64"/>
      <c r="L252" s="65">
        <f>ROUNDDOWN(Tabel1[[#This Row],[DAG-ONDERSTEUNING]],0)</f>
        <v>0</v>
      </c>
      <c r="M25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2" s="67">
        <f>ROUNDDOWN(Tabel1[[#This Row],[WOON-ONDERSTEUNING]],0)</f>
        <v>0</v>
      </c>
      <c r="O25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2" s="122">
        <f>IF(Tabel1[[#This Row],[PSYCHOSOCIALE ONDERSTEUNING / BEGELEID WERKEN]]&gt;2,Tabel1[[#This Row],[PSYCHOSOCIALE ONDERSTEUNING / BEGELEID WERKEN]]-2,0)</f>
        <v>0</v>
      </c>
      <c r="S252" s="122">
        <f>Tabel1[[#This Row],[GLOBALE INDIVIDUELE ONDERSTEUNING]]+Tabel1[[#This Row],[OVERDRACHT UREN PSYCHOSOCIALE ONDERSTEUNING]]</f>
        <v>0</v>
      </c>
      <c r="T252" s="122">
        <f>IF(Tabel1[[#This Row],[AANTAL UREN  GLOBALE INDIVIDUELE ONDERSTEUNING]]&gt;10,10*TABELLEN!$AF$7+(Tabel1[[#This Row],[AANTAL UREN  GLOBALE INDIVIDUELE ONDERSTEUNING]]-10)*TABELLEN!$AF$8,Tabel1[[#This Row],[AANTAL UREN  GLOBALE INDIVIDUELE ONDERSTEUNING]]*TABELLEN!$AF$7)</f>
        <v>0</v>
      </c>
      <c r="U252" s="123" t="str">
        <f>IF(Tabel1[[#This Row],[P]]="P","-",IF(Tabel1[[#This Row],[P]]="P0","NIET OK",IF(Tabel1[[#This Row],[P]]="P1","NIET OK",IF(Tabel1[[#This Row],[P]]="P2","NIET OK",IF(Tabel1[[#This Row],[P]]="P3","OK",IF(Tabel1[[#This Row],[P]]="P4","OK",IF(Tabel1[[#This Row],[P]]="P5","OK",IF(Tabel1[[#This Row],[P]]="P6","OK",IF(Tabel1[[#This Row],[P]]="P7","OK")))))))))</f>
        <v>-</v>
      </c>
      <c r="V252" s="123">
        <f>IF(AND(K252="ja",U252="ok"),TABELLEN!$AI$7,0)</f>
        <v>0</v>
      </c>
      <c r="W25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2" s="71" t="str">
        <f>IF(Tabel1[[#This Row],[BUDGETCATEGORIE (DEFINITIEF)]]="-","-",IF(Tabel1[[#This Row],[BUDGETCATEGORIE (DEFINITIEF)]]="RTH",Tabel1[[#This Row],[SOM ZORGGEBONDEN PUNTEN]],VLOOKUP(Tabel1[[#This Row],[BUDGETCATEGORIE (DEFINITIEF)]],TABELLEN!$C$7:$D$30,2,FALSE)))</f>
        <v>-</v>
      </c>
    </row>
    <row r="253" spans="1:27" ht="13.8" x14ac:dyDescent="0.3">
      <c r="A253" s="61"/>
      <c r="B253" s="61"/>
      <c r="C253" s="61"/>
      <c r="D253" s="62" t="str">
        <f>CONCATENATE("B",Tabel1[[#This Row],[B-waarde]],"/","P",Tabel1[[#This Row],[P-waarde]])</f>
        <v>B/P</v>
      </c>
      <c r="E253" s="62" t="str">
        <f>CONCATENATE("P",Tabel1[[#This Row],[P-waarde]])</f>
        <v>P</v>
      </c>
      <c r="F253" s="63"/>
      <c r="G253" s="63"/>
      <c r="H253" s="63"/>
      <c r="I253" s="63"/>
      <c r="J253" s="63"/>
      <c r="K253" s="64"/>
      <c r="L253" s="65">
        <f>ROUNDDOWN(Tabel1[[#This Row],[DAG-ONDERSTEUNING]],0)</f>
        <v>0</v>
      </c>
      <c r="M25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3" s="67">
        <f>ROUNDDOWN(Tabel1[[#This Row],[WOON-ONDERSTEUNING]],0)</f>
        <v>0</v>
      </c>
      <c r="O25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3" s="122">
        <f>IF(Tabel1[[#This Row],[PSYCHOSOCIALE ONDERSTEUNING / BEGELEID WERKEN]]&gt;2,Tabel1[[#This Row],[PSYCHOSOCIALE ONDERSTEUNING / BEGELEID WERKEN]]-2,0)</f>
        <v>0</v>
      </c>
      <c r="S253" s="122">
        <f>Tabel1[[#This Row],[GLOBALE INDIVIDUELE ONDERSTEUNING]]+Tabel1[[#This Row],[OVERDRACHT UREN PSYCHOSOCIALE ONDERSTEUNING]]</f>
        <v>0</v>
      </c>
      <c r="T253" s="122">
        <f>IF(Tabel1[[#This Row],[AANTAL UREN  GLOBALE INDIVIDUELE ONDERSTEUNING]]&gt;10,10*TABELLEN!$AF$7+(Tabel1[[#This Row],[AANTAL UREN  GLOBALE INDIVIDUELE ONDERSTEUNING]]-10)*TABELLEN!$AF$8,Tabel1[[#This Row],[AANTAL UREN  GLOBALE INDIVIDUELE ONDERSTEUNING]]*TABELLEN!$AF$7)</f>
        <v>0</v>
      </c>
      <c r="U253" s="123" t="str">
        <f>IF(Tabel1[[#This Row],[P]]="P","-",IF(Tabel1[[#This Row],[P]]="P0","NIET OK",IF(Tabel1[[#This Row],[P]]="P1","NIET OK",IF(Tabel1[[#This Row],[P]]="P2","NIET OK",IF(Tabel1[[#This Row],[P]]="P3","OK",IF(Tabel1[[#This Row],[P]]="P4","OK",IF(Tabel1[[#This Row],[P]]="P5","OK",IF(Tabel1[[#This Row],[P]]="P6","OK",IF(Tabel1[[#This Row],[P]]="P7","OK")))))))))</f>
        <v>-</v>
      </c>
      <c r="V253" s="123">
        <f>IF(AND(K253="ja",U253="ok"),TABELLEN!$AI$7,0)</f>
        <v>0</v>
      </c>
      <c r="W25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3" s="71" t="str">
        <f>IF(Tabel1[[#This Row],[BUDGETCATEGORIE (DEFINITIEF)]]="-","-",IF(Tabel1[[#This Row],[BUDGETCATEGORIE (DEFINITIEF)]]="RTH",Tabel1[[#This Row],[SOM ZORGGEBONDEN PUNTEN]],VLOOKUP(Tabel1[[#This Row],[BUDGETCATEGORIE (DEFINITIEF)]],TABELLEN!$C$7:$D$30,2,FALSE)))</f>
        <v>-</v>
      </c>
    </row>
    <row r="254" spans="1:27" ht="13.8" x14ac:dyDescent="0.3">
      <c r="A254" s="61"/>
      <c r="B254" s="61"/>
      <c r="C254" s="61"/>
      <c r="D254" s="62" t="str">
        <f>CONCATENATE("B",Tabel1[[#This Row],[B-waarde]],"/","P",Tabel1[[#This Row],[P-waarde]])</f>
        <v>B/P</v>
      </c>
      <c r="E254" s="62" t="str">
        <f>CONCATENATE("P",Tabel1[[#This Row],[P-waarde]])</f>
        <v>P</v>
      </c>
      <c r="F254" s="63"/>
      <c r="G254" s="63"/>
      <c r="H254" s="63"/>
      <c r="I254" s="63"/>
      <c r="J254" s="63"/>
      <c r="K254" s="64"/>
      <c r="L254" s="65">
        <f>ROUNDDOWN(Tabel1[[#This Row],[DAG-ONDERSTEUNING]],0)</f>
        <v>0</v>
      </c>
      <c r="M25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4" s="67">
        <f>ROUNDDOWN(Tabel1[[#This Row],[WOON-ONDERSTEUNING]],0)</f>
        <v>0</v>
      </c>
      <c r="O25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4" s="122">
        <f>IF(Tabel1[[#This Row],[PSYCHOSOCIALE ONDERSTEUNING / BEGELEID WERKEN]]&gt;2,Tabel1[[#This Row],[PSYCHOSOCIALE ONDERSTEUNING / BEGELEID WERKEN]]-2,0)</f>
        <v>0</v>
      </c>
      <c r="S254" s="122">
        <f>Tabel1[[#This Row],[GLOBALE INDIVIDUELE ONDERSTEUNING]]+Tabel1[[#This Row],[OVERDRACHT UREN PSYCHOSOCIALE ONDERSTEUNING]]</f>
        <v>0</v>
      </c>
      <c r="T254" s="122">
        <f>IF(Tabel1[[#This Row],[AANTAL UREN  GLOBALE INDIVIDUELE ONDERSTEUNING]]&gt;10,10*TABELLEN!$AF$7+(Tabel1[[#This Row],[AANTAL UREN  GLOBALE INDIVIDUELE ONDERSTEUNING]]-10)*TABELLEN!$AF$8,Tabel1[[#This Row],[AANTAL UREN  GLOBALE INDIVIDUELE ONDERSTEUNING]]*TABELLEN!$AF$7)</f>
        <v>0</v>
      </c>
      <c r="U254" s="123" t="str">
        <f>IF(Tabel1[[#This Row],[P]]="P","-",IF(Tabel1[[#This Row],[P]]="P0","NIET OK",IF(Tabel1[[#This Row],[P]]="P1","NIET OK",IF(Tabel1[[#This Row],[P]]="P2","NIET OK",IF(Tabel1[[#This Row],[P]]="P3","OK",IF(Tabel1[[#This Row],[P]]="P4","OK",IF(Tabel1[[#This Row],[P]]="P5","OK",IF(Tabel1[[#This Row],[P]]="P6","OK",IF(Tabel1[[#This Row],[P]]="P7","OK")))))))))</f>
        <v>-</v>
      </c>
      <c r="V254" s="123">
        <f>IF(AND(K254="ja",U254="ok"),TABELLEN!$AI$7,0)</f>
        <v>0</v>
      </c>
      <c r="W25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4" s="71" t="str">
        <f>IF(Tabel1[[#This Row],[BUDGETCATEGORIE (DEFINITIEF)]]="-","-",IF(Tabel1[[#This Row],[BUDGETCATEGORIE (DEFINITIEF)]]="RTH",Tabel1[[#This Row],[SOM ZORGGEBONDEN PUNTEN]],VLOOKUP(Tabel1[[#This Row],[BUDGETCATEGORIE (DEFINITIEF)]],TABELLEN!$C$7:$D$30,2,FALSE)))</f>
        <v>-</v>
      </c>
    </row>
    <row r="255" spans="1:27" ht="13.8" x14ac:dyDescent="0.3">
      <c r="A255" s="61"/>
      <c r="B255" s="61"/>
      <c r="C255" s="61"/>
      <c r="D255" s="62" t="str">
        <f>CONCATENATE("B",Tabel1[[#This Row],[B-waarde]],"/","P",Tabel1[[#This Row],[P-waarde]])</f>
        <v>B/P</v>
      </c>
      <c r="E255" s="62" t="str">
        <f>CONCATENATE("P",Tabel1[[#This Row],[P-waarde]])</f>
        <v>P</v>
      </c>
      <c r="F255" s="63"/>
      <c r="G255" s="63"/>
      <c r="H255" s="63"/>
      <c r="I255" s="63"/>
      <c r="J255" s="63"/>
      <c r="K255" s="64"/>
      <c r="L255" s="65">
        <f>ROUNDDOWN(Tabel1[[#This Row],[DAG-ONDERSTEUNING]],0)</f>
        <v>0</v>
      </c>
      <c r="M25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5" s="67">
        <f>ROUNDDOWN(Tabel1[[#This Row],[WOON-ONDERSTEUNING]],0)</f>
        <v>0</v>
      </c>
      <c r="O25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5" s="122">
        <f>IF(Tabel1[[#This Row],[PSYCHOSOCIALE ONDERSTEUNING / BEGELEID WERKEN]]&gt;2,Tabel1[[#This Row],[PSYCHOSOCIALE ONDERSTEUNING / BEGELEID WERKEN]]-2,0)</f>
        <v>0</v>
      </c>
      <c r="S255" s="122">
        <f>Tabel1[[#This Row],[GLOBALE INDIVIDUELE ONDERSTEUNING]]+Tabel1[[#This Row],[OVERDRACHT UREN PSYCHOSOCIALE ONDERSTEUNING]]</f>
        <v>0</v>
      </c>
      <c r="T255" s="122">
        <f>IF(Tabel1[[#This Row],[AANTAL UREN  GLOBALE INDIVIDUELE ONDERSTEUNING]]&gt;10,10*TABELLEN!$AF$7+(Tabel1[[#This Row],[AANTAL UREN  GLOBALE INDIVIDUELE ONDERSTEUNING]]-10)*TABELLEN!$AF$8,Tabel1[[#This Row],[AANTAL UREN  GLOBALE INDIVIDUELE ONDERSTEUNING]]*TABELLEN!$AF$7)</f>
        <v>0</v>
      </c>
      <c r="U255" s="123" t="str">
        <f>IF(Tabel1[[#This Row],[P]]="P","-",IF(Tabel1[[#This Row],[P]]="P0","NIET OK",IF(Tabel1[[#This Row],[P]]="P1","NIET OK",IF(Tabel1[[#This Row],[P]]="P2","NIET OK",IF(Tabel1[[#This Row],[P]]="P3","OK",IF(Tabel1[[#This Row],[P]]="P4","OK",IF(Tabel1[[#This Row],[P]]="P5","OK",IF(Tabel1[[#This Row],[P]]="P6","OK",IF(Tabel1[[#This Row],[P]]="P7","OK")))))))))</f>
        <v>-</v>
      </c>
      <c r="V255" s="123">
        <f>IF(AND(K255="ja",U255="ok"),TABELLEN!$AI$7,0)</f>
        <v>0</v>
      </c>
      <c r="W25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5" s="71" t="str">
        <f>IF(Tabel1[[#This Row],[BUDGETCATEGORIE (DEFINITIEF)]]="-","-",IF(Tabel1[[#This Row],[BUDGETCATEGORIE (DEFINITIEF)]]="RTH",Tabel1[[#This Row],[SOM ZORGGEBONDEN PUNTEN]],VLOOKUP(Tabel1[[#This Row],[BUDGETCATEGORIE (DEFINITIEF)]],TABELLEN!$C$7:$D$30,2,FALSE)))</f>
        <v>-</v>
      </c>
    </row>
    <row r="256" spans="1:27" ht="13.8" x14ac:dyDescent="0.3">
      <c r="A256" s="61"/>
      <c r="B256" s="61"/>
      <c r="C256" s="61"/>
      <c r="D256" s="62" t="str">
        <f>CONCATENATE("B",Tabel1[[#This Row],[B-waarde]],"/","P",Tabel1[[#This Row],[P-waarde]])</f>
        <v>B/P</v>
      </c>
      <c r="E256" s="62" t="str">
        <f>CONCATENATE("P",Tabel1[[#This Row],[P-waarde]])</f>
        <v>P</v>
      </c>
      <c r="F256" s="63"/>
      <c r="G256" s="63"/>
      <c r="H256" s="63"/>
      <c r="I256" s="63"/>
      <c r="J256" s="63"/>
      <c r="K256" s="64"/>
      <c r="L256" s="65">
        <f>ROUNDDOWN(Tabel1[[#This Row],[DAG-ONDERSTEUNING]],0)</f>
        <v>0</v>
      </c>
      <c r="M25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6" s="67">
        <f>ROUNDDOWN(Tabel1[[#This Row],[WOON-ONDERSTEUNING]],0)</f>
        <v>0</v>
      </c>
      <c r="O25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6" s="122">
        <f>IF(Tabel1[[#This Row],[PSYCHOSOCIALE ONDERSTEUNING / BEGELEID WERKEN]]&gt;2,Tabel1[[#This Row],[PSYCHOSOCIALE ONDERSTEUNING / BEGELEID WERKEN]]-2,0)</f>
        <v>0</v>
      </c>
      <c r="S256" s="122">
        <f>Tabel1[[#This Row],[GLOBALE INDIVIDUELE ONDERSTEUNING]]+Tabel1[[#This Row],[OVERDRACHT UREN PSYCHOSOCIALE ONDERSTEUNING]]</f>
        <v>0</v>
      </c>
      <c r="T256" s="122">
        <f>IF(Tabel1[[#This Row],[AANTAL UREN  GLOBALE INDIVIDUELE ONDERSTEUNING]]&gt;10,10*TABELLEN!$AF$7+(Tabel1[[#This Row],[AANTAL UREN  GLOBALE INDIVIDUELE ONDERSTEUNING]]-10)*TABELLEN!$AF$8,Tabel1[[#This Row],[AANTAL UREN  GLOBALE INDIVIDUELE ONDERSTEUNING]]*TABELLEN!$AF$7)</f>
        <v>0</v>
      </c>
      <c r="U256" s="123" t="str">
        <f>IF(Tabel1[[#This Row],[P]]="P","-",IF(Tabel1[[#This Row],[P]]="P0","NIET OK",IF(Tabel1[[#This Row],[P]]="P1","NIET OK",IF(Tabel1[[#This Row],[P]]="P2","NIET OK",IF(Tabel1[[#This Row],[P]]="P3","OK",IF(Tabel1[[#This Row],[P]]="P4","OK",IF(Tabel1[[#This Row],[P]]="P5","OK",IF(Tabel1[[#This Row],[P]]="P6","OK",IF(Tabel1[[#This Row],[P]]="P7","OK")))))))))</f>
        <v>-</v>
      </c>
      <c r="V256" s="123">
        <f>IF(AND(K256="ja",U256="ok"),TABELLEN!$AI$7,0)</f>
        <v>0</v>
      </c>
      <c r="W25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6" s="71" t="str">
        <f>IF(Tabel1[[#This Row],[BUDGETCATEGORIE (DEFINITIEF)]]="-","-",IF(Tabel1[[#This Row],[BUDGETCATEGORIE (DEFINITIEF)]]="RTH",Tabel1[[#This Row],[SOM ZORGGEBONDEN PUNTEN]],VLOOKUP(Tabel1[[#This Row],[BUDGETCATEGORIE (DEFINITIEF)]],TABELLEN!$C$7:$D$30,2,FALSE)))</f>
        <v>-</v>
      </c>
    </row>
    <row r="257" spans="1:27" ht="13.8" x14ac:dyDescent="0.3">
      <c r="A257" s="61"/>
      <c r="B257" s="61"/>
      <c r="C257" s="61"/>
      <c r="D257" s="62" t="str">
        <f>CONCATENATE("B",Tabel1[[#This Row],[B-waarde]],"/","P",Tabel1[[#This Row],[P-waarde]])</f>
        <v>B/P</v>
      </c>
      <c r="E257" s="62" t="str">
        <f>CONCATENATE("P",Tabel1[[#This Row],[P-waarde]])</f>
        <v>P</v>
      </c>
      <c r="F257" s="63"/>
      <c r="G257" s="63"/>
      <c r="H257" s="63"/>
      <c r="I257" s="63"/>
      <c r="J257" s="63"/>
      <c r="K257" s="64"/>
      <c r="L257" s="65">
        <f>ROUNDDOWN(Tabel1[[#This Row],[DAG-ONDERSTEUNING]],0)</f>
        <v>0</v>
      </c>
      <c r="M25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7" s="67">
        <f>ROUNDDOWN(Tabel1[[#This Row],[WOON-ONDERSTEUNING]],0)</f>
        <v>0</v>
      </c>
      <c r="O25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7" s="122">
        <f>IF(Tabel1[[#This Row],[PSYCHOSOCIALE ONDERSTEUNING / BEGELEID WERKEN]]&gt;2,Tabel1[[#This Row],[PSYCHOSOCIALE ONDERSTEUNING / BEGELEID WERKEN]]-2,0)</f>
        <v>0</v>
      </c>
      <c r="S257" s="122">
        <f>Tabel1[[#This Row],[GLOBALE INDIVIDUELE ONDERSTEUNING]]+Tabel1[[#This Row],[OVERDRACHT UREN PSYCHOSOCIALE ONDERSTEUNING]]</f>
        <v>0</v>
      </c>
      <c r="T257" s="122">
        <f>IF(Tabel1[[#This Row],[AANTAL UREN  GLOBALE INDIVIDUELE ONDERSTEUNING]]&gt;10,10*TABELLEN!$AF$7+(Tabel1[[#This Row],[AANTAL UREN  GLOBALE INDIVIDUELE ONDERSTEUNING]]-10)*TABELLEN!$AF$8,Tabel1[[#This Row],[AANTAL UREN  GLOBALE INDIVIDUELE ONDERSTEUNING]]*TABELLEN!$AF$7)</f>
        <v>0</v>
      </c>
      <c r="U257" s="123" t="str">
        <f>IF(Tabel1[[#This Row],[P]]="P","-",IF(Tabel1[[#This Row],[P]]="P0","NIET OK",IF(Tabel1[[#This Row],[P]]="P1","NIET OK",IF(Tabel1[[#This Row],[P]]="P2","NIET OK",IF(Tabel1[[#This Row],[P]]="P3","OK",IF(Tabel1[[#This Row],[P]]="P4","OK",IF(Tabel1[[#This Row],[P]]="P5","OK",IF(Tabel1[[#This Row],[P]]="P6","OK",IF(Tabel1[[#This Row],[P]]="P7","OK")))))))))</f>
        <v>-</v>
      </c>
      <c r="V257" s="123">
        <f>IF(AND(K257="ja",U257="ok"),TABELLEN!$AI$7,0)</f>
        <v>0</v>
      </c>
      <c r="W25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7" s="71" t="str">
        <f>IF(Tabel1[[#This Row],[BUDGETCATEGORIE (DEFINITIEF)]]="-","-",IF(Tabel1[[#This Row],[BUDGETCATEGORIE (DEFINITIEF)]]="RTH",Tabel1[[#This Row],[SOM ZORGGEBONDEN PUNTEN]],VLOOKUP(Tabel1[[#This Row],[BUDGETCATEGORIE (DEFINITIEF)]],TABELLEN!$C$7:$D$30,2,FALSE)))</f>
        <v>-</v>
      </c>
    </row>
    <row r="258" spans="1:27" ht="13.8" x14ac:dyDescent="0.3">
      <c r="A258" s="61"/>
      <c r="B258" s="61"/>
      <c r="C258" s="61"/>
      <c r="D258" s="62" t="str">
        <f>CONCATENATE("B",Tabel1[[#This Row],[B-waarde]],"/","P",Tabel1[[#This Row],[P-waarde]])</f>
        <v>B/P</v>
      </c>
      <c r="E258" s="62" t="str">
        <f>CONCATENATE("P",Tabel1[[#This Row],[P-waarde]])</f>
        <v>P</v>
      </c>
      <c r="F258" s="63"/>
      <c r="G258" s="63"/>
      <c r="H258" s="63"/>
      <c r="I258" s="63"/>
      <c r="J258" s="63"/>
      <c r="K258" s="64"/>
      <c r="L258" s="65">
        <f>ROUNDDOWN(Tabel1[[#This Row],[DAG-ONDERSTEUNING]],0)</f>
        <v>0</v>
      </c>
      <c r="M25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8" s="67">
        <f>ROUNDDOWN(Tabel1[[#This Row],[WOON-ONDERSTEUNING]],0)</f>
        <v>0</v>
      </c>
      <c r="O25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8" s="122">
        <f>IF(Tabel1[[#This Row],[PSYCHOSOCIALE ONDERSTEUNING / BEGELEID WERKEN]]&gt;2,Tabel1[[#This Row],[PSYCHOSOCIALE ONDERSTEUNING / BEGELEID WERKEN]]-2,0)</f>
        <v>0</v>
      </c>
      <c r="S258" s="122">
        <f>Tabel1[[#This Row],[GLOBALE INDIVIDUELE ONDERSTEUNING]]+Tabel1[[#This Row],[OVERDRACHT UREN PSYCHOSOCIALE ONDERSTEUNING]]</f>
        <v>0</v>
      </c>
      <c r="T258" s="122">
        <f>IF(Tabel1[[#This Row],[AANTAL UREN  GLOBALE INDIVIDUELE ONDERSTEUNING]]&gt;10,10*TABELLEN!$AF$7+(Tabel1[[#This Row],[AANTAL UREN  GLOBALE INDIVIDUELE ONDERSTEUNING]]-10)*TABELLEN!$AF$8,Tabel1[[#This Row],[AANTAL UREN  GLOBALE INDIVIDUELE ONDERSTEUNING]]*TABELLEN!$AF$7)</f>
        <v>0</v>
      </c>
      <c r="U258" s="123" t="str">
        <f>IF(Tabel1[[#This Row],[P]]="P","-",IF(Tabel1[[#This Row],[P]]="P0","NIET OK",IF(Tabel1[[#This Row],[P]]="P1","NIET OK",IF(Tabel1[[#This Row],[P]]="P2","NIET OK",IF(Tabel1[[#This Row],[P]]="P3","OK",IF(Tabel1[[#This Row],[P]]="P4","OK",IF(Tabel1[[#This Row],[P]]="P5","OK",IF(Tabel1[[#This Row],[P]]="P6","OK",IF(Tabel1[[#This Row],[P]]="P7","OK")))))))))</f>
        <v>-</v>
      </c>
      <c r="V258" s="123">
        <f>IF(AND(K258="ja",U258="ok"),TABELLEN!$AI$7,0)</f>
        <v>0</v>
      </c>
      <c r="W25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8" s="71" t="str">
        <f>IF(Tabel1[[#This Row],[BUDGETCATEGORIE (DEFINITIEF)]]="-","-",IF(Tabel1[[#This Row],[BUDGETCATEGORIE (DEFINITIEF)]]="RTH",Tabel1[[#This Row],[SOM ZORGGEBONDEN PUNTEN]],VLOOKUP(Tabel1[[#This Row],[BUDGETCATEGORIE (DEFINITIEF)]],TABELLEN!$C$7:$D$30,2,FALSE)))</f>
        <v>-</v>
      </c>
    </row>
    <row r="259" spans="1:27" ht="13.8" x14ac:dyDescent="0.3">
      <c r="A259" s="61"/>
      <c r="B259" s="61"/>
      <c r="C259" s="61"/>
      <c r="D259" s="62" t="str">
        <f>CONCATENATE("B",Tabel1[[#This Row],[B-waarde]],"/","P",Tabel1[[#This Row],[P-waarde]])</f>
        <v>B/P</v>
      </c>
      <c r="E259" s="62" t="str">
        <f>CONCATENATE("P",Tabel1[[#This Row],[P-waarde]])</f>
        <v>P</v>
      </c>
      <c r="F259" s="63"/>
      <c r="G259" s="63"/>
      <c r="H259" s="63"/>
      <c r="I259" s="63"/>
      <c r="J259" s="63"/>
      <c r="K259" s="64"/>
      <c r="L259" s="65">
        <f>ROUNDDOWN(Tabel1[[#This Row],[DAG-ONDERSTEUNING]],0)</f>
        <v>0</v>
      </c>
      <c r="M25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59" s="67">
        <f>ROUNDDOWN(Tabel1[[#This Row],[WOON-ONDERSTEUNING]],0)</f>
        <v>0</v>
      </c>
      <c r="O25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5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5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59" s="122">
        <f>IF(Tabel1[[#This Row],[PSYCHOSOCIALE ONDERSTEUNING / BEGELEID WERKEN]]&gt;2,Tabel1[[#This Row],[PSYCHOSOCIALE ONDERSTEUNING / BEGELEID WERKEN]]-2,0)</f>
        <v>0</v>
      </c>
      <c r="S259" s="122">
        <f>Tabel1[[#This Row],[GLOBALE INDIVIDUELE ONDERSTEUNING]]+Tabel1[[#This Row],[OVERDRACHT UREN PSYCHOSOCIALE ONDERSTEUNING]]</f>
        <v>0</v>
      </c>
      <c r="T259" s="122">
        <f>IF(Tabel1[[#This Row],[AANTAL UREN  GLOBALE INDIVIDUELE ONDERSTEUNING]]&gt;10,10*TABELLEN!$AF$7+(Tabel1[[#This Row],[AANTAL UREN  GLOBALE INDIVIDUELE ONDERSTEUNING]]-10)*TABELLEN!$AF$8,Tabel1[[#This Row],[AANTAL UREN  GLOBALE INDIVIDUELE ONDERSTEUNING]]*TABELLEN!$AF$7)</f>
        <v>0</v>
      </c>
      <c r="U259" s="123" t="str">
        <f>IF(Tabel1[[#This Row],[P]]="P","-",IF(Tabel1[[#This Row],[P]]="P0","NIET OK",IF(Tabel1[[#This Row],[P]]="P1","NIET OK",IF(Tabel1[[#This Row],[P]]="P2","NIET OK",IF(Tabel1[[#This Row],[P]]="P3","OK",IF(Tabel1[[#This Row],[P]]="P4","OK",IF(Tabel1[[#This Row],[P]]="P5","OK",IF(Tabel1[[#This Row],[P]]="P6","OK",IF(Tabel1[[#This Row],[P]]="P7","OK")))))))))</f>
        <v>-</v>
      </c>
      <c r="V259" s="123">
        <f>IF(AND(K259="ja",U259="ok"),TABELLEN!$AI$7,0)</f>
        <v>0</v>
      </c>
      <c r="W25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5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5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5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59" s="71" t="str">
        <f>IF(Tabel1[[#This Row],[BUDGETCATEGORIE (DEFINITIEF)]]="-","-",IF(Tabel1[[#This Row],[BUDGETCATEGORIE (DEFINITIEF)]]="RTH",Tabel1[[#This Row],[SOM ZORGGEBONDEN PUNTEN]],VLOOKUP(Tabel1[[#This Row],[BUDGETCATEGORIE (DEFINITIEF)]],TABELLEN!$C$7:$D$30,2,FALSE)))</f>
        <v>-</v>
      </c>
    </row>
    <row r="260" spans="1:27" ht="13.8" x14ac:dyDescent="0.3">
      <c r="A260" s="61"/>
      <c r="B260" s="61"/>
      <c r="C260" s="61"/>
      <c r="D260" s="62" t="str">
        <f>CONCATENATE("B",Tabel1[[#This Row],[B-waarde]],"/","P",Tabel1[[#This Row],[P-waarde]])</f>
        <v>B/P</v>
      </c>
      <c r="E260" s="62" t="str">
        <f>CONCATENATE("P",Tabel1[[#This Row],[P-waarde]])</f>
        <v>P</v>
      </c>
      <c r="F260" s="63"/>
      <c r="G260" s="63"/>
      <c r="H260" s="63"/>
      <c r="I260" s="63"/>
      <c r="J260" s="63"/>
      <c r="K260" s="64"/>
      <c r="L260" s="65">
        <f>ROUNDDOWN(Tabel1[[#This Row],[DAG-ONDERSTEUNING]],0)</f>
        <v>0</v>
      </c>
      <c r="M26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0" s="67">
        <f>ROUNDDOWN(Tabel1[[#This Row],[WOON-ONDERSTEUNING]],0)</f>
        <v>0</v>
      </c>
      <c r="O26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0" s="122">
        <f>IF(Tabel1[[#This Row],[PSYCHOSOCIALE ONDERSTEUNING / BEGELEID WERKEN]]&gt;2,Tabel1[[#This Row],[PSYCHOSOCIALE ONDERSTEUNING / BEGELEID WERKEN]]-2,0)</f>
        <v>0</v>
      </c>
      <c r="S260" s="122">
        <f>Tabel1[[#This Row],[GLOBALE INDIVIDUELE ONDERSTEUNING]]+Tabel1[[#This Row],[OVERDRACHT UREN PSYCHOSOCIALE ONDERSTEUNING]]</f>
        <v>0</v>
      </c>
      <c r="T260" s="122">
        <f>IF(Tabel1[[#This Row],[AANTAL UREN  GLOBALE INDIVIDUELE ONDERSTEUNING]]&gt;10,10*TABELLEN!$AF$7+(Tabel1[[#This Row],[AANTAL UREN  GLOBALE INDIVIDUELE ONDERSTEUNING]]-10)*TABELLEN!$AF$8,Tabel1[[#This Row],[AANTAL UREN  GLOBALE INDIVIDUELE ONDERSTEUNING]]*TABELLEN!$AF$7)</f>
        <v>0</v>
      </c>
      <c r="U260" s="123" t="str">
        <f>IF(Tabel1[[#This Row],[P]]="P","-",IF(Tabel1[[#This Row],[P]]="P0","NIET OK",IF(Tabel1[[#This Row],[P]]="P1","NIET OK",IF(Tabel1[[#This Row],[P]]="P2","NIET OK",IF(Tabel1[[#This Row],[P]]="P3","OK",IF(Tabel1[[#This Row],[P]]="P4","OK",IF(Tabel1[[#This Row],[P]]="P5","OK",IF(Tabel1[[#This Row],[P]]="P6","OK",IF(Tabel1[[#This Row],[P]]="P7","OK")))))))))</f>
        <v>-</v>
      </c>
      <c r="V260" s="123">
        <f>IF(AND(K260="ja",U260="ok"),TABELLEN!$AI$7,0)</f>
        <v>0</v>
      </c>
      <c r="W26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0" s="71" t="str">
        <f>IF(Tabel1[[#This Row],[BUDGETCATEGORIE (DEFINITIEF)]]="-","-",IF(Tabel1[[#This Row],[BUDGETCATEGORIE (DEFINITIEF)]]="RTH",Tabel1[[#This Row],[SOM ZORGGEBONDEN PUNTEN]],VLOOKUP(Tabel1[[#This Row],[BUDGETCATEGORIE (DEFINITIEF)]],TABELLEN!$C$7:$D$30,2,FALSE)))</f>
        <v>-</v>
      </c>
    </row>
    <row r="261" spans="1:27" ht="13.8" x14ac:dyDescent="0.3">
      <c r="A261" s="61"/>
      <c r="B261" s="61"/>
      <c r="C261" s="61"/>
      <c r="D261" s="62" t="str">
        <f>CONCATENATE("B",Tabel1[[#This Row],[B-waarde]],"/","P",Tabel1[[#This Row],[P-waarde]])</f>
        <v>B/P</v>
      </c>
      <c r="E261" s="62" t="str">
        <f>CONCATENATE("P",Tabel1[[#This Row],[P-waarde]])</f>
        <v>P</v>
      </c>
      <c r="F261" s="63"/>
      <c r="G261" s="63"/>
      <c r="H261" s="63"/>
      <c r="I261" s="63"/>
      <c r="J261" s="63"/>
      <c r="K261" s="64"/>
      <c r="L261" s="65">
        <f>ROUNDDOWN(Tabel1[[#This Row],[DAG-ONDERSTEUNING]],0)</f>
        <v>0</v>
      </c>
      <c r="M26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1" s="67">
        <f>ROUNDDOWN(Tabel1[[#This Row],[WOON-ONDERSTEUNING]],0)</f>
        <v>0</v>
      </c>
      <c r="O26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1" s="122">
        <f>IF(Tabel1[[#This Row],[PSYCHOSOCIALE ONDERSTEUNING / BEGELEID WERKEN]]&gt;2,Tabel1[[#This Row],[PSYCHOSOCIALE ONDERSTEUNING / BEGELEID WERKEN]]-2,0)</f>
        <v>0</v>
      </c>
      <c r="S261" s="122">
        <f>Tabel1[[#This Row],[GLOBALE INDIVIDUELE ONDERSTEUNING]]+Tabel1[[#This Row],[OVERDRACHT UREN PSYCHOSOCIALE ONDERSTEUNING]]</f>
        <v>0</v>
      </c>
      <c r="T261" s="122">
        <f>IF(Tabel1[[#This Row],[AANTAL UREN  GLOBALE INDIVIDUELE ONDERSTEUNING]]&gt;10,10*TABELLEN!$AF$7+(Tabel1[[#This Row],[AANTAL UREN  GLOBALE INDIVIDUELE ONDERSTEUNING]]-10)*TABELLEN!$AF$8,Tabel1[[#This Row],[AANTAL UREN  GLOBALE INDIVIDUELE ONDERSTEUNING]]*TABELLEN!$AF$7)</f>
        <v>0</v>
      </c>
      <c r="U261" s="123" t="str">
        <f>IF(Tabel1[[#This Row],[P]]="P","-",IF(Tabel1[[#This Row],[P]]="P0","NIET OK",IF(Tabel1[[#This Row],[P]]="P1","NIET OK",IF(Tabel1[[#This Row],[P]]="P2","NIET OK",IF(Tabel1[[#This Row],[P]]="P3","OK",IF(Tabel1[[#This Row],[P]]="P4","OK",IF(Tabel1[[#This Row],[P]]="P5","OK",IF(Tabel1[[#This Row],[P]]="P6","OK",IF(Tabel1[[#This Row],[P]]="P7","OK")))))))))</f>
        <v>-</v>
      </c>
      <c r="V261" s="123">
        <f>IF(AND(K261="ja",U261="ok"),TABELLEN!$AI$7,0)</f>
        <v>0</v>
      </c>
      <c r="W26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1" s="71" t="str">
        <f>IF(Tabel1[[#This Row],[BUDGETCATEGORIE (DEFINITIEF)]]="-","-",IF(Tabel1[[#This Row],[BUDGETCATEGORIE (DEFINITIEF)]]="RTH",Tabel1[[#This Row],[SOM ZORGGEBONDEN PUNTEN]],VLOOKUP(Tabel1[[#This Row],[BUDGETCATEGORIE (DEFINITIEF)]],TABELLEN!$C$7:$D$30,2,FALSE)))</f>
        <v>-</v>
      </c>
    </row>
    <row r="262" spans="1:27" ht="13.8" x14ac:dyDescent="0.3">
      <c r="A262" s="61"/>
      <c r="B262" s="61"/>
      <c r="C262" s="61"/>
      <c r="D262" s="62" t="str">
        <f>CONCATENATE("B",Tabel1[[#This Row],[B-waarde]],"/","P",Tabel1[[#This Row],[P-waarde]])</f>
        <v>B/P</v>
      </c>
      <c r="E262" s="62" t="str">
        <f>CONCATENATE("P",Tabel1[[#This Row],[P-waarde]])</f>
        <v>P</v>
      </c>
      <c r="F262" s="63"/>
      <c r="G262" s="63"/>
      <c r="H262" s="63"/>
      <c r="I262" s="63"/>
      <c r="J262" s="63"/>
      <c r="K262" s="64"/>
      <c r="L262" s="65">
        <f>ROUNDDOWN(Tabel1[[#This Row],[DAG-ONDERSTEUNING]],0)</f>
        <v>0</v>
      </c>
      <c r="M26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2" s="67">
        <f>ROUNDDOWN(Tabel1[[#This Row],[WOON-ONDERSTEUNING]],0)</f>
        <v>0</v>
      </c>
      <c r="O26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2" s="122">
        <f>IF(Tabel1[[#This Row],[PSYCHOSOCIALE ONDERSTEUNING / BEGELEID WERKEN]]&gt;2,Tabel1[[#This Row],[PSYCHOSOCIALE ONDERSTEUNING / BEGELEID WERKEN]]-2,0)</f>
        <v>0</v>
      </c>
      <c r="S262" s="122">
        <f>Tabel1[[#This Row],[GLOBALE INDIVIDUELE ONDERSTEUNING]]+Tabel1[[#This Row],[OVERDRACHT UREN PSYCHOSOCIALE ONDERSTEUNING]]</f>
        <v>0</v>
      </c>
      <c r="T262" s="122">
        <f>IF(Tabel1[[#This Row],[AANTAL UREN  GLOBALE INDIVIDUELE ONDERSTEUNING]]&gt;10,10*TABELLEN!$AF$7+(Tabel1[[#This Row],[AANTAL UREN  GLOBALE INDIVIDUELE ONDERSTEUNING]]-10)*TABELLEN!$AF$8,Tabel1[[#This Row],[AANTAL UREN  GLOBALE INDIVIDUELE ONDERSTEUNING]]*TABELLEN!$AF$7)</f>
        <v>0</v>
      </c>
      <c r="U262" s="123" t="str">
        <f>IF(Tabel1[[#This Row],[P]]="P","-",IF(Tabel1[[#This Row],[P]]="P0","NIET OK",IF(Tabel1[[#This Row],[P]]="P1","NIET OK",IF(Tabel1[[#This Row],[P]]="P2","NIET OK",IF(Tabel1[[#This Row],[P]]="P3","OK",IF(Tabel1[[#This Row],[P]]="P4","OK",IF(Tabel1[[#This Row],[P]]="P5","OK",IF(Tabel1[[#This Row],[P]]="P6","OK",IF(Tabel1[[#This Row],[P]]="P7","OK")))))))))</f>
        <v>-</v>
      </c>
      <c r="V262" s="123">
        <f>IF(AND(K262="ja",U262="ok"),TABELLEN!$AI$7,0)</f>
        <v>0</v>
      </c>
      <c r="W26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2" s="71" t="str">
        <f>IF(Tabel1[[#This Row],[BUDGETCATEGORIE (DEFINITIEF)]]="-","-",IF(Tabel1[[#This Row],[BUDGETCATEGORIE (DEFINITIEF)]]="RTH",Tabel1[[#This Row],[SOM ZORGGEBONDEN PUNTEN]],VLOOKUP(Tabel1[[#This Row],[BUDGETCATEGORIE (DEFINITIEF)]],TABELLEN!$C$7:$D$30,2,FALSE)))</f>
        <v>-</v>
      </c>
    </row>
    <row r="263" spans="1:27" ht="13.8" x14ac:dyDescent="0.3">
      <c r="A263" s="61"/>
      <c r="B263" s="61"/>
      <c r="C263" s="61"/>
      <c r="D263" s="62" t="str">
        <f>CONCATENATE("B",Tabel1[[#This Row],[B-waarde]],"/","P",Tabel1[[#This Row],[P-waarde]])</f>
        <v>B/P</v>
      </c>
      <c r="E263" s="62" t="str">
        <f>CONCATENATE("P",Tabel1[[#This Row],[P-waarde]])</f>
        <v>P</v>
      </c>
      <c r="F263" s="63"/>
      <c r="G263" s="63"/>
      <c r="H263" s="63"/>
      <c r="I263" s="63"/>
      <c r="J263" s="63"/>
      <c r="K263" s="64"/>
      <c r="L263" s="65">
        <f>ROUNDDOWN(Tabel1[[#This Row],[DAG-ONDERSTEUNING]],0)</f>
        <v>0</v>
      </c>
      <c r="M26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3" s="67">
        <f>ROUNDDOWN(Tabel1[[#This Row],[WOON-ONDERSTEUNING]],0)</f>
        <v>0</v>
      </c>
      <c r="O26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3" s="122">
        <f>IF(Tabel1[[#This Row],[PSYCHOSOCIALE ONDERSTEUNING / BEGELEID WERKEN]]&gt;2,Tabel1[[#This Row],[PSYCHOSOCIALE ONDERSTEUNING / BEGELEID WERKEN]]-2,0)</f>
        <v>0</v>
      </c>
      <c r="S263" s="122">
        <f>Tabel1[[#This Row],[GLOBALE INDIVIDUELE ONDERSTEUNING]]+Tabel1[[#This Row],[OVERDRACHT UREN PSYCHOSOCIALE ONDERSTEUNING]]</f>
        <v>0</v>
      </c>
      <c r="T263" s="122">
        <f>IF(Tabel1[[#This Row],[AANTAL UREN  GLOBALE INDIVIDUELE ONDERSTEUNING]]&gt;10,10*TABELLEN!$AF$7+(Tabel1[[#This Row],[AANTAL UREN  GLOBALE INDIVIDUELE ONDERSTEUNING]]-10)*TABELLEN!$AF$8,Tabel1[[#This Row],[AANTAL UREN  GLOBALE INDIVIDUELE ONDERSTEUNING]]*TABELLEN!$AF$7)</f>
        <v>0</v>
      </c>
      <c r="U263" s="123" t="str">
        <f>IF(Tabel1[[#This Row],[P]]="P","-",IF(Tabel1[[#This Row],[P]]="P0","NIET OK",IF(Tabel1[[#This Row],[P]]="P1","NIET OK",IF(Tabel1[[#This Row],[P]]="P2","NIET OK",IF(Tabel1[[#This Row],[P]]="P3","OK",IF(Tabel1[[#This Row],[P]]="P4","OK",IF(Tabel1[[#This Row],[P]]="P5","OK",IF(Tabel1[[#This Row],[P]]="P6","OK",IF(Tabel1[[#This Row],[P]]="P7","OK")))))))))</f>
        <v>-</v>
      </c>
      <c r="V263" s="123">
        <f>IF(AND(K263="ja",U263="ok"),TABELLEN!$AI$7,0)</f>
        <v>0</v>
      </c>
      <c r="W26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3" s="71" t="str">
        <f>IF(Tabel1[[#This Row],[BUDGETCATEGORIE (DEFINITIEF)]]="-","-",IF(Tabel1[[#This Row],[BUDGETCATEGORIE (DEFINITIEF)]]="RTH",Tabel1[[#This Row],[SOM ZORGGEBONDEN PUNTEN]],VLOOKUP(Tabel1[[#This Row],[BUDGETCATEGORIE (DEFINITIEF)]],TABELLEN!$C$7:$D$30,2,FALSE)))</f>
        <v>-</v>
      </c>
    </row>
    <row r="264" spans="1:27" ht="13.8" x14ac:dyDescent="0.3">
      <c r="A264" s="61"/>
      <c r="B264" s="61"/>
      <c r="C264" s="61"/>
      <c r="D264" s="62" t="str">
        <f>CONCATENATE("B",Tabel1[[#This Row],[B-waarde]],"/","P",Tabel1[[#This Row],[P-waarde]])</f>
        <v>B/P</v>
      </c>
      <c r="E264" s="62" t="str">
        <f>CONCATENATE("P",Tabel1[[#This Row],[P-waarde]])</f>
        <v>P</v>
      </c>
      <c r="F264" s="63"/>
      <c r="G264" s="63"/>
      <c r="H264" s="63"/>
      <c r="I264" s="63"/>
      <c r="J264" s="63"/>
      <c r="K264" s="64"/>
      <c r="L264" s="65">
        <f>ROUNDDOWN(Tabel1[[#This Row],[DAG-ONDERSTEUNING]],0)</f>
        <v>0</v>
      </c>
      <c r="M26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4" s="67">
        <f>ROUNDDOWN(Tabel1[[#This Row],[WOON-ONDERSTEUNING]],0)</f>
        <v>0</v>
      </c>
      <c r="O26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4" s="122">
        <f>IF(Tabel1[[#This Row],[PSYCHOSOCIALE ONDERSTEUNING / BEGELEID WERKEN]]&gt;2,Tabel1[[#This Row],[PSYCHOSOCIALE ONDERSTEUNING / BEGELEID WERKEN]]-2,0)</f>
        <v>0</v>
      </c>
      <c r="S264" s="122">
        <f>Tabel1[[#This Row],[GLOBALE INDIVIDUELE ONDERSTEUNING]]+Tabel1[[#This Row],[OVERDRACHT UREN PSYCHOSOCIALE ONDERSTEUNING]]</f>
        <v>0</v>
      </c>
      <c r="T264" s="122">
        <f>IF(Tabel1[[#This Row],[AANTAL UREN  GLOBALE INDIVIDUELE ONDERSTEUNING]]&gt;10,10*TABELLEN!$AF$7+(Tabel1[[#This Row],[AANTAL UREN  GLOBALE INDIVIDUELE ONDERSTEUNING]]-10)*TABELLEN!$AF$8,Tabel1[[#This Row],[AANTAL UREN  GLOBALE INDIVIDUELE ONDERSTEUNING]]*TABELLEN!$AF$7)</f>
        <v>0</v>
      </c>
      <c r="U264" s="123" t="str">
        <f>IF(Tabel1[[#This Row],[P]]="P","-",IF(Tabel1[[#This Row],[P]]="P0","NIET OK",IF(Tabel1[[#This Row],[P]]="P1","NIET OK",IF(Tabel1[[#This Row],[P]]="P2","NIET OK",IF(Tabel1[[#This Row],[P]]="P3","OK",IF(Tabel1[[#This Row],[P]]="P4","OK",IF(Tabel1[[#This Row],[P]]="P5","OK",IF(Tabel1[[#This Row],[P]]="P6","OK",IF(Tabel1[[#This Row],[P]]="P7","OK")))))))))</f>
        <v>-</v>
      </c>
      <c r="V264" s="123">
        <f>IF(AND(K264="ja",U264="ok"),TABELLEN!$AI$7,0)</f>
        <v>0</v>
      </c>
      <c r="W26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4" s="71" t="str">
        <f>IF(Tabel1[[#This Row],[BUDGETCATEGORIE (DEFINITIEF)]]="-","-",IF(Tabel1[[#This Row],[BUDGETCATEGORIE (DEFINITIEF)]]="RTH",Tabel1[[#This Row],[SOM ZORGGEBONDEN PUNTEN]],VLOOKUP(Tabel1[[#This Row],[BUDGETCATEGORIE (DEFINITIEF)]],TABELLEN!$C$7:$D$30,2,FALSE)))</f>
        <v>-</v>
      </c>
    </row>
    <row r="265" spans="1:27" ht="13.8" x14ac:dyDescent="0.3">
      <c r="A265" s="61"/>
      <c r="B265" s="61"/>
      <c r="C265" s="61"/>
      <c r="D265" s="62" t="str">
        <f>CONCATENATE("B",Tabel1[[#This Row],[B-waarde]],"/","P",Tabel1[[#This Row],[P-waarde]])</f>
        <v>B/P</v>
      </c>
      <c r="E265" s="62" t="str">
        <f>CONCATENATE("P",Tabel1[[#This Row],[P-waarde]])</f>
        <v>P</v>
      </c>
      <c r="F265" s="63"/>
      <c r="G265" s="63"/>
      <c r="H265" s="63"/>
      <c r="I265" s="63"/>
      <c r="J265" s="63"/>
      <c r="K265" s="64"/>
      <c r="L265" s="65">
        <f>ROUNDDOWN(Tabel1[[#This Row],[DAG-ONDERSTEUNING]],0)</f>
        <v>0</v>
      </c>
      <c r="M26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5" s="67">
        <f>ROUNDDOWN(Tabel1[[#This Row],[WOON-ONDERSTEUNING]],0)</f>
        <v>0</v>
      </c>
      <c r="O26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5" s="122">
        <f>IF(Tabel1[[#This Row],[PSYCHOSOCIALE ONDERSTEUNING / BEGELEID WERKEN]]&gt;2,Tabel1[[#This Row],[PSYCHOSOCIALE ONDERSTEUNING / BEGELEID WERKEN]]-2,0)</f>
        <v>0</v>
      </c>
      <c r="S265" s="122">
        <f>Tabel1[[#This Row],[GLOBALE INDIVIDUELE ONDERSTEUNING]]+Tabel1[[#This Row],[OVERDRACHT UREN PSYCHOSOCIALE ONDERSTEUNING]]</f>
        <v>0</v>
      </c>
      <c r="T265" s="122">
        <f>IF(Tabel1[[#This Row],[AANTAL UREN  GLOBALE INDIVIDUELE ONDERSTEUNING]]&gt;10,10*TABELLEN!$AF$7+(Tabel1[[#This Row],[AANTAL UREN  GLOBALE INDIVIDUELE ONDERSTEUNING]]-10)*TABELLEN!$AF$8,Tabel1[[#This Row],[AANTAL UREN  GLOBALE INDIVIDUELE ONDERSTEUNING]]*TABELLEN!$AF$7)</f>
        <v>0</v>
      </c>
      <c r="U265" s="123" t="str">
        <f>IF(Tabel1[[#This Row],[P]]="P","-",IF(Tabel1[[#This Row],[P]]="P0","NIET OK",IF(Tabel1[[#This Row],[P]]="P1","NIET OK",IF(Tabel1[[#This Row],[P]]="P2","NIET OK",IF(Tabel1[[#This Row],[P]]="P3","OK",IF(Tabel1[[#This Row],[P]]="P4","OK",IF(Tabel1[[#This Row],[P]]="P5","OK",IF(Tabel1[[#This Row],[P]]="P6","OK",IF(Tabel1[[#This Row],[P]]="P7","OK")))))))))</f>
        <v>-</v>
      </c>
      <c r="V265" s="123">
        <f>IF(AND(K265="ja",U265="ok"),TABELLEN!$AI$7,0)</f>
        <v>0</v>
      </c>
      <c r="W26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5" s="71" t="str">
        <f>IF(Tabel1[[#This Row],[BUDGETCATEGORIE (DEFINITIEF)]]="-","-",IF(Tabel1[[#This Row],[BUDGETCATEGORIE (DEFINITIEF)]]="RTH",Tabel1[[#This Row],[SOM ZORGGEBONDEN PUNTEN]],VLOOKUP(Tabel1[[#This Row],[BUDGETCATEGORIE (DEFINITIEF)]],TABELLEN!$C$7:$D$30,2,FALSE)))</f>
        <v>-</v>
      </c>
    </row>
    <row r="266" spans="1:27" ht="13.8" x14ac:dyDescent="0.3">
      <c r="A266" s="61"/>
      <c r="B266" s="61"/>
      <c r="C266" s="61"/>
      <c r="D266" s="62" t="str">
        <f>CONCATENATE("B",Tabel1[[#This Row],[B-waarde]],"/","P",Tabel1[[#This Row],[P-waarde]])</f>
        <v>B/P</v>
      </c>
      <c r="E266" s="62" t="str">
        <f>CONCATENATE("P",Tabel1[[#This Row],[P-waarde]])</f>
        <v>P</v>
      </c>
      <c r="F266" s="63"/>
      <c r="G266" s="63"/>
      <c r="H266" s="63"/>
      <c r="I266" s="63"/>
      <c r="J266" s="63"/>
      <c r="K266" s="64"/>
      <c r="L266" s="65">
        <f>ROUNDDOWN(Tabel1[[#This Row],[DAG-ONDERSTEUNING]],0)</f>
        <v>0</v>
      </c>
      <c r="M26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6" s="67">
        <f>ROUNDDOWN(Tabel1[[#This Row],[WOON-ONDERSTEUNING]],0)</f>
        <v>0</v>
      </c>
      <c r="O26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6" s="122">
        <f>IF(Tabel1[[#This Row],[PSYCHOSOCIALE ONDERSTEUNING / BEGELEID WERKEN]]&gt;2,Tabel1[[#This Row],[PSYCHOSOCIALE ONDERSTEUNING / BEGELEID WERKEN]]-2,0)</f>
        <v>0</v>
      </c>
      <c r="S266" s="122">
        <f>Tabel1[[#This Row],[GLOBALE INDIVIDUELE ONDERSTEUNING]]+Tabel1[[#This Row],[OVERDRACHT UREN PSYCHOSOCIALE ONDERSTEUNING]]</f>
        <v>0</v>
      </c>
      <c r="T266" s="122">
        <f>IF(Tabel1[[#This Row],[AANTAL UREN  GLOBALE INDIVIDUELE ONDERSTEUNING]]&gt;10,10*TABELLEN!$AF$7+(Tabel1[[#This Row],[AANTAL UREN  GLOBALE INDIVIDUELE ONDERSTEUNING]]-10)*TABELLEN!$AF$8,Tabel1[[#This Row],[AANTAL UREN  GLOBALE INDIVIDUELE ONDERSTEUNING]]*TABELLEN!$AF$7)</f>
        <v>0</v>
      </c>
      <c r="U266" s="123" t="str">
        <f>IF(Tabel1[[#This Row],[P]]="P","-",IF(Tabel1[[#This Row],[P]]="P0","NIET OK",IF(Tabel1[[#This Row],[P]]="P1","NIET OK",IF(Tabel1[[#This Row],[P]]="P2","NIET OK",IF(Tabel1[[#This Row],[P]]="P3","OK",IF(Tabel1[[#This Row],[P]]="P4","OK",IF(Tabel1[[#This Row],[P]]="P5","OK",IF(Tabel1[[#This Row],[P]]="P6","OK",IF(Tabel1[[#This Row],[P]]="P7","OK")))))))))</f>
        <v>-</v>
      </c>
      <c r="V266" s="123">
        <f>IF(AND(K266="ja",U266="ok"),TABELLEN!$AI$7,0)</f>
        <v>0</v>
      </c>
      <c r="W26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6" s="71" t="str">
        <f>IF(Tabel1[[#This Row],[BUDGETCATEGORIE (DEFINITIEF)]]="-","-",IF(Tabel1[[#This Row],[BUDGETCATEGORIE (DEFINITIEF)]]="RTH",Tabel1[[#This Row],[SOM ZORGGEBONDEN PUNTEN]],VLOOKUP(Tabel1[[#This Row],[BUDGETCATEGORIE (DEFINITIEF)]],TABELLEN!$C$7:$D$30,2,FALSE)))</f>
        <v>-</v>
      </c>
    </row>
    <row r="267" spans="1:27" ht="13.8" x14ac:dyDescent="0.3">
      <c r="A267" s="61"/>
      <c r="B267" s="61"/>
      <c r="C267" s="61"/>
      <c r="D267" s="62" t="str">
        <f>CONCATENATE("B",Tabel1[[#This Row],[B-waarde]],"/","P",Tabel1[[#This Row],[P-waarde]])</f>
        <v>B/P</v>
      </c>
      <c r="E267" s="62" t="str">
        <f>CONCATENATE("P",Tabel1[[#This Row],[P-waarde]])</f>
        <v>P</v>
      </c>
      <c r="F267" s="63"/>
      <c r="G267" s="63"/>
      <c r="H267" s="63"/>
      <c r="I267" s="63"/>
      <c r="J267" s="63"/>
      <c r="K267" s="64"/>
      <c r="L267" s="65">
        <f>ROUNDDOWN(Tabel1[[#This Row],[DAG-ONDERSTEUNING]],0)</f>
        <v>0</v>
      </c>
      <c r="M26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7" s="67">
        <f>ROUNDDOWN(Tabel1[[#This Row],[WOON-ONDERSTEUNING]],0)</f>
        <v>0</v>
      </c>
      <c r="O26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7" s="122">
        <f>IF(Tabel1[[#This Row],[PSYCHOSOCIALE ONDERSTEUNING / BEGELEID WERKEN]]&gt;2,Tabel1[[#This Row],[PSYCHOSOCIALE ONDERSTEUNING / BEGELEID WERKEN]]-2,0)</f>
        <v>0</v>
      </c>
      <c r="S267" s="122">
        <f>Tabel1[[#This Row],[GLOBALE INDIVIDUELE ONDERSTEUNING]]+Tabel1[[#This Row],[OVERDRACHT UREN PSYCHOSOCIALE ONDERSTEUNING]]</f>
        <v>0</v>
      </c>
      <c r="T267" s="122">
        <f>IF(Tabel1[[#This Row],[AANTAL UREN  GLOBALE INDIVIDUELE ONDERSTEUNING]]&gt;10,10*TABELLEN!$AF$7+(Tabel1[[#This Row],[AANTAL UREN  GLOBALE INDIVIDUELE ONDERSTEUNING]]-10)*TABELLEN!$AF$8,Tabel1[[#This Row],[AANTAL UREN  GLOBALE INDIVIDUELE ONDERSTEUNING]]*TABELLEN!$AF$7)</f>
        <v>0</v>
      </c>
      <c r="U267" s="123" t="str">
        <f>IF(Tabel1[[#This Row],[P]]="P","-",IF(Tabel1[[#This Row],[P]]="P0","NIET OK",IF(Tabel1[[#This Row],[P]]="P1","NIET OK",IF(Tabel1[[#This Row],[P]]="P2","NIET OK",IF(Tabel1[[#This Row],[P]]="P3","OK",IF(Tabel1[[#This Row],[P]]="P4","OK",IF(Tabel1[[#This Row],[P]]="P5","OK",IF(Tabel1[[#This Row],[P]]="P6","OK",IF(Tabel1[[#This Row],[P]]="P7","OK")))))))))</f>
        <v>-</v>
      </c>
      <c r="V267" s="123">
        <f>IF(AND(K267="ja",U267="ok"),TABELLEN!$AI$7,0)</f>
        <v>0</v>
      </c>
      <c r="W26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7" s="71" t="str">
        <f>IF(Tabel1[[#This Row],[BUDGETCATEGORIE (DEFINITIEF)]]="-","-",IF(Tabel1[[#This Row],[BUDGETCATEGORIE (DEFINITIEF)]]="RTH",Tabel1[[#This Row],[SOM ZORGGEBONDEN PUNTEN]],VLOOKUP(Tabel1[[#This Row],[BUDGETCATEGORIE (DEFINITIEF)]],TABELLEN!$C$7:$D$30,2,FALSE)))</f>
        <v>-</v>
      </c>
    </row>
    <row r="268" spans="1:27" ht="13.8" x14ac:dyDescent="0.3">
      <c r="A268" s="61"/>
      <c r="B268" s="61"/>
      <c r="C268" s="61"/>
      <c r="D268" s="62" t="str">
        <f>CONCATENATE("B",Tabel1[[#This Row],[B-waarde]],"/","P",Tabel1[[#This Row],[P-waarde]])</f>
        <v>B/P</v>
      </c>
      <c r="E268" s="62" t="str">
        <f>CONCATENATE("P",Tabel1[[#This Row],[P-waarde]])</f>
        <v>P</v>
      </c>
      <c r="F268" s="63"/>
      <c r="G268" s="63"/>
      <c r="H268" s="63"/>
      <c r="I268" s="63"/>
      <c r="J268" s="63"/>
      <c r="K268" s="64"/>
      <c r="L268" s="65">
        <f>ROUNDDOWN(Tabel1[[#This Row],[DAG-ONDERSTEUNING]],0)</f>
        <v>0</v>
      </c>
      <c r="M26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8" s="67">
        <f>ROUNDDOWN(Tabel1[[#This Row],[WOON-ONDERSTEUNING]],0)</f>
        <v>0</v>
      </c>
      <c r="O26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8" s="122">
        <f>IF(Tabel1[[#This Row],[PSYCHOSOCIALE ONDERSTEUNING / BEGELEID WERKEN]]&gt;2,Tabel1[[#This Row],[PSYCHOSOCIALE ONDERSTEUNING / BEGELEID WERKEN]]-2,0)</f>
        <v>0</v>
      </c>
      <c r="S268" s="122">
        <f>Tabel1[[#This Row],[GLOBALE INDIVIDUELE ONDERSTEUNING]]+Tabel1[[#This Row],[OVERDRACHT UREN PSYCHOSOCIALE ONDERSTEUNING]]</f>
        <v>0</v>
      </c>
      <c r="T268" s="122">
        <f>IF(Tabel1[[#This Row],[AANTAL UREN  GLOBALE INDIVIDUELE ONDERSTEUNING]]&gt;10,10*TABELLEN!$AF$7+(Tabel1[[#This Row],[AANTAL UREN  GLOBALE INDIVIDUELE ONDERSTEUNING]]-10)*TABELLEN!$AF$8,Tabel1[[#This Row],[AANTAL UREN  GLOBALE INDIVIDUELE ONDERSTEUNING]]*TABELLEN!$AF$7)</f>
        <v>0</v>
      </c>
      <c r="U268" s="123" t="str">
        <f>IF(Tabel1[[#This Row],[P]]="P","-",IF(Tabel1[[#This Row],[P]]="P0","NIET OK",IF(Tabel1[[#This Row],[P]]="P1","NIET OK",IF(Tabel1[[#This Row],[P]]="P2","NIET OK",IF(Tabel1[[#This Row],[P]]="P3","OK",IF(Tabel1[[#This Row],[P]]="P4","OK",IF(Tabel1[[#This Row],[P]]="P5","OK",IF(Tabel1[[#This Row],[P]]="P6","OK",IF(Tabel1[[#This Row],[P]]="P7","OK")))))))))</f>
        <v>-</v>
      </c>
      <c r="V268" s="123">
        <f>IF(AND(K268="ja",U268="ok"),TABELLEN!$AI$7,0)</f>
        <v>0</v>
      </c>
      <c r="W26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8" s="71" t="str">
        <f>IF(Tabel1[[#This Row],[BUDGETCATEGORIE (DEFINITIEF)]]="-","-",IF(Tabel1[[#This Row],[BUDGETCATEGORIE (DEFINITIEF)]]="RTH",Tabel1[[#This Row],[SOM ZORGGEBONDEN PUNTEN]],VLOOKUP(Tabel1[[#This Row],[BUDGETCATEGORIE (DEFINITIEF)]],TABELLEN!$C$7:$D$30,2,FALSE)))</f>
        <v>-</v>
      </c>
    </row>
    <row r="269" spans="1:27" ht="13.8" x14ac:dyDescent="0.3">
      <c r="A269" s="61"/>
      <c r="B269" s="61"/>
      <c r="C269" s="61"/>
      <c r="D269" s="62" t="str">
        <f>CONCATENATE("B",Tabel1[[#This Row],[B-waarde]],"/","P",Tabel1[[#This Row],[P-waarde]])</f>
        <v>B/P</v>
      </c>
      <c r="E269" s="62" t="str">
        <f>CONCATENATE("P",Tabel1[[#This Row],[P-waarde]])</f>
        <v>P</v>
      </c>
      <c r="F269" s="63"/>
      <c r="G269" s="63"/>
      <c r="H269" s="63"/>
      <c r="I269" s="63"/>
      <c r="J269" s="63"/>
      <c r="K269" s="64"/>
      <c r="L269" s="65">
        <f>ROUNDDOWN(Tabel1[[#This Row],[DAG-ONDERSTEUNING]],0)</f>
        <v>0</v>
      </c>
      <c r="M26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69" s="67">
        <f>ROUNDDOWN(Tabel1[[#This Row],[WOON-ONDERSTEUNING]],0)</f>
        <v>0</v>
      </c>
      <c r="O26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6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6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69" s="122">
        <f>IF(Tabel1[[#This Row],[PSYCHOSOCIALE ONDERSTEUNING / BEGELEID WERKEN]]&gt;2,Tabel1[[#This Row],[PSYCHOSOCIALE ONDERSTEUNING / BEGELEID WERKEN]]-2,0)</f>
        <v>0</v>
      </c>
      <c r="S269" s="122">
        <f>Tabel1[[#This Row],[GLOBALE INDIVIDUELE ONDERSTEUNING]]+Tabel1[[#This Row],[OVERDRACHT UREN PSYCHOSOCIALE ONDERSTEUNING]]</f>
        <v>0</v>
      </c>
      <c r="T269" s="122">
        <f>IF(Tabel1[[#This Row],[AANTAL UREN  GLOBALE INDIVIDUELE ONDERSTEUNING]]&gt;10,10*TABELLEN!$AF$7+(Tabel1[[#This Row],[AANTAL UREN  GLOBALE INDIVIDUELE ONDERSTEUNING]]-10)*TABELLEN!$AF$8,Tabel1[[#This Row],[AANTAL UREN  GLOBALE INDIVIDUELE ONDERSTEUNING]]*TABELLEN!$AF$7)</f>
        <v>0</v>
      </c>
      <c r="U269" s="123" t="str">
        <f>IF(Tabel1[[#This Row],[P]]="P","-",IF(Tabel1[[#This Row],[P]]="P0","NIET OK",IF(Tabel1[[#This Row],[P]]="P1","NIET OK",IF(Tabel1[[#This Row],[P]]="P2","NIET OK",IF(Tabel1[[#This Row],[P]]="P3","OK",IF(Tabel1[[#This Row],[P]]="P4","OK",IF(Tabel1[[#This Row],[P]]="P5","OK",IF(Tabel1[[#This Row],[P]]="P6","OK",IF(Tabel1[[#This Row],[P]]="P7","OK")))))))))</f>
        <v>-</v>
      </c>
      <c r="V269" s="123">
        <f>IF(AND(K269="ja",U269="ok"),TABELLEN!$AI$7,0)</f>
        <v>0</v>
      </c>
      <c r="W26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6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6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6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69" s="71" t="str">
        <f>IF(Tabel1[[#This Row],[BUDGETCATEGORIE (DEFINITIEF)]]="-","-",IF(Tabel1[[#This Row],[BUDGETCATEGORIE (DEFINITIEF)]]="RTH",Tabel1[[#This Row],[SOM ZORGGEBONDEN PUNTEN]],VLOOKUP(Tabel1[[#This Row],[BUDGETCATEGORIE (DEFINITIEF)]],TABELLEN!$C$7:$D$30,2,FALSE)))</f>
        <v>-</v>
      </c>
    </row>
    <row r="270" spans="1:27" ht="13.8" x14ac:dyDescent="0.3">
      <c r="A270" s="61"/>
      <c r="B270" s="61"/>
      <c r="C270" s="61"/>
      <c r="D270" s="62" t="str">
        <f>CONCATENATE("B",Tabel1[[#This Row],[B-waarde]],"/","P",Tabel1[[#This Row],[P-waarde]])</f>
        <v>B/P</v>
      </c>
      <c r="E270" s="62" t="str">
        <f>CONCATENATE("P",Tabel1[[#This Row],[P-waarde]])</f>
        <v>P</v>
      </c>
      <c r="F270" s="63"/>
      <c r="G270" s="63"/>
      <c r="H270" s="63"/>
      <c r="I270" s="63"/>
      <c r="J270" s="63"/>
      <c r="K270" s="64"/>
      <c r="L270" s="65">
        <f>ROUNDDOWN(Tabel1[[#This Row],[DAG-ONDERSTEUNING]],0)</f>
        <v>0</v>
      </c>
      <c r="M27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0" s="67">
        <f>ROUNDDOWN(Tabel1[[#This Row],[WOON-ONDERSTEUNING]],0)</f>
        <v>0</v>
      </c>
      <c r="O27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0" s="122">
        <f>IF(Tabel1[[#This Row],[PSYCHOSOCIALE ONDERSTEUNING / BEGELEID WERKEN]]&gt;2,Tabel1[[#This Row],[PSYCHOSOCIALE ONDERSTEUNING / BEGELEID WERKEN]]-2,0)</f>
        <v>0</v>
      </c>
      <c r="S270" s="122">
        <f>Tabel1[[#This Row],[GLOBALE INDIVIDUELE ONDERSTEUNING]]+Tabel1[[#This Row],[OVERDRACHT UREN PSYCHOSOCIALE ONDERSTEUNING]]</f>
        <v>0</v>
      </c>
      <c r="T270" s="122">
        <f>IF(Tabel1[[#This Row],[AANTAL UREN  GLOBALE INDIVIDUELE ONDERSTEUNING]]&gt;10,10*TABELLEN!$AF$7+(Tabel1[[#This Row],[AANTAL UREN  GLOBALE INDIVIDUELE ONDERSTEUNING]]-10)*TABELLEN!$AF$8,Tabel1[[#This Row],[AANTAL UREN  GLOBALE INDIVIDUELE ONDERSTEUNING]]*TABELLEN!$AF$7)</f>
        <v>0</v>
      </c>
      <c r="U270" s="123" t="str">
        <f>IF(Tabel1[[#This Row],[P]]="P","-",IF(Tabel1[[#This Row],[P]]="P0","NIET OK",IF(Tabel1[[#This Row],[P]]="P1","NIET OK",IF(Tabel1[[#This Row],[P]]="P2","NIET OK",IF(Tabel1[[#This Row],[P]]="P3","OK",IF(Tabel1[[#This Row],[P]]="P4","OK",IF(Tabel1[[#This Row],[P]]="P5","OK",IF(Tabel1[[#This Row],[P]]="P6","OK",IF(Tabel1[[#This Row],[P]]="P7","OK")))))))))</f>
        <v>-</v>
      </c>
      <c r="V270" s="123">
        <f>IF(AND(K270="ja",U270="ok"),TABELLEN!$AI$7,0)</f>
        <v>0</v>
      </c>
      <c r="W27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0" s="71" t="str">
        <f>IF(Tabel1[[#This Row],[BUDGETCATEGORIE (DEFINITIEF)]]="-","-",IF(Tabel1[[#This Row],[BUDGETCATEGORIE (DEFINITIEF)]]="RTH",Tabel1[[#This Row],[SOM ZORGGEBONDEN PUNTEN]],VLOOKUP(Tabel1[[#This Row],[BUDGETCATEGORIE (DEFINITIEF)]],TABELLEN!$C$7:$D$30,2,FALSE)))</f>
        <v>-</v>
      </c>
    </row>
    <row r="271" spans="1:27" ht="13.8" x14ac:dyDescent="0.3">
      <c r="A271" s="61"/>
      <c r="B271" s="61"/>
      <c r="C271" s="61"/>
      <c r="D271" s="62" t="str">
        <f>CONCATENATE("B",Tabel1[[#This Row],[B-waarde]],"/","P",Tabel1[[#This Row],[P-waarde]])</f>
        <v>B/P</v>
      </c>
      <c r="E271" s="62" t="str">
        <f>CONCATENATE("P",Tabel1[[#This Row],[P-waarde]])</f>
        <v>P</v>
      </c>
      <c r="F271" s="63"/>
      <c r="G271" s="63"/>
      <c r="H271" s="63"/>
      <c r="I271" s="63"/>
      <c r="J271" s="63"/>
      <c r="K271" s="64"/>
      <c r="L271" s="65">
        <f>ROUNDDOWN(Tabel1[[#This Row],[DAG-ONDERSTEUNING]],0)</f>
        <v>0</v>
      </c>
      <c r="M27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1" s="67">
        <f>ROUNDDOWN(Tabel1[[#This Row],[WOON-ONDERSTEUNING]],0)</f>
        <v>0</v>
      </c>
      <c r="O27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1" s="122">
        <f>IF(Tabel1[[#This Row],[PSYCHOSOCIALE ONDERSTEUNING / BEGELEID WERKEN]]&gt;2,Tabel1[[#This Row],[PSYCHOSOCIALE ONDERSTEUNING / BEGELEID WERKEN]]-2,0)</f>
        <v>0</v>
      </c>
      <c r="S271" s="122">
        <f>Tabel1[[#This Row],[GLOBALE INDIVIDUELE ONDERSTEUNING]]+Tabel1[[#This Row],[OVERDRACHT UREN PSYCHOSOCIALE ONDERSTEUNING]]</f>
        <v>0</v>
      </c>
      <c r="T271" s="122">
        <f>IF(Tabel1[[#This Row],[AANTAL UREN  GLOBALE INDIVIDUELE ONDERSTEUNING]]&gt;10,10*TABELLEN!$AF$7+(Tabel1[[#This Row],[AANTAL UREN  GLOBALE INDIVIDUELE ONDERSTEUNING]]-10)*TABELLEN!$AF$8,Tabel1[[#This Row],[AANTAL UREN  GLOBALE INDIVIDUELE ONDERSTEUNING]]*TABELLEN!$AF$7)</f>
        <v>0</v>
      </c>
      <c r="U271" s="123" t="str">
        <f>IF(Tabel1[[#This Row],[P]]="P","-",IF(Tabel1[[#This Row],[P]]="P0","NIET OK",IF(Tabel1[[#This Row],[P]]="P1","NIET OK",IF(Tabel1[[#This Row],[P]]="P2","NIET OK",IF(Tabel1[[#This Row],[P]]="P3","OK",IF(Tabel1[[#This Row],[P]]="P4","OK",IF(Tabel1[[#This Row],[P]]="P5","OK",IF(Tabel1[[#This Row],[P]]="P6","OK",IF(Tabel1[[#This Row],[P]]="P7","OK")))))))))</f>
        <v>-</v>
      </c>
      <c r="V271" s="123">
        <f>IF(AND(K271="ja",U271="ok"),TABELLEN!$AI$7,0)</f>
        <v>0</v>
      </c>
      <c r="W27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1" s="71" t="str">
        <f>IF(Tabel1[[#This Row],[BUDGETCATEGORIE (DEFINITIEF)]]="-","-",IF(Tabel1[[#This Row],[BUDGETCATEGORIE (DEFINITIEF)]]="RTH",Tabel1[[#This Row],[SOM ZORGGEBONDEN PUNTEN]],VLOOKUP(Tabel1[[#This Row],[BUDGETCATEGORIE (DEFINITIEF)]],TABELLEN!$C$7:$D$30,2,FALSE)))</f>
        <v>-</v>
      </c>
    </row>
    <row r="272" spans="1:27" ht="13.8" x14ac:dyDescent="0.3">
      <c r="A272" s="61"/>
      <c r="B272" s="61"/>
      <c r="C272" s="61"/>
      <c r="D272" s="62" t="str">
        <f>CONCATENATE("B",Tabel1[[#This Row],[B-waarde]],"/","P",Tabel1[[#This Row],[P-waarde]])</f>
        <v>B/P</v>
      </c>
      <c r="E272" s="62" t="str">
        <f>CONCATENATE("P",Tabel1[[#This Row],[P-waarde]])</f>
        <v>P</v>
      </c>
      <c r="F272" s="63"/>
      <c r="G272" s="63"/>
      <c r="H272" s="63"/>
      <c r="I272" s="63"/>
      <c r="J272" s="63"/>
      <c r="K272" s="64"/>
      <c r="L272" s="65">
        <f>ROUNDDOWN(Tabel1[[#This Row],[DAG-ONDERSTEUNING]],0)</f>
        <v>0</v>
      </c>
      <c r="M27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2" s="67">
        <f>ROUNDDOWN(Tabel1[[#This Row],[WOON-ONDERSTEUNING]],0)</f>
        <v>0</v>
      </c>
      <c r="O27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2" s="122">
        <f>IF(Tabel1[[#This Row],[PSYCHOSOCIALE ONDERSTEUNING / BEGELEID WERKEN]]&gt;2,Tabel1[[#This Row],[PSYCHOSOCIALE ONDERSTEUNING / BEGELEID WERKEN]]-2,0)</f>
        <v>0</v>
      </c>
      <c r="S272" s="122">
        <f>Tabel1[[#This Row],[GLOBALE INDIVIDUELE ONDERSTEUNING]]+Tabel1[[#This Row],[OVERDRACHT UREN PSYCHOSOCIALE ONDERSTEUNING]]</f>
        <v>0</v>
      </c>
      <c r="T272" s="122">
        <f>IF(Tabel1[[#This Row],[AANTAL UREN  GLOBALE INDIVIDUELE ONDERSTEUNING]]&gt;10,10*TABELLEN!$AF$7+(Tabel1[[#This Row],[AANTAL UREN  GLOBALE INDIVIDUELE ONDERSTEUNING]]-10)*TABELLEN!$AF$8,Tabel1[[#This Row],[AANTAL UREN  GLOBALE INDIVIDUELE ONDERSTEUNING]]*TABELLEN!$AF$7)</f>
        <v>0</v>
      </c>
      <c r="U272" s="123" t="str">
        <f>IF(Tabel1[[#This Row],[P]]="P","-",IF(Tabel1[[#This Row],[P]]="P0","NIET OK",IF(Tabel1[[#This Row],[P]]="P1","NIET OK",IF(Tabel1[[#This Row],[P]]="P2","NIET OK",IF(Tabel1[[#This Row],[P]]="P3","OK",IF(Tabel1[[#This Row],[P]]="P4","OK",IF(Tabel1[[#This Row],[P]]="P5","OK",IF(Tabel1[[#This Row],[P]]="P6","OK",IF(Tabel1[[#This Row],[P]]="P7","OK")))))))))</f>
        <v>-</v>
      </c>
      <c r="V272" s="123">
        <f>IF(AND(K272="ja",U272="ok"),TABELLEN!$AI$7,0)</f>
        <v>0</v>
      </c>
      <c r="W27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2" s="71" t="str">
        <f>IF(Tabel1[[#This Row],[BUDGETCATEGORIE (DEFINITIEF)]]="-","-",IF(Tabel1[[#This Row],[BUDGETCATEGORIE (DEFINITIEF)]]="RTH",Tabel1[[#This Row],[SOM ZORGGEBONDEN PUNTEN]],VLOOKUP(Tabel1[[#This Row],[BUDGETCATEGORIE (DEFINITIEF)]],TABELLEN!$C$7:$D$30,2,FALSE)))</f>
        <v>-</v>
      </c>
    </row>
    <row r="273" spans="1:27" ht="13.8" x14ac:dyDescent="0.3">
      <c r="A273" s="61"/>
      <c r="B273" s="61"/>
      <c r="C273" s="61"/>
      <c r="D273" s="62" t="str">
        <f>CONCATENATE("B",Tabel1[[#This Row],[B-waarde]],"/","P",Tabel1[[#This Row],[P-waarde]])</f>
        <v>B/P</v>
      </c>
      <c r="E273" s="62" t="str">
        <f>CONCATENATE("P",Tabel1[[#This Row],[P-waarde]])</f>
        <v>P</v>
      </c>
      <c r="F273" s="63"/>
      <c r="G273" s="63"/>
      <c r="H273" s="63"/>
      <c r="I273" s="63"/>
      <c r="J273" s="63"/>
      <c r="K273" s="64"/>
      <c r="L273" s="65">
        <f>ROUNDDOWN(Tabel1[[#This Row],[DAG-ONDERSTEUNING]],0)</f>
        <v>0</v>
      </c>
      <c r="M27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3" s="67">
        <f>ROUNDDOWN(Tabel1[[#This Row],[WOON-ONDERSTEUNING]],0)</f>
        <v>0</v>
      </c>
      <c r="O27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3" s="122">
        <f>IF(Tabel1[[#This Row],[PSYCHOSOCIALE ONDERSTEUNING / BEGELEID WERKEN]]&gt;2,Tabel1[[#This Row],[PSYCHOSOCIALE ONDERSTEUNING / BEGELEID WERKEN]]-2,0)</f>
        <v>0</v>
      </c>
      <c r="S273" s="122">
        <f>Tabel1[[#This Row],[GLOBALE INDIVIDUELE ONDERSTEUNING]]+Tabel1[[#This Row],[OVERDRACHT UREN PSYCHOSOCIALE ONDERSTEUNING]]</f>
        <v>0</v>
      </c>
      <c r="T273" s="122">
        <f>IF(Tabel1[[#This Row],[AANTAL UREN  GLOBALE INDIVIDUELE ONDERSTEUNING]]&gt;10,10*TABELLEN!$AF$7+(Tabel1[[#This Row],[AANTAL UREN  GLOBALE INDIVIDUELE ONDERSTEUNING]]-10)*TABELLEN!$AF$8,Tabel1[[#This Row],[AANTAL UREN  GLOBALE INDIVIDUELE ONDERSTEUNING]]*TABELLEN!$AF$7)</f>
        <v>0</v>
      </c>
      <c r="U273" s="123" t="str">
        <f>IF(Tabel1[[#This Row],[P]]="P","-",IF(Tabel1[[#This Row],[P]]="P0","NIET OK",IF(Tabel1[[#This Row],[P]]="P1","NIET OK",IF(Tabel1[[#This Row],[P]]="P2","NIET OK",IF(Tabel1[[#This Row],[P]]="P3","OK",IF(Tabel1[[#This Row],[P]]="P4","OK",IF(Tabel1[[#This Row],[P]]="P5","OK",IF(Tabel1[[#This Row],[P]]="P6","OK",IF(Tabel1[[#This Row],[P]]="P7","OK")))))))))</f>
        <v>-</v>
      </c>
      <c r="V273" s="123">
        <f>IF(AND(K273="ja",U273="ok"),TABELLEN!$AI$7,0)</f>
        <v>0</v>
      </c>
      <c r="W27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3" s="71" t="str">
        <f>IF(Tabel1[[#This Row],[BUDGETCATEGORIE (DEFINITIEF)]]="-","-",IF(Tabel1[[#This Row],[BUDGETCATEGORIE (DEFINITIEF)]]="RTH",Tabel1[[#This Row],[SOM ZORGGEBONDEN PUNTEN]],VLOOKUP(Tabel1[[#This Row],[BUDGETCATEGORIE (DEFINITIEF)]],TABELLEN!$C$7:$D$30,2,FALSE)))</f>
        <v>-</v>
      </c>
    </row>
    <row r="274" spans="1:27" ht="13.8" x14ac:dyDescent="0.3">
      <c r="A274" s="61"/>
      <c r="B274" s="61"/>
      <c r="C274" s="61"/>
      <c r="D274" s="62" t="str">
        <f>CONCATENATE("B",Tabel1[[#This Row],[B-waarde]],"/","P",Tabel1[[#This Row],[P-waarde]])</f>
        <v>B/P</v>
      </c>
      <c r="E274" s="62" t="str">
        <f>CONCATENATE("P",Tabel1[[#This Row],[P-waarde]])</f>
        <v>P</v>
      </c>
      <c r="F274" s="63"/>
      <c r="G274" s="63"/>
      <c r="H274" s="63"/>
      <c r="I274" s="63"/>
      <c r="J274" s="63"/>
      <c r="K274" s="64"/>
      <c r="L274" s="65">
        <f>ROUNDDOWN(Tabel1[[#This Row],[DAG-ONDERSTEUNING]],0)</f>
        <v>0</v>
      </c>
      <c r="M27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4" s="67">
        <f>ROUNDDOWN(Tabel1[[#This Row],[WOON-ONDERSTEUNING]],0)</f>
        <v>0</v>
      </c>
      <c r="O27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4" s="122">
        <f>IF(Tabel1[[#This Row],[PSYCHOSOCIALE ONDERSTEUNING / BEGELEID WERKEN]]&gt;2,Tabel1[[#This Row],[PSYCHOSOCIALE ONDERSTEUNING / BEGELEID WERKEN]]-2,0)</f>
        <v>0</v>
      </c>
      <c r="S274" s="122">
        <f>Tabel1[[#This Row],[GLOBALE INDIVIDUELE ONDERSTEUNING]]+Tabel1[[#This Row],[OVERDRACHT UREN PSYCHOSOCIALE ONDERSTEUNING]]</f>
        <v>0</v>
      </c>
      <c r="T274" s="122">
        <f>IF(Tabel1[[#This Row],[AANTAL UREN  GLOBALE INDIVIDUELE ONDERSTEUNING]]&gt;10,10*TABELLEN!$AF$7+(Tabel1[[#This Row],[AANTAL UREN  GLOBALE INDIVIDUELE ONDERSTEUNING]]-10)*TABELLEN!$AF$8,Tabel1[[#This Row],[AANTAL UREN  GLOBALE INDIVIDUELE ONDERSTEUNING]]*TABELLEN!$AF$7)</f>
        <v>0</v>
      </c>
      <c r="U274" s="123" t="str">
        <f>IF(Tabel1[[#This Row],[P]]="P","-",IF(Tabel1[[#This Row],[P]]="P0","NIET OK",IF(Tabel1[[#This Row],[P]]="P1","NIET OK",IF(Tabel1[[#This Row],[P]]="P2","NIET OK",IF(Tabel1[[#This Row],[P]]="P3","OK",IF(Tabel1[[#This Row],[P]]="P4","OK",IF(Tabel1[[#This Row],[P]]="P5","OK",IF(Tabel1[[#This Row],[P]]="P6","OK",IF(Tabel1[[#This Row],[P]]="P7","OK")))))))))</f>
        <v>-</v>
      </c>
      <c r="V274" s="123">
        <f>IF(AND(K274="ja",U274="ok"),TABELLEN!$AI$7,0)</f>
        <v>0</v>
      </c>
      <c r="W27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4" s="71" t="str">
        <f>IF(Tabel1[[#This Row],[BUDGETCATEGORIE (DEFINITIEF)]]="-","-",IF(Tabel1[[#This Row],[BUDGETCATEGORIE (DEFINITIEF)]]="RTH",Tabel1[[#This Row],[SOM ZORGGEBONDEN PUNTEN]],VLOOKUP(Tabel1[[#This Row],[BUDGETCATEGORIE (DEFINITIEF)]],TABELLEN!$C$7:$D$30,2,FALSE)))</f>
        <v>-</v>
      </c>
    </row>
    <row r="275" spans="1:27" ht="13.8" x14ac:dyDescent="0.3">
      <c r="A275" s="61"/>
      <c r="B275" s="61"/>
      <c r="C275" s="61"/>
      <c r="D275" s="62" t="str">
        <f>CONCATENATE("B",Tabel1[[#This Row],[B-waarde]],"/","P",Tabel1[[#This Row],[P-waarde]])</f>
        <v>B/P</v>
      </c>
      <c r="E275" s="62" t="str">
        <f>CONCATENATE("P",Tabel1[[#This Row],[P-waarde]])</f>
        <v>P</v>
      </c>
      <c r="F275" s="63"/>
      <c r="G275" s="63"/>
      <c r="H275" s="63"/>
      <c r="I275" s="63"/>
      <c r="J275" s="63"/>
      <c r="K275" s="64"/>
      <c r="L275" s="65">
        <f>ROUNDDOWN(Tabel1[[#This Row],[DAG-ONDERSTEUNING]],0)</f>
        <v>0</v>
      </c>
      <c r="M27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5" s="67">
        <f>ROUNDDOWN(Tabel1[[#This Row],[WOON-ONDERSTEUNING]],0)</f>
        <v>0</v>
      </c>
      <c r="O27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5" s="122">
        <f>IF(Tabel1[[#This Row],[PSYCHOSOCIALE ONDERSTEUNING / BEGELEID WERKEN]]&gt;2,Tabel1[[#This Row],[PSYCHOSOCIALE ONDERSTEUNING / BEGELEID WERKEN]]-2,0)</f>
        <v>0</v>
      </c>
      <c r="S275" s="122">
        <f>Tabel1[[#This Row],[GLOBALE INDIVIDUELE ONDERSTEUNING]]+Tabel1[[#This Row],[OVERDRACHT UREN PSYCHOSOCIALE ONDERSTEUNING]]</f>
        <v>0</v>
      </c>
      <c r="T275" s="122">
        <f>IF(Tabel1[[#This Row],[AANTAL UREN  GLOBALE INDIVIDUELE ONDERSTEUNING]]&gt;10,10*TABELLEN!$AF$7+(Tabel1[[#This Row],[AANTAL UREN  GLOBALE INDIVIDUELE ONDERSTEUNING]]-10)*TABELLEN!$AF$8,Tabel1[[#This Row],[AANTAL UREN  GLOBALE INDIVIDUELE ONDERSTEUNING]]*TABELLEN!$AF$7)</f>
        <v>0</v>
      </c>
      <c r="U275" s="123" t="str">
        <f>IF(Tabel1[[#This Row],[P]]="P","-",IF(Tabel1[[#This Row],[P]]="P0","NIET OK",IF(Tabel1[[#This Row],[P]]="P1","NIET OK",IF(Tabel1[[#This Row],[P]]="P2","NIET OK",IF(Tabel1[[#This Row],[P]]="P3","OK",IF(Tabel1[[#This Row],[P]]="P4","OK",IF(Tabel1[[#This Row],[P]]="P5","OK",IF(Tabel1[[#This Row],[P]]="P6","OK",IF(Tabel1[[#This Row],[P]]="P7","OK")))))))))</f>
        <v>-</v>
      </c>
      <c r="V275" s="123">
        <f>IF(AND(K275="ja",U275="ok"),TABELLEN!$AI$7,0)</f>
        <v>0</v>
      </c>
      <c r="W27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5" s="71" t="str">
        <f>IF(Tabel1[[#This Row],[BUDGETCATEGORIE (DEFINITIEF)]]="-","-",IF(Tabel1[[#This Row],[BUDGETCATEGORIE (DEFINITIEF)]]="RTH",Tabel1[[#This Row],[SOM ZORGGEBONDEN PUNTEN]],VLOOKUP(Tabel1[[#This Row],[BUDGETCATEGORIE (DEFINITIEF)]],TABELLEN!$C$7:$D$30,2,FALSE)))</f>
        <v>-</v>
      </c>
    </row>
    <row r="276" spans="1:27" ht="13.8" x14ac:dyDescent="0.3">
      <c r="A276" s="61"/>
      <c r="B276" s="61"/>
      <c r="C276" s="61"/>
      <c r="D276" s="62" t="str">
        <f>CONCATENATE("B",Tabel1[[#This Row],[B-waarde]],"/","P",Tabel1[[#This Row],[P-waarde]])</f>
        <v>B/P</v>
      </c>
      <c r="E276" s="62" t="str">
        <f>CONCATENATE("P",Tabel1[[#This Row],[P-waarde]])</f>
        <v>P</v>
      </c>
      <c r="F276" s="63"/>
      <c r="G276" s="63"/>
      <c r="H276" s="63"/>
      <c r="I276" s="63"/>
      <c r="J276" s="63"/>
      <c r="K276" s="64"/>
      <c r="L276" s="65">
        <f>ROUNDDOWN(Tabel1[[#This Row],[DAG-ONDERSTEUNING]],0)</f>
        <v>0</v>
      </c>
      <c r="M27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6" s="67">
        <f>ROUNDDOWN(Tabel1[[#This Row],[WOON-ONDERSTEUNING]],0)</f>
        <v>0</v>
      </c>
      <c r="O27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6" s="122">
        <f>IF(Tabel1[[#This Row],[PSYCHOSOCIALE ONDERSTEUNING / BEGELEID WERKEN]]&gt;2,Tabel1[[#This Row],[PSYCHOSOCIALE ONDERSTEUNING / BEGELEID WERKEN]]-2,0)</f>
        <v>0</v>
      </c>
      <c r="S276" s="122">
        <f>Tabel1[[#This Row],[GLOBALE INDIVIDUELE ONDERSTEUNING]]+Tabel1[[#This Row],[OVERDRACHT UREN PSYCHOSOCIALE ONDERSTEUNING]]</f>
        <v>0</v>
      </c>
      <c r="T276" s="122">
        <f>IF(Tabel1[[#This Row],[AANTAL UREN  GLOBALE INDIVIDUELE ONDERSTEUNING]]&gt;10,10*TABELLEN!$AF$7+(Tabel1[[#This Row],[AANTAL UREN  GLOBALE INDIVIDUELE ONDERSTEUNING]]-10)*TABELLEN!$AF$8,Tabel1[[#This Row],[AANTAL UREN  GLOBALE INDIVIDUELE ONDERSTEUNING]]*TABELLEN!$AF$7)</f>
        <v>0</v>
      </c>
      <c r="U276" s="123" t="str">
        <f>IF(Tabel1[[#This Row],[P]]="P","-",IF(Tabel1[[#This Row],[P]]="P0","NIET OK",IF(Tabel1[[#This Row],[P]]="P1","NIET OK",IF(Tabel1[[#This Row],[P]]="P2","NIET OK",IF(Tabel1[[#This Row],[P]]="P3","OK",IF(Tabel1[[#This Row],[P]]="P4","OK",IF(Tabel1[[#This Row],[P]]="P5","OK",IF(Tabel1[[#This Row],[P]]="P6","OK",IF(Tabel1[[#This Row],[P]]="P7","OK")))))))))</f>
        <v>-</v>
      </c>
      <c r="V276" s="123">
        <f>IF(AND(K276="ja",U276="ok"),TABELLEN!$AI$7,0)</f>
        <v>0</v>
      </c>
      <c r="W27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6" s="71" t="str">
        <f>IF(Tabel1[[#This Row],[BUDGETCATEGORIE (DEFINITIEF)]]="-","-",IF(Tabel1[[#This Row],[BUDGETCATEGORIE (DEFINITIEF)]]="RTH",Tabel1[[#This Row],[SOM ZORGGEBONDEN PUNTEN]],VLOOKUP(Tabel1[[#This Row],[BUDGETCATEGORIE (DEFINITIEF)]],TABELLEN!$C$7:$D$30,2,FALSE)))</f>
        <v>-</v>
      </c>
    </row>
    <row r="277" spans="1:27" ht="13.8" x14ac:dyDescent="0.3">
      <c r="A277" s="61"/>
      <c r="B277" s="61"/>
      <c r="C277" s="61"/>
      <c r="D277" s="62" t="str">
        <f>CONCATENATE("B",Tabel1[[#This Row],[B-waarde]],"/","P",Tabel1[[#This Row],[P-waarde]])</f>
        <v>B/P</v>
      </c>
      <c r="E277" s="62" t="str">
        <f>CONCATENATE("P",Tabel1[[#This Row],[P-waarde]])</f>
        <v>P</v>
      </c>
      <c r="F277" s="63"/>
      <c r="G277" s="63"/>
      <c r="H277" s="63"/>
      <c r="I277" s="63"/>
      <c r="J277" s="63"/>
      <c r="K277" s="64"/>
      <c r="L277" s="65">
        <f>ROUNDDOWN(Tabel1[[#This Row],[DAG-ONDERSTEUNING]],0)</f>
        <v>0</v>
      </c>
      <c r="M27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7" s="67">
        <f>ROUNDDOWN(Tabel1[[#This Row],[WOON-ONDERSTEUNING]],0)</f>
        <v>0</v>
      </c>
      <c r="O27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7" s="122">
        <f>IF(Tabel1[[#This Row],[PSYCHOSOCIALE ONDERSTEUNING / BEGELEID WERKEN]]&gt;2,Tabel1[[#This Row],[PSYCHOSOCIALE ONDERSTEUNING / BEGELEID WERKEN]]-2,0)</f>
        <v>0</v>
      </c>
      <c r="S277" s="122">
        <f>Tabel1[[#This Row],[GLOBALE INDIVIDUELE ONDERSTEUNING]]+Tabel1[[#This Row],[OVERDRACHT UREN PSYCHOSOCIALE ONDERSTEUNING]]</f>
        <v>0</v>
      </c>
      <c r="T277" s="122">
        <f>IF(Tabel1[[#This Row],[AANTAL UREN  GLOBALE INDIVIDUELE ONDERSTEUNING]]&gt;10,10*TABELLEN!$AF$7+(Tabel1[[#This Row],[AANTAL UREN  GLOBALE INDIVIDUELE ONDERSTEUNING]]-10)*TABELLEN!$AF$8,Tabel1[[#This Row],[AANTAL UREN  GLOBALE INDIVIDUELE ONDERSTEUNING]]*TABELLEN!$AF$7)</f>
        <v>0</v>
      </c>
      <c r="U277" s="123" t="str">
        <f>IF(Tabel1[[#This Row],[P]]="P","-",IF(Tabel1[[#This Row],[P]]="P0","NIET OK",IF(Tabel1[[#This Row],[P]]="P1","NIET OK",IF(Tabel1[[#This Row],[P]]="P2","NIET OK",IF(Tabel1[[#This Row],[P]]="P3","OK",IF(Tabel1[[#This Row],[P]]="P4","OK",IF(Tabel1[[#This Row],[P]]="P5","OK",IF(Tabel1[[#This Row],[P]]="P6","OK",IF(Tabel1[[#This Row],[P]]="P7","OK")))))))))</f>
        <v>-</v>
      </c>
      <c r="V277" s="123">
        <f>IF(AND(K277="ja",U277="ok"),TABELLEN!$AI$7,0)</f>
        <v>0</v>
      </c>
      <c r="W27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7" s="71" t="str">
        <f>IF(Tabel1[[#This Row],[BUDGETCATEGORIE (DEFINITIEF)]]="-","-",IF(Tabel1[[#This Row],[BUDGETCATEGORIE (DEFINITIEF)]]="RTH",Tabel1[[#This Row],[SOM ZORGGEBONDEN PUNTEN]],VLOOKUP(Tabel1[[#This Row],[BUDGETCATEGORIE (DEFINITIEF)]],TABELLEN!$C$7:$D$30,2,FALSE)))</f>
        <v>-</v>
      </c>
    </row>
    <row r="278" spans="1:27" ht="13.8" x14ac:dyDescent="0.3">
      <c r="A278" s="61"/>
      <c r="B278" s="61"/>
      <c r="C278" s="61"/>
      <c r="D278" s="62" t="str">
        <f>CONCATENATE("B",Tabel1[[#This Row],[B-waarde]],"/","P",Tabel1[[#This Row],[P-waarde]])</f>
        <v>B/P</v>
      </c>
      <c r="E278" s="62" t="str">
        <f>CONCATENATE("P",Tabel1[[#This Row],[P-waarde]])</f>
        <v>P</v>
      </c>
      <c r="F278" s="63"/>
      <c r="G278" s="63"/>
      <c r="H278" s="63"/>
      <c r="I278" s="63"/>
      <c r="J278" s="63"/>
      <c r="K278" s="64"/>
      <c r="L278" s="65">
        <f>ROUNDDOWN(Tabel1[[#This Row],[DAG-ONDERSTEUNING]],0)</f>
        <v>0</v>
      </c>
      <c r="M27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8" s="67">
        <f>ROUNDDOWN(Tabel1[[#This Row],[WOON-ONDERSTEUNING]],0)</f>
        <v>0</v>
      </c>
      <c r="O27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8" s="122">
        <f>IF(Tabel1[[#This Row],[PSYCHOSOCIALE ONDERSTEUNING / BEGELEID WERKEN]]&gt;2,Tabel1[[#This Row],[PSYCHOSOCIALE ONDERSTEUNING / BEGELEID WERKEN]]-2,0)</f>
        <v>0</v>
      </c>
      <c r="S278" s="122">
        <f>Tabel1[[#This Row],[GLOBALE INDIVIDUELE ONDERSTEUNING]]+Tabel1[[#This Row],[OVERDRACHT UREN PSYCHOSOCIALE ONDERSTEUNING]]</f>
        <v>0</v>
      </c>
      <c r="T278" s="122">
        <f>IF(Tabel1[[#This Row],[AANTAL UREN  GLOBALE INDIVIDUELE ONDERSTEUNING]]&gt;10,10*TABELLEN!$AF$7+(Tabel1[[#This Row],[AANTAL UREN  GLOBALE INDIVIDUELE ONDERSTEUNING]]-10)*TABELLEN!$AF$8,Tabel1[[#This Row],[AANTAL UREN  GLOBALE INDIVIDUELE ONDERSTEUNING]]*TABELLEN!$AF$7)</f>
        <v>0</v>
      </c>
      <c r="U278" s="123" t="str">
        <f>IF(Tabel1[[#This Row],[P]]="P","-",IF(Tabel1[[#This Row],[P]]="P0","NIET OK",IF(Tabel1[[#This Row],[P]]="P1","NIET OK",IF(Tabel1[[#This Row],[P]]="P2","NIET OK",IF(Tabel1[[#This Row],[P]]="P3","OK",IF(Tabel1[[#This Row],[P]]="P4","OK",IF(Tabel1[[#This Row],[P]]="P5","OK",IF(Tabel1[[#This Row],[P]]="P6","OK",IF(Tabel1[[#This Row],[P]]="P7","OK")))))))))</f>
        <v>-</v>
      </c>
      <c r="V278" s="123">
        <f>IF(AND(K278="ja",U278="ok"),TABELLEN!$AI$7,0)</f>
        <v>0</v>
      </c>
      <c r="W27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8" s="71" t="str">
        <f>IF(Tabel1[[#This Row],[BUDGETCATEGORIE (DEFINITIEF)]]="-","-",IF(Tabel1[[#This Row],[BUDGETCATEGORIE (DEFINITIEF)]]="RTH",Tabel1[[#This Row],[SOM ZORGGEBONDEN PUNTEN]],VLOOKUP(Tabel1[[#This Row],[BUDGETCATEGORIE (DEFINITIEF)]],TABELLEN!$C$7:$D$30,2,FALSE)))</f>
        <v>-</v>
      </c>
    </row>
    <row r="279" spans="1:27" ht="13.8" x14ac:dyDescent="0.3">
      <c r="A279" s="61"/>
      <c r="B279" s="61"/>
      <c r="C279" s="61"/>
      <c r="D279" s="62" t="str">
        <f>CONCATENATE("B",Tabel1[[#This Row],[B-waarde]],"/","P",Tabel1[[#This Row],[P-waarde]])</f>
        <v>B/P</v>
      </c>
      <c r="E279" s="62" t="str">
        <f>CONCATENATE("P",Tabel1[[#This Row],[P-waarde]])</f>
        <v>P</v>
      </c>
      <c r="F279" s="63"/>
      <c r="G279" s="63"/>
      <c r="H279" s="63"/>
      <c r="I279" s="63"/>
      <c r="J279" s="63"/>
      <c r="K279" s="64"/>
      <c r="L279" s="65">
        <f>ROUNDDOWN(Tabel1[[#This Row],[DAG-ONDERSTEUNING]],0)</f>
        <v>0</v>
      </c>
      <c r="M27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79" s="67">
        <f>ROUNDDOWN(Tabel1[[#This Row],[WOON-ONDERSTEUNING]],0)</f>
        <v>0</v>
      </c>
      <c r="O27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7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7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79" s="122">
        <f>IF(Tabel1[[#This Row],[PSYCHOSOCIALE ONDERSTEUNING / BEGELEID WERKEN]]&gt;2,Tabel1[[#This Row],[PSYCHOSOCIALE ONDERSTEUNING / BEGELEID WERKEN]]-2,0)</f>
        <v>0</v>
      </c>
      <c r="S279" s="122">
        <f>Tabel1[[#This Row],[GLOBALE INDIVIDUELE ONDERSTEUNING]]+Tabel1[[#This Row],[OVERDRACHT UREN PSYCHOSOCIALE ONDERSTEUNING]]</f>
        <v>0</v>
      </c>
      <c r="T279" s="122">
        <f>IF(Tabel1[[#This Row],[AANTAL UREN  GLOBALE INDIVIDUELE ONDERSTEUNING]]&gt;10,10*TABELLEN!$AF$7+(Tabel1[[#This Row],[AANTAL UREN  GLOBALE INDIVIDUELE ONDERSTEUNING]]-10)*TABELLEN!$AF$8,Tabel1[[#This Row],[AANTAL UREN  GLOBALE INDIVIDUELE ONDERSTEUNING]]*TABELLEN!$AF$7)</f>
        <v>0</v>
      </c>
      <c r="U279" s="123" t="str">
        <f>IF(Tabel1[[#This Row],[P]]="P","-",IF(Tabel1[[#This Row],[P]]="P0","NIET OK",IF(Tabel1[[#This Row],[P]]="P1","NIET OK",IF(Tabel1[[#This Row],[P]]="P2","NIET OK",IF(Tabel1[[#This Row],[P]]="P3","OK",IF(Tabel1[[#This Row],[P]]="P4","OK",IF(Tabel1[[#This Row],[P]]="P5","OK",IF(Tabel1[[#This Row],[P]]="P6","OK",IF(Tabel1[[#This Row],[P]]="P7","OK")))))))))</f>
        <v>-</v>
      </c>
      <c r="V279" s="123">
        <f>IF(AND(K279="ja",U279="ok"),TABELLEN!$AI$7,0)</f>
        <v>0</v>
      </c>
      <c r="W27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7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7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7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79" s="71" t="str">
        <f>IF(Tabel1[[#This Row],[BUDGETCATEGORIE (DEFINITIEF)]]="-","-",IF(Tabel1[[#This Row],[BUDGETCATEGORIE (DEFINITIEF)]]="RTH",Tabel1[[#This Row],[SOM ZORGGEBONDEN PUNTEN]],VLOOKUP(Tabel1[[#This Row],[BUDGETCATEGORIE (DEFINITIEF)]],TABELLEN!$C$7:$D$30,2,FALSE)))</f>
        <v>-</v>
      </c>
    </row>
    <row r="280" spans="1:27" ht="13.8" x14ac:dyDescent="0.3">
      <c r="A280" s="61"/>
      <c r="B280" s="61"/>
      <c r="C280" s="61"/>
      <c r="D280" s="62" t="str">
        <f>CONCATENATE("B",Tabel1[[#This Row],[B-waarde]],"/","P",Tabel1[[#This Row],[P-waarde]])</f>
        <v>B/P</v>
      </c>
      <c r="E280" s="62" t="str">
        <f>CONCATENATE("P",Tabel1[[#This Row],[P-waarde]])</f>
        <v>P</v>
      </c>
      <c r="F280" s="63"/>
      <c r="G280" s="63"/>
      <c r="H280" s="63"/>
      <c r="I280" s="63"/>
      <c r="J280" s="63"/>
      <c r="K280" s="64"/>
      <c r="L280" s="65">
        <f>ROUNDDOWN(Tabel1[[#This Row],[DAG-ONDERSTEUNING]],0)</f>
        <v>0</v>
      </c>
      <c r="M28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0" s="67">
        <f>ROUNDDOWN(Tabel1[[#This Row],[WOON-ONDERSTEUNING]],0)</f>
        <v>0</v>
      </c>
      <c r="O28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0" s="122">
        <f>IF(Tabel1[[#This Row],[PSYCHOSOCIALE ONDERSTEUNING / BEGELEID WERKEN]]&gt;2,Tabel1[[#This Row],[PSYCHOSOCIALE ONDERSTEUNING / BEGELEID WERKEN]]-2,0)</f>
        <v>0</v>
      </c>
      <c r="S280" s="122">
        <f>Tabel1[[#This Row],[GLOBALE INDIVIDUELE ONDERSTEUNING]]+Tabel1[[#This Row],[OVERDRACHT UREN PSYCHOSOCIALE ONDERSTEUNING]]</f>
        <v>0</v>
      </c>
      <c r="T280" s="122">
        <f>IF(Tabel1[[#This Row],[AANTAL UREN  GLOBALE INDIVIDUELE ONDERSTEUNING]]&gt;10,10*TABELLEN!$AF$7+(Tabel1[[#This Row],[AANTAL UREN  GLOBALE INDIVIDUELE ONDERSTEUNING]]-10)*TABELLEN!$AF$8,Tabel1[[#This Row],[AANTAL UREN  GLOBALE INDIVIDUELE ONDERSTEUNING]]*TABELLEN!$AF$7)</f>
        <v>0</v>
      </c>
      <c r="U280" s="123" t="str">
        <f>IF(Tabel1[[#This Row],[P]]="P","-",IF(Tabel1[[#This Row],[P]]="P0","NIET OK",IF(Tabel1[[#This Row],[P]]="P1","NIET OK",IF(Tabel1[[#This Row],[P]]="P2","NIET OK",IF(Tabel1[[#This Row],[P]]="P3","OK",IF(Tabel1[[#This Row],[P]]="P4","OK",IF(Tabel1[[#This Row],[P]]="P5","OK",IF(Tabel1[[#This Row],[P]]="P6","OK",IF(Tabel1[[#This Row],[P]]="P7","OK")))))))))</f>
        <v>-</v>
      </c>
      <c r="V280" s="123">
        <f>IF(AND(K280="ja",U280="ok"),TABELLEN!$AI$7,0)</f>
        <v>0</v>
      </c>
      <c r="W28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0" s="71" t="str">
        <f>IF(Tabel1[[#This Row],[BUDGETCATEGORIE (DEFINITIEF)]]="-","-",IF(Tabel1[[#This Row],[BUDGETCATEGORIE (DEFINITIEF)]]="RTH",Tabel1[[#This Row],[SOM ZORGGEBONDEN PUNTEN]],VLOOKUP(Tabel1[[#This Row],[BUDGETCATEGORIE (DEFINITIEF)]],TABELLEN!$C$7:$D$30,2,FALSE)))</f>
        <v>-</v>
      </c>
    </row>
    <row r="281" spans="1:27" ht="13.8" x14ac:dyDescent="0.3">
      <c r="A281" s="61"/>
      <c r="B281" s="61"/>
      <c r="C281" s="61"/>
      <c r="D281" s="62" t="str">
        <f>CONCATENATE("B",Tabel1[[#This Row],[B-waarde]],"/","P",Tabel1[[#This Row],[P-waarde]])</f>
        <v>B/P</v>
      </c>
      <c r="E281" s="62" t="str">
        <f>CONCATENATE("P",Tabel1[[#This Row],[P-waarde]])</f>
        <v>P</v>
      </c>
      <c r="F281" s="63"/>
      <c r="G281" s="63"/>
      <c r="H281" s="63"/>
      <c r="I281" s="63"/>
      <c r="J281" s="63"/>
      <c r="K281" s="64"/>
      <c r="L281" s="65">
        <f>ROUNDDOWN(Tabel1[[#This Row],[DAG-ONDERSTEUNING]],0)</f>
        <v>0</v>
      </c>
      <c r="M28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1" s="67">
        <f>ROUNDDOWN(Tabel1[[#This Row],[WOON-ONDERSTEUNING]],0)</f>
        <v>0</v>
      </c>
      <c r="O28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1" s="122">
        <f>IF(Tabel1[[#This Row],[PSYCHOSOCIALE ONDERSTEUNING / BEGELEID WERKEN]]&gt;2,Tabel1[[#This Row],[PSYCHOSOCIALE ONDERSTEUNING / BEGELEID WERKEN]]-2,0)</f>
        <v>0</v>
      </c>
      <c r="S281" s="122">
        <f>Tabel1[[#This Row],[GLOBALE INDIVIDUELE ONDERSTEUNING]]+Tabel1[[#This Row],[OVERDRACHT UREN PSYCHOSOCIALE ONDERSTEUNING]]</f>
        <v>0</v>
      </c>
      <c r="T281" s="122">
        <f>IF(Tabel1[[#This Row],[AANTAL UREN  GLOBALE INDIVIDUELE ONDERSTEUNING]]&gt;10,10*TABELLEN!$AF$7+(Tabel1[[#This Row],[AANTAL UREN  GLOBALE INDIVIDUELE ONDERSTEUNING]]-10)*TABELLEN!$AF$8,Tabel1[[#This Row],[AANTAL UREN  GLOBALE INDIVIDUELE ONDERSTEUNING]]*TABELLEN!$AF$7)</f>
        <v>0</v>
      </c>
      <c r="U281" s="123" t="str">
        <f>IF(Tabel1[[#This Row],[P]]="P","-",IF(Tabel1[[#This Row],[P]]="P0","NIET OK",IF(Tabel1[[#This Row],[P]]="P1","NIET OK",IF(Tabel1[[#This Row],[P]]="P2","NIET OK",IF(Tabel1[[#This Row],[P]]="P3","OK",IF(Tabel1[[#This Row],[P]]="P4","OK",IF(Tabel1[[#This Row],[P]]="P5","OK",IF(Tabel1[[#This Row],[P]]="P6","OK",IF(Tabel1[[#This Row],[P]]="P7","OK")))))))))</f>
        <v>-</v>
      </c>
      <c r="V281" s="123">
        <f>IF(AND(K281="ja",U281="ok"),TABELLEN!$AI$7,0)</f>
        <v>0</v>
      </c>
      <c r="W28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1" s="71" t="str">
        <f>IF(Tabel1[[#This Row],[BUDGETCATEGORIE (DEFINITIEF)]]="-","-",IF(Tabel1[[#This Row],[BUDGETCATEGORIE (DEFINITIEF)]]="RTH",Tabel1[[#This Row],[SOM ZORGGEBONDEN PUNTEN]],VLOOKUP(Tabel1[[#This Row],[BUDGETCATEGORIE (DEFINITIEF)]],TABELLEN!$C$7:$D$30,2,FALSE)))</f>
        <v>-</v>
      </c>
    </row>
    <row r="282" spans="1:27" ht="13.8" x14ac:dyDescent="0.3">
      <c r="A282" s="61"/>
      <c r="B282" s="61"/>
      <c r="C282" s="61"/>
      <c r="D282" s="62" t="str">
        <f>CONCATENATE("B",Tabel1[[#This Row],[B-waarde]],"/","P",Tabel1[[#This Row],[P-waarde]])</f>
        <v>B/P</v>
      </c>
      <c r="E282" s="62" t="str">
        <f>CONCATENATE("P",Tabel1[[#This Row],[P-waarde]])</f>
        <v>P</v>
      </c>
      <c r="F282" s="63"/>
      <c r="G282" s="63"/>
      <c r="H282" s="63"/>
      <c r="I282" s="63"/>
      <c r="J282" s="63"/>
      <c r="K282" s="64"/>
      <c r="L282" s="65">
        <f>ROUNDDOWN(Tabel1[[#This Row],[DAG-ONDERSTEUNING]],0)</f>
        <v>0</v>
      </c>
      <c r="M28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2" s="67">
        <f>ROUNDDOWN(Tabel1[[#This Row],[WOON-ONDERSTEUNING]],0)</f>
        <v>0</v>
      </c>
      <c r="O28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2" s="122">
        <f>IF(Tabel1[[#This Row],[PSYCHOSOCIALE ONDERSTEUNING / BEGELEID WERKEN]]&gt;2,Tabel1[[#This Row],[PSYCHOSOCIALE ONDERSTEUNING / BEGELEID WERKEN]]-2,0)</f>
        <v>0</v>
      </c>
      <c r="S282" s="122">
        <f>Tabel1[[#This Row],[GLOBALE INDIVIDUELE ONDERSTEUNING]]+Tabel1[[#This Row],[OVERDRACHT UREN PSYCHOSOCIALE ONDERSTEUNING]]</f>
        <v>0</v>
      </c>
      <c r="T282" s="122">
        <f>IF(Tabel1[[#This Row],[AANTAL UREN  GLOBALE INDIVIDUELE ONDERSTEUNING]]&gt;10,10*TABELLEN!$AF$7+(Tabel1[[#This Row],[AANTAL UREN  GLOBALE INDIVIDUELE ONDERSTEUNING]]-10)*TABELLEN!$AF$8,Tabel1[[#This Row],[AANTAL UREN  GLOBALE INDIVIDUELE ONDERSTEUNING]]*TABELLEN!$AF$7)</f>
        <v>0</v>
      </c>
      <c r="U282" s="123" t="str">
        <f>IF(Tabel1[[#This Row],[P]]="P","-",IF(Tabel1[[#This Row],[P]]="P0","NIET OK",IF(Tabel1[[#This Row],[P]]="P1","NIET OK",IF(Tabel1[[#This Row],[P]]="P2","NIET OK",IF(Tabel1[[#This Row],[P]]="P3","OK",IF(Tabel1[[#This Row],[P]]="P4","OK",IF(Tabel1[[#This Row],[P]]="P5","OK",IF(Tabel1[[#This Row],[P]]="P6","OK",IF(Tabel1[[#This Row],[P]]="P7","OK")))))))))</f>
        <v>-</v>
      </c>
      <c r="V282" s="123">
        <f>IF(AND(K282="ja",U282="ok"),TABELLEN!$AI$7,0)</f>
        <v>0</v>
      </c>
      <c r="W28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2" s="71" t="str">
        <f>IF(Tabel1[[#This Row],[BUDGETCATEGORIE (DEFINITIEF)]]="-","-",IF(Tabel1[[#This Row],[BUDGETCATEGORIE (DEFINITIEF)]]="RTH",Tabel1[[#This Row],[SOM ZORGGEBONDEN PUNTEN]],VLOOKUP(Tabel1[[#This Row],[BUDGETCATEGORIE (DEFINITIEF)]],TABELLEN!$C$7:$D$30,2,FALSE)))</f>
        <v>-</v>
      </c>
    </row>
    <row r="283" spans="1:27" ht="13.8" x14ac:dyDescent="0.3">
      <c r="A283" s="61"/>
      <c r="B283" s="61"/>
      <c r="C283" s="61"/>
      <c r="D283" s="62" t="str">
        <f>CONCATENATE("B",Tabel1[[#This Row],[B-waarde]],"/","P",Tabel1[[#This Row],[P-waarde]])</f>
        <v>B/P</v>
      </c>
      <c r="E283" s="62" t="str">
        <f>CONCATENATE("P",Tabel1[[#This Row],[P-waarde]])</f>
        <v>P</v>
      </c>
      <c r="F283" s="63"/>
      <c r="G283" s="63"/>
      <c r="H283" s="63"/>
      <c r="I283" s="63"/>
      <c r="J283" s="63"/>
      <c r="K283" s="64"/>
      <c r="L283" s="65">
        <f>ROUNDDOWN(Tabel1[[#This Row],[DAG-ONDERSTEUNING]],0)</f>
        <v>0</v>
      </c>
      <c r="M28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3" s="67">
        <f>ROUNDDOWN(Tabel1[[#This Row],[WOON-ONDERSTEUNING]],0)</f>
        <v>0</v>
      </c>
      <c r="O28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3" s="122">
        <f>IF(Tabel1[[#This Row],[PSYCHOSOCIALE ONDERSTEUNING / BEGELEID WERKEN]]&gt;2,Tabel1[[#This Row],[PSYCHOSOCIALE ONDERSTEUNING / BEGELEID WERKEN]]-2,0)</f>
        <v>0</v>
      </c>
      <c r="S283" s="122">
        <f>Tabel1[[#This Row],[GLOBALE INDIVIDUELE ONDERSTEUNING]]+Tabel1[[#This Row],[OVERDRACHT UREN PSYCHOSOCIALE ONDERSTEUNING]]</f>
        <v>0</v>
      </c>
      <c r="T283" s="122">
        <f>IF(Tabel1[[#This Row],[AANTAL UREN  GLOBALE INDIVIDUELE ONDERSTEUNING]]&gt;10,10*TABELLEN!$AF$7+(Tabel1[[#This Row],[AANTAL UREN  GLOBALE INDIVIDUELE ONDERSTEUNING]]-10)*TABELLEN!$AF$8,Tabel1[[#This Row],[AANTAL UREN  GLOBALE INDIVIDUELE ONDERSTEUNING]]*TABELLEN!$AF$7)</f>
        <v>0</v>
      </c>
      <c r="U283" s="123" t="str">
        <f>IF(Tabel1[[#This Row],[P]]="P","-",IF(Tabel1[[#This Row],[P]]="P0","NIET OK",IF(Tabel1[[#This Row],[P]]="P1","NIET OK",IF(Tabel1[[#This Row],[P]]="P2","NIET OK",IF(Tabel1[[#This Row],[P]]="P3","OK",IF(Tabel1[[#This Row],[P]]="P4","OK",IF(Tabel1[[#This Row],[P]]="P5","OK",IF(Tabel1[[#This Row],[P]]="P6","OK",IF(Tabel1[[#This Row],[P]]="P7","OK")))))))))</f>
        <v>-</v>
      </c>
      <c r="V283" s="123">
        <f>IF(AND(K283="ja",U283="ok"),TABELLEN!$AI$7,0)</f>
        <v>0</v>
      </c>
      <c r="W28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3" s="71" t="str">
        <f>IF(Tabel1[[#This Row],[BUDGETCATEGORIE (DEFINITIEF)]]="-","-",IF(Tabel1[[#This Row],[BUDGETCATEGORIE (DEFINITIEF)]]="RTH",Tabel1[[#This Row],[SOM ZORGGEBONDEN PUNTEN]],VLOOKUP(Tabel1[[#This Row],[BUDGETCATEGORIE (DEFINITIEF)]],TABELLEN!$C$7:$D$30,2,FALSE)))</f>
        <v>-</v>
      </c>
    </row>
    <row r="284" spans="1:27" ht="13.8" x14ac:dyDescent="0.3">
      <c r="A284" s="61"/>
      <c r="B284" s="61"/>
      <c r="C284" s="61"/>
      <c r="D284" s="62" t="str">
        <f>CONCATENATE("B",Tabel1[[#This Row],[B-waarde]],"/","P",Tabel1[[#This Row],[P-waarde]])</f>
        <v>B/P</v>
      </c>
      <c r="E284" s="62" t="str">
        <f>CONCATENATE("P",Tabel1[[#This Row],[P-waarde]])</f>
        <v>P</v>
      </c>
      <c r="F284" s="63"/>
      <c r="G284" s="63"/>
      <c r="H284" s="63"/>
      <c r="I284" s="63"/>
      <c r="J284" s="63"/>
      <c r="K284" s="64"/>
      <c r="L284" s="65">
        <f>ROUNDDOWN(Tabel1[[#This Row],[DAG-ONDERSTEUNING]],0)</f>
        <v>0</v>
      </c>
      <c r="M28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4" s="67">
        <f>ROUNDDOWN(Tabel1[[#This Row],[WOON-ONDERSTEUNING]],0)</f>
        <v>0</v>
      </c>
      <c r="O28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4" s="122">
        <f>IF(Tabel1[[#This Row],[PSYCHOSOCIALE ONDERSTEUNING / BEGELEID WERKEN]]&gt;2,Tabel1[[#This Row],[PSYCHOSOCIALE ONDERSTEUNING / BEGELEID WERKEN]]-2,0)</f>
        <v>0</v>
      </c>
      <c r="S284" s="122">
        <f>Tabel1[[#This Row],[GLOBALE INDIVIDUELE ONDERSTEUNING]]+Tabel1[[#This Row],[OVERDRACHT UREN PSYCHOSOCIALE ONDERSTEUNING]]</f>
        <v>0</v>
      </c>
      <c r="T284" s="122">
        <f>IF(Tabel1[[#This Row],[AANTAL UREN  GLOBALE INDIVIDUELE ONDERSTEUNING]]&gt;10,10*TABELLEN!$AF$7+(Tabel1[[#This Row],[AANTAL UREN  GLOBALE INDIVIDUELE ONDERSTEUNING]]-10)*TABELLEN!$AF$8,Tabel1[[#This Row],[AANTAL UREN  GLOBALE INDIVIDUELE ONDERSTEUNING]]*TABELLEN!$AF$7)</f>
        <v>0</v>
      </c>
      <c r="U284" s="123" t="str">
        <f>IF(Tabel1[[#This Row],[P]]="P","-",IF(Tabel1[[#This Row],[P]]="P0","NIET OK",IF(Tabel1[[#This Row],[P]]="P1","NIET OK",IF(Tabel1[[#This Row],[P]]="P2","NIET OK",IF(Tabel1[[#This Row],[P]]="P3","OK",IF(Tabel1[[#This Row],[P]]="P4","OK",IF(Tabel1[[#This Row],[P]]="P5","OK",IF(Tabel1[[#This Row],[P]]="P6","OK",IF(Tabel1[[#This Row],[P]]="P7","OK")))))))))</f>
        <v>-</v>
      </c>
      <c r="V284" s="123">
        <f>IF(AND(K284="ja",U284="ok"),TABELLEN!$AI$7,0)</f>
        <v>0</v>
      </c>
      <c r="W28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4" s="71" t="str">
        <f>IF(Tabel1[[#This Row],[BUDGETCATEGORIE (DEFINITIEF)]]="-","-",IF(Tabel1[[#This Row],[BUDGETCATEGORIE (DEFINITIEF)]]="RTH",Tabel1[[#This Row],[SOM ZORGGEBONDEN PUNTEN]],VLOOKUP(Tabel1[[#This Row],[BUDGETCATEGORIE (DEFINITIEF)]],TABELLEN!$C$7:$D$30,2,FALSE)))</f>
        <v>-</v>
      </c>
    </row>
    <row r="285" spans="1:27" ht="13.8" x14ac:dyDescent="0.3">
      <c r="A285" s="61"/>
      <c r="B285" s="61"/>
      <c r="C285" s="61"/>
      <c r="D285" s="62" t="str">
        <f>CONCATENATE("B",Tabel1[[#This Row],[B-waarde]],"/","P",Tabel1[[#This Row],[P-waarde]])</f>
        <v>B/P</v>
      </c>
      <c r="E285" s="62" t="str">
        <f>CONCATENATE("P",Tabel1[[#This Row],[P-waarde]])</f>
        <v>P</v>
      </c>
      <c r="F285" s="63"/>
      <c r="G285" s="63"/>
      <c r="H285" s="63"/>
      <c r="I285" s="63"/>
      <c r="J285" s="63"/>
      <c r="K285" s="64"/>
      <c r="L285" s="65">
        <f>ROUNDDOWN(Tabel1[[#This Row],[DAG-ONDERSTEUNING]],0)</f>
        <v>0</v>
      </c>
      <c r="M28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5" s="67">
        <f>ROUNDDOWN(Tabel1[[#This Row],[WOON-ONDERSTEUNING]],0)</f>
        <v>0</v>
      </c>
      <c r="O28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5" s="122">
        <f>IF(Tabel1[[#This Row],[PSYCHOSOCIALE ONDERSTEUNING / BEGELEID WERKEN]]&gt;2,Tabel1[[#This Row],[PSYCHOSOCIALE ONDERSTEUNING / BEGELEID WERKEN]]-2,0)</f>
        <v>0</v>
      </c>
      <c r="S285" s="122">
        <f>Tabel1[[#This Row],[GLOBALE INDIVIDUELE ONDERSTEUNING]]+Tabel1[[#This Row],[OVERDRACHT UREN PSYCHOSOCIALE ONDERSTEUNING]]</f>
        <v>0</v>
      </c>
      <c r="T285" s="122">
        <f>IF(Tabel1[[#This Row],[AANTAL UREN  GLOBALE INDIVIDUELE ONDERSTEUNING]]&gt;10,10*TABELLEN!$AF$7+(Tabel1[[#This Row],[AANTAL UREN  GLOBALE INDIVIDUELE ONDERSTEUNING]]-10)*TABELLEN!$AF$8,Tabel1[[#This Row],[AANTAL UREN  GLOBALE INDIVIDUELE ONDERSTEUNING]]*TABELLEN!$AF$7)</f>
        <v>0</v>
      </c>
      <c r="U285" s="123" t="str">
        <f>IF(Tabel1[[#This Row],[P]]="P","-",IF(Tabel1[[#This Row],[P]]="P0","NIET OK",IF(Tabel1[[#This Row],[P]]="P1","NIET OK",IF(Tabel1[[#This Row],[P]]="P2","NIET OK",IF(Tabel1[[#This Row],[P]]="P3","OK",IF(Tabel1[[#This Row],[P]]="P4","OK",IF(Tabel1[[#This Row],[P]]="P5","OK",IF(Tabel1[[#This Row],[P]]="P6","OK",IF(Tabel1[[#This Row],[P]]="P7","OK")))))))))</f>
        <v>-</v>
      </c>
      <c r="V285" s="123">
        <f>IF(AND(K285="ja",U285="ok"),TABELLEN!$AI$7,0)</f>
        <v>0</v>
      </c>
      <c r="W28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5" s="71" t="str">
        <f>IF(Tabel1[[#This Row],[BUDGETCATEGORIE (DEFINITIEF)]]="-","-",IF(Tabel1[[#This Row],[BUDGETCATEGORIE (DEFINITIEF)]]="RTH",Tabel1[[#This Row],[SOM ZORGGEBONDEN PUNTEN]],VLOOKUP(Tabel1[[#This Row],[BUDGETCATEGORIE (DEFINITIEF)]],TABELLEN!$C$7:$D$30,2,FALSE)))</f>
        <v>-</v>
      </c>
    </row>
    <row r="286" spans="1:27" ht="13.8" x14ac:dyDescent="0.3">
      <c r="A286" s="61"/>
      <c r="B286" s="61"/>
      <c r="C286" s="61"/>
      <c r="D286" s="62" t="str">
        <f>CONCATENATE("B",Tabel1[[#This Row],[B-waarde]],"/","P",Tabel1[[#This Row],[P-waarde]])</f>
        <v>B/P</v>
      </c>
      <c r="E286" s="62" t="str">
        <f>CONCATENATE("P",Tabel1[[#This Row],[P-waarde]])</f>
        <v>P</v>
      </c>
      <c r="F286" s="63"/>
      <c r="G286" s="63"/>
      <c r="H286" s="63"/>
      <c r="I286" s="63"/>
      <c r="J286" s="63"/>
      <c r="K286" s="64"/>
      <c r="L286" s="65">
        <f>ROUNDDOWN(Tabel1[[#This Row],[DAG-ONDERSTEUNING]],0)</f>
        <v>0</v>
      </c>
      <c r="M28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6" s="67">
        <f>ROUNDDOWN(Tabel1[[#This Row],[WOON-ONDERSTEUNING]],0)</f>
        <v>0</v>
      </c>
      <c r="O28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6" s="122">
        <f>IF(Tabel1[[#This Row],[PSYCHOSOCIALE ONDERSTEUNING / BEGELEID WERKEN]]&gt;2,Tabel1[[#This Row],[PSYCHOSOCIALE ONDERSTEUNING / BEGELEID WERKEN]]-2,0)</f>
        <v>0</v>
      </c>
      <c r="S286" s="122">
        <f>Tabel1[[#This Row],[GLOBALE INDIVIDUELE ONDERSTEUNING]]+Tabel1[[#This Row],[OVERDRACHT UREN PSYCHOSOCIALE ONDERSTEUNING]]</f>
        <v>0</v>
      </c>
      <c r="T286" s="122">
        <f>IF(Tabel1[[#This Row],[AANTAL UREN  GLOBALE INDIVIDUELE ONDERSTEUNING]]&gt;10,10*TABELLEN!$AF$7+(Tabel1[[#This Row],[AANTAL UREN  GLOBALE INDIVIDUELE ONDERSTEUNING]]-10)*TABELLEN!$AF$8,Tabel1[[#This Row],[AANTAL UREN  GLOBALE INDIVIDUELE ONDERSTEUNING]]*TABELLEN!$AF$7)</f>
        <v>0</v>
      </c>
      <c r="U286" s="123" t="str">
        <f>IF(Tabel1[[#This Row],[P]]="P","-",IF(Tabel1[[#This Row],[P]]="P0","NIET OK",IF(Tabel1[[#This Row],[P]]="P1","NIET OK",IF(Tabel1[[#This Row],[P]]="P2","NIET OK",IF(Tabel1[[#This Row],[P]]="P3","OK",IF(Tabel1[[#This Row],[P]]="P4","OK",IF(Tabel1[[#This Row],[P]]="P5","OK",IF(Tabel1[[#This Row],[P]]="P6","OK",IF(Tabel1[[#This Row],[P]]="P7","OK")))))))))</f>
        <v>-</v>
      </c>
      <c r="V286" s="123">
        <f>IF(AND(K286="ja",U286="ok"),TABELLEN!$AI$7,0)</f>
        <v>0</v>
      </c>
      <c r="W28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6" s="71" t="str">
        <f>IF(Tabel1[[#This Row],[BUDGETCATEGORIE (DEFINITIEF)]]="-","-",IF(Tabel1[[#This Row],[BUDGETCATEGORIE (DEFINITIEF)]]="RTH",Tabel1[[#This Row],[SOM ZORGGEBONDEN PUNTEN]],VLOOKUP(Tabel1[[#This Row],[BUDGETCATEGORIE (DEFINITIEF)]],TABELLEN!$C$7:$D$30,2,FALSE)))</f>
        <v>-</v>
      </c>
    </row>
    <row r="287" spans="1:27" ht="13.8" x14ac:dyDescent="0.3">
      <c r="A287" s="61"/>
      <c r="B287" s="61"/>
      <c r="C287" s="61"/>
      <c r="D287" s="62" t="str">
        <f>CONCATENATE("B",Tabel1[[#This Row],[B-waarde]],"/","P",Tabel1[[#This Row],[P-waarde]])</f>
        <v>B/P</v>
      </c>
      <c r="E287" s="62" t="str">
        <f>CONCATENATE("P",Tabel1[[#This Row],[P-waarde]])</f>
        <v>P</v>
      </c>
      <c r="F287" s="63"/>
      <c r="G287" s="63"/>
      <c r="H287" s="63"/>
      <c r="I287" s="63"/>
      <c r="J287" s="63"/>
      <c r="K287" s="64"/>
      <c r="L287" s="65">
        <f>ROUNDDOWN(Tabel1[[#This Row],[DAG-ONDERSTEUNING]],0)</f>
        <v>0</v>
      </c>
      <c r="M28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7" s="67">
        <f>ROUNDDOWN(Tabel1[[#This Row],[WOON-ONDERSTEUNING]],0)</f>
        <v>0</v>
      </c>
      <c r="O28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7" s="122">
        <f>IF(Tabel1[[#This Row],[PSYCHOSOCIALE ONDERSTEUNING / BEGELEID WERKEN]]&gt;2,Tabel1[[#This Row],[PSYCHOSOCIALE ONDERSTEUNING / BEGELEID WERKEN]]-2,0)</f>
        <v>0</v>
      </c>
      <c r="S287" s="122">
        <f>Tabel1[[#This Row],[GLOBALE INDIVIDUELE ONDERSTEUNING]]+Tabel1[[#This Row],[OVERDRACHT UREN PSYCHOSOCIALE ONDERSTEUNING]]</f>
        <v>0</v>
      </c>
      <c r="T287" s="122">
        <f>IF(Tabel1[[#This Row],[AANTAL UREN  GLOBALE INDIVIDUELE ONDERSTEUNING]]&gt;10,10*TABELLEN!$AF$7+(Tabel1[[#This Row],[AANTAL UREN  GLOBALE INDIVIDUELE ONDERSTEUNING]]-10)*TABELLEN!$AF$8,Tabel1[[#This Row],[AANTAL UREN  GLOBALE INDIVIDUELE ONDERSTEUNING]]*TABELLEN!$AF$7)</f>
        <v>0</v>
      </c>
      <c r="U287" s="123" t="str">
        <f>IF(Tabel1[[#This Row],[P]]="P","-",IF(Tabel1[[#This Row],[P]]="P0","NIET OK",IF(Tabel1[[#This Row],[P]]="P1","NIET OK",IF(Tabel1[[#This Row],[P]]="P2","NIET OK",IF(Tabel1[[#This Row],[P]]="P3","OK",IF(Tabel1[[#This Row],[P]]="P4","OK",IF(Tabel1[[#This Row],[P]]="P5","OK",IF(Tabel1[[#This Row],[P]]="P6","OK",IF(Tabel1[[#This Row],[P]]="P7","OK")))))))))</f>
        <v>-</v>
      </c>
      <c r="V287" s="123">
        <f>IF(AND(K287="ja",U287="ok"),TABELLEN!$AI$7,0)</f>
        <v>0</v>
      </c>
      <c r="W28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7" s="71" t="str">
        <f>IF(Tabel1[[#This Row],[BUDGETCATEGORIE (DEFINITIEF)]]="-","-",IF(Tabel1[[#This Row],[BUDGETCATEGORIE (DEFINITIEF)]]="RTH",Tabel1[[#This Row],[SOM ZORGGEBONDEN PUNTEN]],VLOOKUP(Tabel1[[#This Row],[BUDGETCATEGORIE (DEFINITIEF)]],TABELLEN!$C$7:$D$30,2,FALSE)))</f>
        <v>-</v>
      </c>
    </row>
    <row r="288" spans="1:27" ht="13.8" x14ac:dyDescent="0.3">
      <c r="A288" s="61"/>
      <c r="B288" s="61"/>
      <c r="C288" s="61"/>
      <c r="D288" s="62" t="str">
        <f>CONCATENATE("B",Tabel1[[#This Row],[B-waarde]],"/","P",Tabel1[[#This Row],[P-waarde]])</f>
        <v>B/P</v>
      </c>
      <c r="E288" s="62" t="str">
        <f>CONCATENATE("P",Tabel1[[#This Row],[P-waarde]])</f>
        <v>P</v>
      </c>
      <c r="F288" s="63"/>
      <c r="G288" s="63"/>
      <c r="H288" s="63"/>
      <c r="I288" s="63"/>
      <c r="J288" s="63"/>
      <c r="K288" s="64"/>
      <c r="L288" s="65">
        <f>ROUNDDOWN(Tabel1[[#This Row],[DAG-ONDERSTEUNING]],0)</f>
        <v>0</v>
      </c>
      <c r="M28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8" s="67">
        <f>ROUNDDOWN(Tabel1[[#This Row],[WOON-ONDERSTEUNING]],0)</f>
        <v>0</v>
      </c>
      <c r="O28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8" s="122">
        <f>IF(Tabel1[[#This Row],[PSYCHOSOCIALE ONDERSTEUNING / BEGELEID WERKEN]]&gt;2,Tabel1[[#This Row],[PSYCHOSOCIALE ONDERSTEUNING / BEGELEID WERKEN]]-2,0)</f>
        <v>0</v>
      </c>
      <c r="S288" s="122">
        <f>Tabel1[[#This Row],[GLOBALE INDIVIDUELE ONDERSTEUNING]]+Tabel1[[#This Row],[OVERDRACHT UREN PSYCHOSOCIALE ONDERSTEUNING]]</f>
        <v>0</v>
      </c>
      <c r="T288" s="122">
        <f>IF(Tabel1[[#This Row],[AANTAL UREN  GLOBALE INDIVIDUELE ONDERSTEUNING]]&gt;10,10*TABELLEN!$AF$7+(Tabel1[[#This Row],[AANTAL UREN  GLOBALE INDIVIDUELE ONDERSTEUNING]]-10)*TABELLEN!$AF$8,Tabel1[[#This Row],[AANTAL UREN  GLOBALE INDIVIDUELE ONDERSTEUNING]]*TABELLEN!$AF$7)</f>
        <v>0</v>
      </c>
      <c r="U288" s="123" t="str">
        <f>IF(Tabel1[[#This Row],[P]]="P","-",IF(Tabel1[[#This Row],[P]]="P0","NIET OK",IF(Tabel1[[#This Row],[P]]="P1","NIET OK",IF(Tabel1[[#This Row],[P]]="P2","NIET OK",IF(Tabel1[[#This Row],[P]]="P3","OK",IF(Tabel1[[#This Row],[P]]="P4","OK",IF(Tabel1[[#This Row],[P]]="P5","OK",IF(Tabel1[[#This Row],[P]]="P6","OK",IF(Tabel1[[#This Row],[P]]="P7","OK")))))))))</f>
        <v>-</v>
      </c>
      <c r="V288" s="123">
        <f>IF(AND(K288="ja",U288="ok"),TABELLEN!$AI$7,0)</f>
        <v>0</v>
      </c>
      <c r="W28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8" s="71" t="str">
        <f>IF(Tabel1[[#This Row],[BUDGETCATEGORIE (DEFINITIEF)]]="-","-",IF(Tabel1[[#This Row],[BUDGETCATEGORIE (DEFINITIEF)]]="RTH",Tabel1[[#This Row],[SOM ZORGGEBONDEN PUNTEN]],VLOOKUP(Tabel1[[#This Row],[BUDGETCATEGORIE (DEFINITIEF)]],TABELLEN!$C$7:$D$30,2,FALSE)))</f>
        <v>-</v>
      </c>
    </row>
    <row r="289" spans="1:27" ht="13.8" x14ac:dyDescent="0.3">
      <c r="A289" s="61"/>
      <c r="B289" s="61"/>
      <c r="C289" s="61"/>
      <c r="D289" s="62" t="str">
        <f>CONCATENATE("B",Tabel1[[#This Row],[B-waarde]],"/","P",Tabel1[[#This Row],[P-waarde]])</f>
        <v>B/P</v>
      </c>
      <c r="E289" s="62" t="str">
        <f>CONCATENATE("P",Tabel1[[#This Row],[P-waarde]])</f>
        <v>P</v>
      </c>
      <c r="F289" s="63"/>
      <c r="G289" s="63"/>
      <c r="H289" s="63"/>
      <c r="I289" s="63"/>
      <c r="J289" s="63"/>
      <c r="K289" s="64"/>
      <c r="L289" s="65">
        <f>ROUNDDOWN(Tabel1[[#This Row],[DAG-ONDERSTEUNING]],0)</f>
        <v>0</v>
      </c>
      <c r="M28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89" s="67">
        <f>ROUNDDOWN(Tabel1[[#This Row],[WOON-ONDERSTEUNING]],0)</f>
        <v>0</v>
      </c>
      <c r="O28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8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8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89" s="122">
        <f>IF(Tabel1[[#This Row],[PSYCHOSOCIALE ONDERSTEUNING / BEGELEID WERKEN]]&gt;2,Tabel1[[#This Row],[PSYCHOSOCIALE ONDERSTEUNING / BEGELEID WERKEN]]-2,0)</f>
        <v>0</v>
      </c>
      <c r="S289" s="122">
        <f>Tabel1[[#This Row],[GLOBALE INDIVIDUELE ONDERSTEUNING]]+Tabel1[[#This Row],[OVERDRACHT UREN PSYCHOSOCIALE ONDERSTEUNING]]</f>
        <v>0</v>
      </c>
      <c r="T289" s="122">
        <f>IF(Tabel1[[#This Row],[AANTAL UREN  GLOBALE INDIVIDUELE ONDERSTEUNING]]&gt;10,10*TABELLEN!$AF$7+(Tabel1[[#This Row],[AANTAL UREN  GLOBALE INDIVIDUELE ONDERSTEUNING]]-10)*TABELLEN!$AF$8,Tabel1[[#This Row],[AANTAL UREN  GLOBALE INDIVIDUELE ONDERSTEUNING]]*TABELLEN!$AF$7)</f>
        <v>0</v>
      </c>
      <c r="U289" s="123" t="str">
        <f>IF(Tabel1[[#This Row],[P]]="P","-",IF(Tabel1[[#This Row],[P]]="P0","NIET OK",IF(Tabel1[[#This Row],[P]]="P1","NIET OK",IF(Tabel1[[#This Row],[P]]="P2","NIET OK",IF(Tabel1[[#This Row],[P]]="P3","OK",IF(Tabel1[[#This Row],[P]]="P4","OK",IF(Tabel1[[#This Row],[P]]="P5","OK",IF(Tabel1[[#This Row],[P]]="P6","OK",IF(Tabel1[[#This Row],[P]]="P7","OK")))))))))</f>
        <v>-</v>
      </c>
      <c r="V289" s="123">
        <f>IF(AND(K289="ja",U289="ok"),TABELLEN!$AI$7,0)</f>
        <v>0</v>
      </c>
      <c r="W28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8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8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8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89" s="71" t="str">
        <f>IF(Tabel1[[#This Row],[BUDGETCATEGORIE (DEFINITIEF)]]="-","-",IF(Tabel1[[#This Row],[BUDGETCATEGORIE (DEFINITIEF)]]="RTH",Tabel1[[#This Row],[SOM ZORGGEBONDEN PUNTEN]],VLOOKUP(Tabel1[[#This Row],[BUDGETCATEGORIE (DEFINITIEF)]],TABELLEN!$C$7:$D$30,2,FALSE)))</f>
        <v>-</v>
      </c>
    </row>
    <row r="290" spans="1:27" ht="13.8" x14ac:dyDescent="0.3">
      <c r="A290" s="61"/>
      <c r="B290" s="61"/>
      <c r="C290" s="61"/>
      <c r="D290" s="62" t="str">
        <f>CONCATENATE("B",Tabel1[[#This Row],[B-waarde]],"/","P",Tabel1[[#This Row],[P-waarde]])</f>
        <v>B/P</v>
      </c>
      <c r="E290" s="62" t="str">
        <f>CONCATENATE("P",Tabel1[[#This Row],[P-waarde]])</f>
        <v>P</v>
      </c>
      <c r="F290" s="63"/>
      <c r="G290" s="63"/>
      <c r="H290" s="63"/>
      <c r="I290" s="63"/>
      <c r="J290" s="63"/>
      <c r="K290" s="64"/>
      <c r="L290" s="65">
        <f>ROUNDDOWN(Tabel1[[#This Row],[DAG-ONDERSTEUNING]],0)</f>
        <v>0</v>
      </c>
      <c r="M29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0" s="67">
        <f>ROUNDDOWN(Tabel1[[#This Row],[WOON-ONDERSTEUNING]],0)</f>
        <v>0</v>
      </c>
      <c r="O29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0" s="122">
        <f>IF(Tabel1[[#This Row],[PSYCHOSOCIALE ONDERSTEUNING / BEGELEID WERKEN]]&gt;2,Tabel1[[#This Row],[PSYCHOSOCIALE ONDERSTEUNING / BEGELEID WERKEN]]-2,0)</f>
        <v>0</v>
      </c>
      <c r="S290" s="122">
        <f>Tabel1[[#This Row],[GLOBALE INDIVIDUELE ONDERSTEUNING]]+Tabel1[[#This Row],[OVERDRACHT UREN PSYCHOSOCIALE ONDERSTEUNING]]</f>
        <v>0</v>
      </c>
      <c r="T290" s="122">
        <f>IF(Tabel1[[#This Row],[AANTAL UREN  GLOBALE INDIVIDUELE ONDERSTEUNING]]&gt;10,10*TABELLEN!$AF$7+(Tabel1[[#This Row],[AANTAL UREN  GLOBALE INDIVIDUELE ONDERSTEUNING]]-10)*TABELLEN!$AF$8,Tabel1[[#This Row],[AANTAL UREN  GLOBALE INDIVIDUELE ONDERSTEUNING]]*TABELLEN!$AF$7)</f>
        <v>0</v>
      </c>
      <c r="U290" s="123" t="str">
        <f>IF(Tabel1[[#This Row],[P]]="P","-",IF(Tabel1[[#This Row],[P]]="P0","NIET OK",IF(Tabel1[[#This Row],[P]]="P1","NIET OK",IF(Tabel1[[#This Row],[P]]="P2","NIET OK",IF(Tabel1[[#This Row],[P]]="P3","OK",IF(Tabel1[[#This Row],[P]]="P4","OK",IF(Tabel1[[#This Row],[P]]="P5","OK",IF(Tabel1[[#This Row],[P]]="P6","OK",IF(Tabel1[[#This Row],[P]]="P7","OK")))))))))</f>
        <v>-</v>
      </c>
      <c r="V290" s="123">
        <f>IF(AND(K290="ja",U290="ok"),TABELLEN!$AI$7,0)</f>
        <v>0</v>
      </c>
      <c r="W29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0" s="71" t="str">
        <f>IF(Tabel1[[#This Row],[BUDGETCATEGORIE (DEFINITIEF)]]="-","-",IF(Tabel1[[#This Row],[BUDGETCATEGORIE (DEFINITIEF)]]="RTH",Tabel1[[#This Row],[SOM ZORGGEBONDEN PUNTEN]],VLOOKUP(Tabel1[[#This Row],[BUDGETCATEGORIE (DEFINITIEF)]],TABELLEN!$C$7:$D$30,2,FALSE)))</f>
        <v>-</v>
      </c>
    </row>
    <row r="291" spans="1:27" ht="13.8" x14ac:dyDescent="0.3">
      <c r="A291" s="61"/>
      <c r="B291" s="61"/>
      <c r="C291" s="61"/>
      <c r="D291" s="62" t="str">
        <f>CONCATENATE("B",Tabel1[[#This Row],[B-waarde]],"/","P",Tabel1[[#This Row],[P-waarde]])</f>
        <v>B/P</v>
      </c>
      <c r="E291" s="62" t="str">
        <f>CONCATENATE("P",Tabel1[[#This Row],[P-waarde]])</f>
        <v>P</v>
      </c>
      <c r="F291" s="63"/>
      <c r="G291" s="63"/>
      <c r="H291" s="63"/>
      <c r="I291" s="63"/>
      <c r="J291" s="63"/>
      <c r="K291" s="64"/>
      <c r="L291" s="65">
        <f>ROUNDDOWN(Tabel1[[#This Row],[DAG-ONDERSTEUNING]],0)</f>
        <v>0</v>
      </c>
      <c r="M29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1" s="67">
        <f>ROUNDDOWN(Tabel1[[#This Row],[WOON-ONDERSTEUNING]],0)</f>
        <v>0</v>
      </c>
      <c r="O29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1" s="122">
        <f>IF(Tabel1[[#This Row],[PSYCHOSOCIALE ONDERSTEUNING / BEGELEID WERKEN]]&gt;2,Tabel1[[#This Row],[PSYCHOSOCIALE ONDERSTEUNING / BEGELEID WERKEN]]-2,0)</f>
        <v>0</v>
      </c>
      <c r="S291" s="122">
        <f>Tabel1[[#This Row],[GLOBALE INDIVIDUELE ONDERSTEUNING]]+Tabel1[[#This Row],[OVERDRACHT UREN PSYCHOSOCIALE ONDERSTEUNING]]</f>
        <v>0</v>
      </c>
      <c r="T291" s="122">
        <f>IF(Tabel1[[#This Row],[AANTAL UREN  GLOBALE INDIVIDUELE ONDERSTEUNING]]&gt;10,10*TABELLEN!$AF$7+(Tabel1[[#This Row],[AANTAL UREN  GLOBALE INDIVIDUELE ONDERSTEUNING]]-10)*TABELLEN!$AF$8,Tabel1[[#This Row],[AANTAL UREN  GLOBALE INDIVIDUELE ONDERSTEUNING]]*TABELLEN!$AF$7)</f>
        <v>0</v>
      </c>
      <c r="U291" s="123" t="str">
        <f>IF(Tabel1[[#This Row],[P]]="P","-",IF(Tabel1[[#This Row],[P]]="P0","NIET OK",IF(Tabel1[[#This Row],[P]]="P1","NIET OK",IF(Tabel1[[#This Row],[P]]="P2","NIET OK",IF(Tabel1[[#This Row],[P]]="P3","OK",IF(Tabel1[[#This Row],[P]]="P4","OK",IF(Tabel1[[#This Row],[P]]="P5","OK",IF(Tabel1[[#This Row],[P]]="P6","OK",IF(Tabel1[[#This Row],[P]]="P7","OK")))))))))</f>
        <v>-</v>
      </c>
      <c r="V291" s="123">
        <f>IF(AND(K291="ja",U291="ok"),TABELLEN!$AI$7,0)</f>
        <v>0</v>
      </c>
      <c r="W29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1" s="71" t="str">
        <f>IF(Tabel1[[#This Row],[BUDGETCATEGORIE (DEFINITIEF)]]="-","-",IF(Tabel1[[#This Row],[BUDGETCATEGORIE (DEFINITIEF)]]="RTH",Tabel1[[#This Row],[SOM ZORGGEBONDEN PUNTEN]],VLOOKUP(Tabel1[[#This Row],[BUDGETCATEGORIE (DEFINITIEF)]],TABELLEN!$C$7:$D$30,2,FALSE)))</f>
        <v>-</v>
      </c>
    </row>
    <row r="292" spans="1:27" ht="13.8" x14ac:dyDescent="0.3">
      <c r="A292" s="61"/>
      <c r="B292" s="61"/>
      <c r="C292" s="61"/>
      <c r="D292" s="62" t="str">
        <f>CONCATENATE("B",Tabel1[[#This Row],[B-waarde]],"/","P",Tabel1[[#This Row],[P-waarde]])</f>
        <v>B/P</v>
      </c>
      <c r="E292" s="62" t="str">
        <f>CONCATENATE("P",Tabel1[[#This Row],[P-waarde]])</f>
        <v>P</v>
      </c>
      <c r="F292" s="63"/>
      <c r="G292" s="63"/>
      <c r="H292" s="63"/>
      <c r="I292" s="63"/>
      <c r="J292" s="63"/>
      <c r="K292" s="64"/>
      <c r="L292" s="65">
        <f>ROUNDDOWN(Tabel1[[#This Row],[DAG-ONDERSTEUNING]],0)</f>
        <v>0</v>
      </c>
      <c r="M29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2" s="67">
        <f>ROUNDDOWN(Tabel1[[#This Row],[WOON-ONDERSTEUNING]],0)</f>
        <v>0</v>
      </c>
      <c r="O29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2" s="122">
        <f>IF(Tabel1[[#This Row],[PSYCHOSOCIALE ONDERSTEUNING / BEGELEID WERKEN]]&gt;2,Tabel1[[#This Row],[PSYCHOSOCIALE ONDERSTEUNING / BEGELEID WERKEN]]-2,0)</f>
        <v>0</v>
      </c>
      <c r="S292" s="122">
        <f>Tabel1[[#This Row],[GLOBALE INDIVIDUELE ONDERSTEUNING]]+Tabel1[[#This Row],[OVERDRACHT UREN PSYCHOSOCIALE ONDERSTEUNING]]</f>
        <v>0</v>
      </c>
      <c r="T292" s="122">
        <f>IF(Tabel1[[#This Row],[AANTAL UREN  GLOBALE INDIVIDUELE ONDERSTEUNING]]&gt;10,10*TABELLEN!$AF$7+(Tabel1[[#This Row],[AANTAL UREN  GLOBALE INDIVIDUELE ONDERSTEUNING]]-10)*TABELLEN!$AF$8,Tabel1[[#This Row],[AANTAL UREN  GLOBALE INDIVIDUELE ONDERSTEUNING]]*TABELLEN!$AF$7)</f>
        <v>0</v>
      </c>
      <c r="U292" s="123" t="str">
        <f>IF(Tabel1[[#This Row],[P]]="P","-",IF(Tabel1[[#This Row],[P]]="P0","NIET OK",IF(Tabel1[[#This Row],[P]]="P1","NIET OK",IF(Tabel1[[#This Row],[P]]="P2","NIET OK",IF(Tabel1[[#This Row],[P]]="P3","OK",IF(Tabel1[[#This Row],[P]]="P4","OK",IF(Tabel1[[#This Row],[P]]="P5","OK",IF(Tabel1[[#This Row],[P]]="P6","OK",IF(Tabel1[[#This Row],[P]]="P7","OK")))))))))</f>
        <v>-</v>
      </c>
      <c r="V292" s="123">
        <f>IF(AND(K292="ja",U292="ok"),TABELLEN!$AI$7,0)</f>
        <v>0</v>
      </c>
      <c r="W29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2" s="71" t="str">
        <f>IF(Tabel1[[#This Row],[BUDGETCATEGORIE (DEFINITIEF)]]="-","-",IF(Tabel1[[#This Row],[BUDGETCATEGORIE (DEFINITIEF)]]="RTH",Tabel1[[#This Row],[SOM ZORGGEBONDEN PUNTEN]],VLOOKUP(Tabel1[[#This Row],[BUDGETCATEGORIE (DEFINITIEF)]],TABELLEN!$C$7:$D$30,2,FALSE)))</f>
        <v>-</v>
      </c>
    </row>
    <row r="293" spans="1:27" ht="13.8" x14ac:dyDescent="0.3">
      <c r="A293" s="61"/>
      <c r="B293" s="61"/>
      <c r="C293" s="61"/>
      <c r="D293" s="62" t="str">
        <f>CONCATENATE("B",Tabel1[[#This Row],[B-waarde]],"/","P",Tabel1[[#This Row],[P-waarde]])</f>
        <v>B/P</v>
      </c>
      <c r="E293" s="62" t="str">
        <f>CONCATENATE("P",Tabel1[[#This Row],[P-waarde]])</f>
        <v>P</v>
      </c>
      <c r="F293" s="63"/>
      <c r="G293" s="63"/>
      <c r="H293" s="63"/>
      <c r="I293" s="63"/>
      <c r="J293" s="63"/>
      <c r="K293" s="64"/>
      <c r="L293" s="65">
        <f>ROUNDDOWN(Tabel1[[#This Row],[DAG-ONDERSTEUNING]],0)</f>
        <v>0</v>
      </c>
      <c r="M29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3" s="67">
        <f>ROUNDDOWN(Tabel1[[#This Row],[WOON-ONDERSTEUNING]],0)</f>
        <v>0</v>
      </c>
      <c r="O29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3" s="122">
        <f>IF(Tabel1[[#This Row],[PSYCHOSOCIALE ONDERSTEUNING / BEGELEID WERKEN]]&gt;2,Tabel1[[#This Row],[PSYCHOSOCIALE ONDERSTEUNING / BEGELEID WERKEN]]-2,0)</f>
        <v>0</v>
      </c>
      <c r="S293" s="122">
        <f>Tabel1[[#This Row],[GLOBALE INDIVIDUELE ONDERSTEUNING]]+Tabel1[[#This Row],[OVERDRACHT UREN PSYCHOSOCIALE ONDERSTEUNING]]</f>
        <v>0</v>
      </c>
      <c r="T293" s="122">
        <f>IF(Tabel1[[#This Row],[AANTAL UREN  GLOBALE INDIVIDUELE ONDERSTEUNING]]&gt;10,10*TABELLEN!$AF$7+(Tabel1[[#This Row],[AANTAL UREN  GLOBALE INDIVIDUELE ONDERSTEUNING]]-10)*TABELLEN!$AF$8,Tabel1[[#This Row],[AANTAL UREN  GLOBALE INDIVIDUELE ONDERSTEUNING]]*TABELLEN!$AF$7)</f>
        <v>0</v>
      </c>
      <c r="U293" s="123" t="str">
        <f>IF(Tabel1[[#This Row],[P]]="P","-",IF(Tabel1[[#This Row],[P]]="P0","NIET OK",IF(Tabel1[[#This Row],[P]]="P1","NIET OK",IF(Tabel1[[#This Row],[P]]="P2","NIET OK",IF(Tabel1[[#This Row],[P]]="P3","OK",IF(Tabel1[[#This Row],[P]]="P4","OK",IF(Tabel1[[#This Row],[P]]="P5","OK",IF(Tabel1[[#This Row],[P]]="P6","OK",IF(Tabel1[[#This Row],[P]]="P7","OK")))))))))</f>
        <v>-</v>
      </c>
      <c r="V293" s="123">
        <f>IF(AND(K293="ja",U293="ok"),TABELLEN!$AI$7,0)</f>
        <v>0</v>
      </c>
      <c r="W29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3" s="71" t="str">
        <f>IF(Tabel1[[#This Row],[BUDGETCATEGORIE (DEFINITIEF)]]="-","-",IF(Tabel1[[#This Row],[BUDGETCATEGORIE (DEFINITIEF)]]="RTH",Tabel1[[#This Row],[SOM ZORGGEBONDEN PUNTEN]],VLOOKUP(Tabel1[[#This Row],[BUDGETCATEGORIE (DEFINITIEF)]],TABELLEN!$C$7:$D$30,2,FALSE)))</f>
        <v>-</v>
      </c>
    </row>
    <row r="294" spans="1:27" ht="13.8" x14ac:dyDescent="0.3">
      <c r="A294" s="61"/>
      <c r="B294" s="61"/>
      <c r="C294" s="61"/>
      <c r="D294" s="62" t="str">
        <f>CONCATENATE("B",Tabel1[[#This Row],[B-waarde]],"/","P",Tabel1[[#This Row],[P-waarde]])</f>
        <v>B/P</v>
      </c>
      <c r="E294" s="62" t="str">
        <f>CONCATENATE("P",Tabel1[[#This Row],[P-waarde]])</f>
        <v>P</v>
      </c>
      <c r="F294" s="63"/>
      <c r="G294" s="63"/>
      <c r="H294" s="63"/>
      <c r="I294" s="63"/>
      <c r="J294" s="63"/>
      <c r="K294" s="64"/>
      <c r="L294" s="65">
        <f>ROUNDDOWN(Tabel1[[#This Row],[DAG-ONDERSTEUNING]],0)</f>
        <v>0</v>
      </c>
      <c r="M29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4" s="67">
        <f>ROUNDDOWN(Tabel1[[#This Row],[WOON-ONDERSTEUNING]],0)</f>
        <v>0</v>
      </c>
      <c r="O29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4" s="122">
        <f>IF(Tabel1[[#This Row],[PSYCHOSOCIALE ONDERSTEUNING / BEGELEID WERKEN]]&gt;2,Tabel1[[#This Row],[PSYCHOSOCIALE ONDERSTEUNING / BEGELEID WERKEN]]-2,0)</f>
        <v>0</v>
      </c>
      <c r="S294" s="122">
        <f>Tabel1[[#This Row],[GLOBALE INDIVIDUELE ONDERSTEUNING]]+Tabel1[[#This Row],[OVERDRACHT UREN PSYCHOSOCIALE ONDERSTEUNING]]</f>
        <v>0</v>
      </c>
      <c r="T294" s="122">
        <f>IF(Tabel1[[#This Row],[AANTAL UREN  GLOBALE INDIVIDUELE ONDERSTEUNING]]&gt;10,10*TABELLEN!$AF$7+(Tabel1[[#This Row],[AANTAL UREN  GLOBALE INDIVIDUELE ONDERSTEUNING]]-10)*TABELLEN!$AF$8,Tabel1[[#This Row],[AANTAL UREN  GLOBALE INDIVIDUELE ONDERSTEUNING]]*TABELLEN!$AF$7)</f>
        <v>0</v>
      </c>
      <c r="U294" s="123" t="str">
        <f>IF(Tabel1[[#This Row],[P]]="P","-",IF(Tabel1[[#This Row],[P]]="P0","NIET OK",IF(Tabel1[[#This Row],[P]]="P1","NIET OK",IF(Tabel1[[#This Row],[P]]="P2","NIET OK",IF(Tabel1[[#This Row],[P]]="P3","OK",IF(Tabel1[[#This Row],[P]]="P4","OK",IF(Tabel1[[#This Row],[P]]="P5","OK",IF(Tabel1[[#This Row],[P]]="P6","OK",IF(Tabel1[[#This Row],[P]]="P7","OK")))))))))</f>
        <v>-</v>
      </c>
      <c r="V294" s="123">
        <f>IF(AND(K294="ja",U294="ok"),TABELLEN!$AI$7,0)</f>
        <v>0</v>
      </c>
      <c r="W29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4" s="71" t="str">
        <f>IF(Tabel1[[#This Row],[BUDGETCATEGORIE (DEFINITIEF)]]="-","-",IF(Tabel1[[#This Row],[BUDGETCATEGORIE (DEFINITIEF)]]="RTH",Tabel1[[#This Row],[SOM ZORGGEBONDEN PUNTEN]],VLOOKUP(Tabel1[[#This Row],[BUDGETCATEGORIE (DEFINITIEF)]],TABELLEN!$C$7:$D$30,2,FALSE)))</f>
        <v>-</v>
      </c>
    </row>
    <row r="295" spans="1:27" ht="13.8" x14ac:dyDescent="0.3">
      <c r="A295" s="61"/>
      <c r="B295" s="61"/>
      <c r="C295" s="61"/>
      <c r="D295" s="62" t="str">
        <f>CONCATENATE("B",Tabel1[[#This Row],[B-waarde]],"/","P",Tabel1[[#This Row],[P-waarde]])</f>
        <v>B/P</v>
      </c>
      <c r="E295" s="62" t="str">
        <f>CONCATENATE("P",Tabel1[[#This Row],[P-waarde]])</f>
        <v>P</v>
      </c>
      <c r="F295" s="63"/>
      <c r="G295" s="63"/>
      <c r="H295" s="63"/>
      <c r="I295" s="63"/>
      <c r="J295" s="63"/>
      <c r="K295" s="64"/>
      <c r="L295" s="65">
        <f>ROUNDDOWN(Tabel1[[#This Row],[DAG-ONDERSTEUNING]],0)</f>
        <v>0</v>
      </c>
      <c r="M29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5" s="67">
        <f>ROUNDDOWN(Tabel1[[#This Row],[WOON-ONDERSTEUNING]],0)</f>
        <v>0</v>
      </c>
      <c r="O29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5" s="122">
        <f>IF(Tabel1[[#This Row],[PSYCHOSOCIALE ONDERSTEUNING / BEGELEID WERKEN]]&gt;2,Tabel1[[#This Row],[PSYCHOSOCIALE ONDERSTEUNING / BEGELEID WERKEN]]-2,0)</f>
        <v>0</v>
      </c>
      <c r="S295" s="122">
        <f>Tabel1[[#This Row],[GLOBALE INDIVIDUELE ONDERSTEUNING]]+Tabel1[[#This Row],[OVERDRACHT UREN PSYCHOSOCIALE ONDERSTEUNING]]</f>
        <v>0</v>
      </c>
      <c r="T295" s="122">
        <f>IF(Tabel1[[#This Row],[AANTAL UREN  GLOBALE INDIVIDUELE ONDERSTEUNING]]&gt;10,10*TABELLEN!$AF$7+(Tabel1[[#This Row],[AANTAL UREN  GLOBALE INDIVIDUELE ONDERSTEUNING]]-10)*TABELLEN!$AF$8,Tabel1[[#This Row],[AANTAL UREN  GLOBALE INDIVIDUELE ONDERSTEUNING]]*TABELLEN!$AF$7)</f>
        <v>0</v>
      </c>
      <c r="U295" s="123" t="str">
        <f>IF(Tabel1[[#This Row],[P]]="P","-",IF(Tabel1[[#This Row],[P]]="P0","NIET OK",IF(Tabel1[[#This Row],[P]]="P1","NIET OK",IF(Tabel1[[#This Row],[P]]="P2","NIET OK",IF(Tabel1[[#This Row],[P]]="P3","OK",IF(Tabel1[[#This Row],[P]]="P4","OK",IF(Tabel1[[#This Row],[P]]="P5","OK",IF(Tabel1[[#This Row],[P]]="P6","OK",IF(Tabel1[[#This Row],[P]]="P7","OK")))))))))</f>
        <v>-</v>
      </c>
      <c r="V295" s="123">
        <f>IF(AND(K295="ja",U295="ok"),TABELLEN!$AI$7,0)</f>
        <v>0</v>
      </c>
      <c r="W29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5" s="71" t="str">
        <f>IF(Tabel1[[#This Row],[BUDGETCATEGORIE (DEFINITIEF)]]="-","-",IF(Tabel1[[#This Row],[BUDGETCATEGORIE (DEFINITIEF)]]="RTH",Tabel1[[#This Row],[SOM ZORGGEBONDEN PUNTEN]],VLOOKUP(Tabel1[[#This Row],[BUDGETCATEGORIE (DEFINITIEF)]],TABELLEN!$C$7:$D$30,2,FALSE)))</f>
        <v>-</v>
      </c>
    </row>
    <row r="296" spans="1:27" ht="13.8" x14ac:dyDescent="0.3">
      <c r="A296" s="61"/>
      <c r="B296" s="61"/>
      <c r="C296" s="61"/>
      <c r="D296" s="62" t="str">
        <f>CONCATENATE("B",Tabel1[[#This Row],[B-waarde]],"/","P",Tabel1[[#This Row],[P-waarde]])</f>
        <v>B/P</v>
      </c>
      <c r="E296" s="62" t="str">
        <f>CONCATENATE("P",Tabel1[[#This Row],[P-waarde]])</f>
        <v>P</v>
      </c>
      <c r="F296" s="63"/>
      <c r="G296" s="63"/>
      <c r="H296" s="63"/>
      <c r="I296" s="63"/>
      <c r="J296" s="63"/>
      <c r="K296" s="64"/>
      <c r="L296" s="65">
        <f>ROUNDDOWN(Tabel1[[#This Row],[DAG-ONDERSTEUNING]],0)</f>
        <v>0</v>
      </c>
      <c r="M29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6" s="67">
        <f>ROUNDDOWN(Tabel1[[#This Row],[WOON-ONDERSTEUNING]],0)</f>
        <v>0</v>
      </c>
      <c r="O29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6" s="122">
        <f>IF(Tabel1[[#This Row],[PSYCHOSOCIALE ONDERSTEUNING / BEGELEID WERKEN]]&gt;2,Tabel1[[#This Row],[PSYCHOSOCIALE ONDERSTEUNING / BEGELEID WERKEN]]-2,0)</f>
        <v>0</v>
      </c>
      <c r="S296" s="122">
        <f>Tabel1[[#This Row],[GLOBALE INDIVIDUELE ONDERSTEUNING]]+Tabel1[[#This Row],[OVERDRACHT UREN PSYCHOSOCIALE ONDERSTEUNING]]</f>
        <v>0</v>
      </c>
      <c r="T296" s="122">
        <f>IF(Tabel1[[#This Row],[AANTAL UREN  GLOBALE INDIVIDUELE ONDERSTEUNING]]&gt;10,10*TABELLEN!$AF$7+(Tabel1[[#This Row],[AANTAL UREN  GLOBALE INDIVIDUELE ONDERSTEUNING]]-10)*TABELLEN!$AF$8,Tabel1[[#This Row],[AANTAL UREN  GLOBALE INDIVIDUELE ONDERSTEUNING]]*TABELLEN!$AF$7)</f>
        <v>0</v>
      </c>
      <c r="U296" s="123" t="str">
        <f>IF(Tabel1[[#This Row],[P]]="P","-",IF(Tabel1[[#This Row],[P]]="P0","NIET OK",IF(Tabel1[[#This Row],[P]]="P1","NIET OK",IF(Tabel1[[#This Row],[P]]="P2","NIET OK",IF(Tabel1[[#This Row],[P]]="P3","OK",IF(Tabel1[[#This Row],[P]]="P4","OK",IF(Tabel1[[#This Row],[P]]="P5","OK",IF(Tabel1[[#This Row],[P]]="P6","OK",IF(Tabel1[[#This Row],[P]]="P7","OK")))))))))</f>
        <v>-</v>
      </c>
      <c r="V296" s="123">
        <f>IF(AND(K296="ja",U296="ok"),TABELLEN!$AI$7,0)</f>
        <v>0</v>
      </c>
      <c r="W29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6" s="71" t="str">
        <f>IF(Tabel1[[#This Row],[BUDGETCATEGORIE (DEFINITIEF)]]="-","-",IF(Tabel1[[#This Row],[BUDGETCATEGORIE (DEFINITIEF)]]="RTH",Tabel1[[#This Row],[SOM ZORGGEBONDEN PUNTEN]],VLOOKUP(Tabel1[[#This Row],[BUDGETCATEGORIE (DEFINITIEF)]],TABELLEN!$C$7:$D$30,2,FALSE)))</f>
        <v>-</v>
      </c>
    </row>
    <row r="297" spans="1:27" ht="13.8" x14ac:dyDescent="0.3">
      <c r="A297" s="61"/>
      <c r="B297" s="61"/>
      <c r="C297" s="61"/>
      <c r="D297" s="62" t="str">
        <f>CONCATENATE("B",Tabel1[[#This Row],[B-waarde]],"/","P",Tabel1[[#This Row],[P-waarde]])</f>
        <v>B/P</v>
      </c>
      <c r="E297" s="62" t="str">
        <f>CONCATENATE("P",Tabel1[[#This Row],[P-waarde]])</f>
        <v>P</v>
      </c>
      <c r="F297" s="63"/>
      <c r="G297" s="63"/>
      <c r="H297" s="63"/>
      <c r="I297" s="63"/>
      <c r="J297" s="63"/>
      <c r="K297" s="64"/>
      <c r="L297" s="65">
        <f>ROUNDDOWN(Tabel1[[#This Row],[DAG-ONDERSTEUNING]],0)</f>
        <v>0</v>
      </c>
      <c r="M29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7" s="67">
        <f>ROUNDDOWN(Tabel1[[#This Row],[WOON-ONDERSTEUNING]],0)</f>
        <v>0</v>
      </c>
      <c r="O29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7" s="122">
        <f>IF(Tabel1[[#This Row],[PSYCHOSOCIALE ONDERSTEUNING / BEGELEID WERKEN]]&gt;2,Tabel1[[#This Row],[PSYCHOSOCIALE ONDERSTEUNING / BEGELEID WERKEN]]-2,0)</f>
        <v>0</v>
      </c>
      <c r="S297" s="122">
        <f>Tabel1[[#This Row],[GLOBALE INDIVIDUELE ONDERSTEUNING]]+Tabel1[[#This Row],[OVERDRACHT UREN PSYCHOSOCIALE ONDERSTEUNING]]</f>
        <v>0</v>
      </c>
      <c r="T297" s="122">
        <f>IF(Tabel1[[#This Row],[AANTAL UREN  GLOBALE INDIVIDUELE ONDERSTEUNING]]&gt;10,10*TABELLEN!$AF$7+(Tabel1[[#This Row],[AANTAL UREN  GLOBALE INDIVIDUELE ONDERSTEUNING]]-10)*TABELLEN!$AF$8,Tabel1[[#This Row],[AANTAL UREN  GLOBALE INDIVIDUELE ONDERSTEUNING]]*TABELLEN!$AF$7)</f>
        <v>0</v>
      </c>
      <c r="U297" s="123" t="str">
        <f>IF(Tabel1[[#This Row],[P]]="P","-",IF(Tabel1[[#This Row],[P]]="P0","NIET OK",IF(Tabel1[[#This Row],[P]]="P1","NIET OK",IF(Tabel1[[#This Row],[P]]="P2","NIET OK",IF(Tabel1[[#This Row],[P]]="P3","OK",IF(Tabel1[[#This Row],[P]]="P4","OK",IF(Tabel1[[#This Row],[P]]="P5","OK",IF(Tabel1[[#This Row],[P]]="P6","OK",IF(Tabel1[[#This Row],[P]]="P7","OK")))))))))</f>
        <v>-</v>
      </c>
      <c r="V297" s="123">
        <f>IF(AND(K297="ja",U297="ok"),TABELLEN!$AI$7,0)</f>
        <v>0</v>
      </c>
      <c r="W29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7" s="71" t="str">
        <f>IF(Tabel1[[#This Row],[BUDGETCATEGORIE (DEFINITIEF)]]="-","-",IF(Tabel1[[#This Row],[BUDGETCATEGORIE (DEFINITIEF)]]="RTH",Tabel1[[#This Row],[SOM ZORGGEBONDEN PUNTEN]],VLOOKUP(Tabel1[[#This Row],[BUDGETCATEGORIE (DEFINITIEF)]],TABELLEN!$C$7:$D$30,2,FALSE)))</f>
        <v>-</v>
      </c>
    </row>
    <row r="298" spans="1:27" ht="13.8" x14ac:dyDescent="0.3">
      <c r="A298" s="61"/>
      <c r="B298" s="61"/>
      <c r="C298" s="61"/>
      <c r="D298" s="62" t="str">
        <f>CONCATENATE("B",Tabel1[[#This Row],[B-waarde]],"/","P",Tabel1[[#This Row],[P-waarde]])</f>
        <v>B/P</v>
      </c>
      <c r="E298" s="62" t="str">
        <f>CONCATENATE("P",Tabel1[[#This Row],[P-waarde]])</f>
        <v>P</v>
      </c>
      <c r="F298" s="63"/>
      <c r="G298" s="63"/>
      <c r="H298" s="63"/>
      <c r="I298" s="63"/>
      <c r="J298" s="63"/>
      <c r="K298" s="64"/>
      <c r="L298" s="65">
        <f>ROUNDDOWN(Tabel1[[#This Row],[DAG-ONDERSTEUNING]],0)</f>
        <v>0</v>
      </c>
      <c r="M29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8" s="67">
        <f>ROUNDDOWN(Tabel1[[#This Row],[WOON-ONDERSTEUNING]],0)</f>
        <v>0</v>
      </c>
      <c r="O29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8" s="122">
        <f>IF(Tabel1[[#This Row],[PSYCHOSOCIALE ONDERSTEUNING / BEGELEID WERKEN]]&gt;2,Tabel1[[#This Row],[PSYCHOSOCIALE ONDERSTEUNING / BEGELEID WERKEN]]-2,0)</f>
        <v>0</v>
      </c>
      <c r="S298" s="122">
        <f>Tabel1[[#This Row],[GLOBALE INDIVIDUELE ONDERSTEUNING]]+Tabel1[[#This Row],[OVERDRACHT UREN PSYCHOSOCIALE ONDERSTEUNING]]</f>
        <v>0</v>
      </c>
      <c r="T298" s="122">
        <f>IF(Tabel1[[#This Row],[AANTAL UREN  GLOBALE INDIVIDUELE ONDERSTEUNING]]&gt;10,10*TABELLEN!$AF$7+(Tabel1[[#This Row],[AANTAL UREN  GLOBALE INDIVIDUELE ONDERSTEUNING]]-10)*TABELLEN!$AF$8,Tabel1[[#This Row],[AANTAL UREN  GLOBALE INDIVIDUELE ONDERSTEUNING]]*TABELLEN!$AF$7)</f>
        <v>0</v>
      </c>
      <c r="U298" s="123" t="str">
        <f>IF(Tabel1[[#This Row],[P]]="P","-",IF(Tabel1[[#This Row],[P]]="P0","NIET OK",IF(Tabel1[[#This Row],[P]]="P1","NIET OK",IF(Tabel1[[#This Row],[P]]="P2","NIET OK",IF(Tabel1[[#This Row],[P]]="P3","OK",IF(Tabel1[[#This Row],[P]]="P4","OK",IF(Tabel1[[#This Row],[P]]="P5","OK",IF(Tabel1[[#This Row],[P]]="P6","OK",IF(Tabel1[[#This Row],[P]]="P7","OK")))))))))</f>
        <v>-</v>
      </c>
      <c r="V298" s="123">
        <f>IF(AND(K298="ja",U298="ok"),TABELLEN!$AI$7,0)</f>
        <v>0</v>
      </c>
      <c r="W29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8" s="71" t="str">
        <f>IF(Tabel1[[#This Row],[BUDGETCATEGORIE (DEFINITIEF)]]="-","-",IF(Tabel1[[#This Row],[BUDGETCATEGORIE (DEFINITIEF)]]="RTH",Tabel1[[#This Row],[SOM ZORGGEBONDEN PUNTEN]],VLOOKUP(Tabel1[[#This Row],[BUDGETCATEGORIE (DEFINITIEF)]],TABELLEN!$C$7:$D$30,2,FALSE)))</f>
        <v>-</v>
      </c>
    </row>
    <row r="299" spans="1:27" ht="13.8" x14ac:dyDescent="0.3">
      <c r="A299" s="61"/>
      <c r="B299" s="61"/>
      <c r="C299" s="61"/>
      <c r="D299" s="62" t="str">
        <f>CONCATENATE("B",Tabel1[[#This Row],[B-waarde]],"/","P",Tabel1[[#This Row],[P-waarde]])</f>
        <v>B/P</v>
      </c>
      <c r="E299" s="62" t="str">
        <f>CONCATENATE("P",Tabel1[[#This Row],[P-waarde]])</f>
        <v>P</v>
      </c>
      <c r="F299" s="63"/>
      <c r="G299" s="63"/>
      <c r="H299" s="63"/>
      <c r="I299" s="63"/>
      <c r="J299" s="63"/>
      <c r="K299" s="64"/>
      <c r="L299" s="65">
        <f>ROUNDDOWN(Tabel1[[#This Row],[DAG-ONDERSTEUNING]],0)</f>
        <v>0</v>
      </c>
      <c r="M29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299" s="67">
        <f>ROUNDDOWN(Tabel1[[#This Row],[WOON-ONDERSTEUNING]],0)</f>
        <v>0</v>
      </c>
      <c r="O29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29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29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299" s="122">
        <f>IF(Tabel1[[#This Row],[PSYCHOSOCIALE ONDERSTEUNING / BEGELEID WERKEN]]&gt;2,Tabel1[[#This Row],[PSYCHOSOCIALE ONDERSTEUNING / BEGELEID WERKEN]]-2,0)</f>
        <v>0</v>
      </c>
      <c r="S299" s="122">
        <f>Tabel1[[#This Row],[GLOBALE INDIVIDUELE ONDERSTEUNING]]+Tabel1[[#This Row],[OVERDRACHT UREN PSYCHOSOCIALE ONDERSTEUNING]]</f>
        <v>0</v>
      </c>
      <c r="T299" s="122">
        <f>IF(Tabel1[[#This Row],[AANTAL UREN  GLOBALE INDIVIDUELE ONDERSTEUNING]]&gt;10,10*TABELLEN!$AF$7+(Tabel1[[#This Row],[AANTAL UREN  GLOBALE INDIVIDUELE ONDERSTEUNING]]-10)*TABELLEN!$AF$8,Tabel1[[#This Row],[AANTAL UREN  GLOBALE INDIVIDUELE ONDERSTEUNING]]*TABELLEN!$AF$7)</f>
        <v>0</v>
      </c>
      <c r="U299" s="123" t="str">
        <f>IF(Tabel1[[#This Row],[P]]="P","-",IF(Tabel1[[#This Row],[P]]="P0","NIET OK",IF(Tabel1[[#This Row],[P]]="P1","NIET OK",IF(Tabel1[[#This Row],[P]]="P2","NIET OK",IF(Tabel1[[#This Row],[P]]="P3","OK",IF(Tabel1[[#This Row],[P]]="P4","OK",IF(Tabel1[[#This Row],[P]]="P5","OK",IF(Tabel1[[#This Row],[P]]="P6","OK",IF(Tabel1[[#This Row],[P]]="P7","OK")))))))))</f>
        <v>-</v>
      </c>
      <c r="V299" s="123">
        <f>IF(AND(K299="ja",U299="ok"),TABELLEN!$AI$7,0)</f>
        <v>0</v>
      </c>
      <c r="W29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29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29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29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299" s="71" t="str">
        <f>IF(Tabel1[[#This Row],[BUDGETCATEGORIE (DEFINITIEF)]]="-","-",IF(Tabel1[[#This Row],[BUDGETCATEGORIE (DEFINITIEF)]]="RTH",Tabel1[[#This Row],[SOM ZORGGEBONDEN PUNTEN]],VLOOKUP(Tabel1[[#This Row],[BUDGETCATEGORIE (DEFINITIEF)]],TABELLEN!$C$7:$D$30,2,FALSE)))</f>
        <v>-</v>
      </c>
    </row>
    <row r="300" spans="1:27" ht="13.8" x14ac:dyDescent="0.3">
      <c r="A300" s="61"/>
      <c r="B300" s="61"/>
      <c r="C300" s="61"/>
      <c r="D300" s="62" t="str">
        <f>CONCATENATE("B",Tabel1[[#This Row],[B-waarde]],"/","P",Tabel1[[#This Row],[P-waarde]])</f>
        <v>B/P</v>
      </c>
      <c r="E300" s="62" t="str">
        <f>CONCATENATE("P",Tabel1[[#This Row],[P-waarde]])</f>
        <v>P</v>
      </c>
      <c r="F300" s="63"/>
      <c r="G300" s="63"/>
      <c r="H300" s="63"/>
      <c r="I300" s="63"/>
      <c r="J300" s="63"/>
      <c r="K300" s="64"/>
      <c r="L300" s="65">
        <f>ROUNDDOWN(Tabel1[[#This Row],[DAG-ONDERSTEUNING]],0)</f>
        <v>0</v>
      </c>
      <c r="M30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0" s="67">
        <f>ROUNDDOWN(Tabel1[[#This Row],[WOON-ONDERSTEUNING]],0)</f>
        <v>0</v>
      </c>
      <c r="O30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0" s="122">
        <f>IF(Tabel1[[#This Row],[PSYCHOSOCIALE ONDERSTEUNING / BEGELEID WERKEN]]&gt;2,Tabel1[[#This Row],[PSYCHOSOCIALE ONDERSTEUNING / BEGELEID WERKEN]]-2,0)</f>
        <v>0</v>
      </c>
      <c r="S300" s="122">
        <f>Tabel1[[#This Row],[GLOBALE INDIVIDUELE ONDERSTEUNING]]+Tabel1[[#This Row],[OVERDRACHT UREN PSYCHOSOCIALE ONDERSTEUNING]]</f>
        <v>0</v>
      </c>
      <c r="T300" s="122">
        <f>IF(Tabel1[[#This Row],[AANTAL UREN  GLOBALE INDIVIDUELE ONDERSTEUNING]]&gt;10,10*TABELLEN!$AF$7+(Tabel1[[#This Row],[AANTAL UREN  GLOBALE INDIVIDUELE ONDERSTEUNING]]-10)*TABELLEN!$AF$8,Tabel1[[#This Row],[AANTAL UREN  GLOBALE INDIVIDUELE ONDERSTEUNING]]*TABELLEN!$AF$7)</f>
        <v>0</v>
      </c>
      <c r="U300" s="123" t="str">
        <f>IF(Tabel1[[#This Row],[P]]="P","-",IF(Tabel1[[#This Row],[P]]="P0","NIET OK",IF(Tabel1[[#This Row],[P]]="P1","NIET OK",IF(Tabel1[[#This Row],[P]]="P2","NIET OK",IF(Tabel1[[#This Row],[P]]="P3","OK",IF(Tabel1[[#This Row],[P]]="P4","OK",IF(Tabel1[[#This Row],[P]]="P5","OK",IF(Tabel1[[#This Row],[P]]="P6","OK",IF(Tabel1[[#This Row],[P]]="P7","OK")))))))))</f>
        <v>-</v>
      </c>
      <c r="V300" s="123">
        <f>IF(AND(K300="ja",U300="ok"),TABELLEN!$AI$7,0)</f>
        <v>0</v>
      </c>
      <c r="W30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0" s="71" t="str">
        <f>IF(Tabel1[[#This Row],[BUDGETCATEGORIE (DEFINITIEF)]]="-","-",IF(Tabel1[[#This Row],[BUDGETCATEGORIE (DEFINITIEF)]]="RTH",Tabel1[[#This Row],[SOM ZORGGEBONDEN PUNTEN]],VLOOKUP(Tabel1[[#This Row],[BUDGETCATEGORIE (DEFINITIEF)]],TABELLEN!$C$7:$D$30,2,FALSE)))</f>
        <v>-</v>
      </c>
    </row>
    <row r="301" spans="1:27" ht="13.8" x14ac:dyDescent="0.3">
      <c r="A301" s="61"/>
      <c r="B301" s="61"/>
      <c r="C301" s="61"/>
      <c r="D301" s="62" t="str">
        <f>CONCATENATE("B",Tabel1[[#This Row],[B-waarde]],"/","P",Tabel1[[#This Row],[P-waarde]])</f>
        <v>B/P</v>
      </c>
      <c r="E301" s="62" t="str">
        <f>CONCATENATE("P",Tabel1[[#This Row],[P-waarde]])</f>
        <v>P</v>
      </c>
      <c r="F301" s="63"/>
      <c r="G301" s="63"/>
      <c r="H301" s="63"/>
      <c r="I301" s="63"/>
      <c r="J301" s="63"/>
      <c r="K301" s="64"/>
      <c r="L301" s="65">
        <f>ROUNDDOWN(Tabel1[[#This Row],[DAG-ONDERSTEUNING]],0)</f>
        <v>0</v>
      </c>
      <c r="M30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1" s="67">
        <f>ROUNDDOWN(Tabel1[[#This Row],[WOON-ONDERSTEUNING]],0)</f>
        <v>0</v>
      </c>
      <c r="O30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1" s="122">
        <f>IF(Tabel1[[#This Row],[PSYCHOSOCIALE ONDERSTEUNING / BEGELEID WERKEN]]&gt;2,Tabel1[[#This Row],[PSYCHOSOCIALE ONDERSTEUNING / BEGELEID WERKEN]]-2,0)</f>
        <v>0</v>
      </c>
      <c r="S301" s="122">
        <f>Tabel1[[#This Row],[GLOBALE INDIVIDUELE ONDERSTEUNING]]+Tabel1[[#This Row],[OVERDRACHT UREN PSYCHOSOCIALE ONDERSTEUNING]]</f>
        <v>0</v>
      </c>
      <c r="T301" s="122">
        <f>IF(Tabel1[[#This Row],[AANTAL UREN  GLOBALE INDIVIDUELE ONDERSTEUNING]]&gt;10,10*TABELLEN!$AF$7+(Tabel1[[#This Row],[AANTAL UREN  GLOBALE INDIVIDUELE ONDERSTEUNING]]-10)*TABELLEN!$AF$8,Tabel1[[#This Row],[AANTAL UREN  GLOBALE INDIVIDUELE ONDERSTEUNING]]*TABELLEN!$AF$7)</f>
        <v>0</v>
      </c>
      <c r="U301" s="123" t="str">
        <f>IF(Tabel1[[#This Row],[P]]="P","-",IF(Tabel1[[#This Row],[P]]="P0","NIET OK",IF(Tabel1[[#This Row],[P]]="P1","NIET OK",IF(Tabel1[[#This Row],[P]]="P2","NIET OK",IF(Tabel1[[#This Row],[P]]="P3","OK",IF(Tabel1[[#This Row],[P]]="P4","OK",IF(Tabel1[[#This Row],[P]]="P5","OK",IF(Tabel1[[#This Row],[P]]="P6","OK",IF(Tabel1[[#This Row],[P]]="P7","OK")))))))))</f>
        <v>-</v>
      </c>
      <c r="V301" s="123">
        <f>IF(AND(K301="ja",U301="ok"),TABELLEN!$AI$7,0)</f>
        <v>0</v>
      </c>
      <c r="W30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1" s="71" t="str">
        <f>IF(Tabel1[[#This Row],[BUDGETCATEGORIE (DEFINITIEF)]]="-","-",IF(Tabel1[[#This Row],[BUDGETCATEGORIE (DEFINITIEF)]]="RTH",Tabel1[[#This Row],[SOM ZORGGEBONDEN PUNTEN]],VLOOKUP(Tabel1[[#This Row],[BUDGETCATEGORIE (DEFINITIEF)]],TABELLEN!$C$7:$D$30,2,FALSE)))</f>
        <v>-</v>
      </c>
    </row>
    <row r="302" spans="1:27" ht="13.8" x14ac:dyDescent="0.3">
      <c r="A302" s="61"/>
      <c r="B302" s="61"/>
      <c r="C302" s="61"/>
      <c r="D302" s="62" t="str">
        <f>CONCATENATE("B",Tabel1[[#This Row],[B-waarde]],"/","P",Tabel1[[#This Row],[P-waarde]])</f>
        <v>B/P</v>
      </c>
      <c r="E302" s="62" t="str">
        <f>CONCATENATE("P",Tabel1[[#This Row],[P-waarde]])</f>
        <v>P</v>
      </c>
      <c r="F302" s="63"/>
      <c r="G302" s="63"/>
      <c r="H302" s="63"/>
      <c r="I302" s="63"/>
      <c r="J302" s="63"/>
      <c r="K302" s="64"/>
      <c r="L302" s="65">
        <f>ROUNDDOWN(Tabel1[[#This Row],[DAG-ONDERSTEUNING]],0)</f>
        <v>0</v>
      </c>
      <c r="M30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2" s="67">
        <f>ROUNDDOWN(Tabel1[[#This Row],[WOON-ONDERSTEUNING]],0)</f>
        <v>0</v>
      </c>
      <c r="O30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2" s="122">
        <f>IF(Tabel1[[#This Row],[PSYCHOSOCIALE ONDERSTEUNING / BEGELEID WERKEN]]&gt;2,Tabel1[[#This Row],[PSYCHOSOCIALE ONDERSTEUNING / BEGELEID WERKEN]]-2,0)</f>
        <v>0</v>
      </c>
      <c r="S302" s="122">
        <f>Tabel1[[#This Row],[GLOBALE INDIVIDUELE ONDERSTEUNING]]+Tabel1[[#This Row],[OVERDRACHT UREN PSYCHOSOCIALE ONDERSTEUNING]]</f>
        <v>0</v>
      </c>
      <c r="T302" s="122">
        <f>IF(Tabel1[[#This Row],[AANTAL UREN  GLOBALE INDIVIDUELE ONDERSTEUNING]]&gt;10,10*TABELLEN!$AF$7+(Tabel1[[#This Row],[AANTAL UREN  GLOBALE INDIVIDUELE ONDERSTEUNING]]-10)*TABELLEN!$AF$8,Tabel1[[#This Row],[AANTAL UREN  GLOBALE INDIVIDUELE ONDERSTEUNING]]*TABELLEN!$AF$7)</f>
        <v>0</v>
      </c>
      <c r="U302" s="123" t="str">
        <f>IF(Tabel1[[#This Row],[P]]="P","-",IF(Tabel1[[#This Row],[P]]="P0","NIET OK",IF(Tabel1[[#This Row],[P]]="P1","NIET OK",IF(Tabel1[[#This Row],[P]]="P2","NIET OK",IF(Tabel1[[#This Row],[P]]="P3","OK",IF(Tabel1[[#This Row],[P]]="P4","OK",IF(Tabel1[[#This Row],[P]]="P5","OK",IF(Tabel1[[#This Row],[P]]="P6","OK",IF(Tabel1[[#This Row],[P]]="P7","OK")))))))))</f>
        <v>-</v>
      </c>
      <c r="V302" s="123">
        <f>IF(AND(K302="ja",U302="ok"),TABELLEN!$AI$7,0)</f>
        <v>0</v>
      </c>
      <c r="W30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2" s="71" t="str">
        <f>IF(Tabel1[[#This Row],[BUDGETCATEGORIE (DEFINITIEF)]]="-","-",IF(Tabel1[[#This Row],[BUDGETCATEGORIE (DEFINITIEF)]]="RTH",Tabel1[[#This Row],[SOM ZORGGEBONDEN PUNTEN]],VLOOKUP(Tabel1[[#This Row],[BUDGETCATEGORIE (DEFINITIEF)]],TABELLEN!$C$7:$D$30,2,FALSE)))</f>
        <v>-</v>
      </c>
    </row>
    <row r="303" spans="1:27" ht="13.8" x14ac:dyDescent="0.3">
      <c r="A303" s="61"/>
      <c r="B303" s="61"/>
      <c r="C303" s="61"/>
      <c r="D303" s="62" t="str">
        <f>CONCATENATE("B",Tabel1[[#This Row],[B-waarde]],"/","P",Tabel1[[#This Row],[P-waarde]])</f>
        <v>B/P</v>
      </c>
      <c r="E303" s="62" t="str">
        <f>CONCATENATE("P",Tabel1[[#This Row],[P-waarde]])</f>
        <v>P</v>
      </c>
      <c r="F303" s="63"/>
      <c r="G303" s="63"/>
      <c r="H303" s="63"/>
      <c r="I303" s="63"/>
      <c r="J303" s="63"/>
      <c r="K303" s="64"/>
      <c r="L303" s="65">
        <f>ROUNDDOWN(Tabel1[[#This Row],[DAG-ONDERSTEUNING]],0)</f>
        <v>0</v>
      </c>
      <c r="M30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3" s="67">
        <f>ROUNDDOWN(Tabel1[[#This Row],[WOON-ONDERSTEUNING]],0)</f>
        <v>0</v>
      </c>
      <c r="O30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3" s="122">
        <f>IF(Tabel1[[#This Row],[PSYCHOSOCIALE ONDERSTEUNING / BEGELEID WERKEN]]&gt;2,Tabel1[[#This Row],[PSYCHOSOCIALE ONDERSTEUNING / BEGELEID WERKEN]]-2,0)</f>
        <v>0</v>
      </c>
      <c r="S303" s="122">
        <f>Tabel1[[#This Row],[GLOBALE INDIVIDUELE ONDERSTEUNING]]+Tabel1[[#This Row],[OVERDRACHT UREN PSYCHOSOCIALE ONDERSTEUNING]]</f>
        <v>0</v>
      </c>
      <c r="T303" s="122">
        <f>IF(Tabel1[[#This Row],[AANTAL UREN  GLOBALE INDIVIDUELE ONDERSTEUNING]]&gt;10,10*TABELLEN!$AF$7+(Tabel1[[#This Row],[AANTAL UREN  GLOBALE INDIVIDUELE ONDERSTEUNING]]-10)*TABELLEN!$AF$8,Tabel1[[#This Row],[AANTAL UREN  GLOBALE INDIVIDUELE ONDERSTEUNING]]*TABELLEN!$AF$7)</f>
        <v>0</v>
      </c>
      <c r="U303" s="123" t="str">
        <f>IF(Tabel1[[#This Row],[P]]="P","-",IF(Tabel1[[#This Row],[P]]="P0","NIET OK",IF(Tabel1[[#This Row],[P]]="P1","NIET OK",IF(Tabel1[[#This Row],[P]]="P2","NIET OK",IF(Tabel1[[#This Row],[P]]="P3","OK",IF(Tabel1[[#This Row],[P]]="P4","OK",IF(Tabel1[[#This Row],[P]]="P5","OK",IF(Tabel1[[#This Row],[P]]="P6","OK",IF(Tabel1[[#This Row],[P]]="P7","OK")))))))))</f>
        <v>-</v>
      </c>
      <c r="V303" s="123">
        <f>IF(AND(K303="ja",U303="ok"),TABELLEN!$AI$7,0)</f>
        <v>0</v>
      </c>
      <c r="W30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3" s="71" t="str">
        <f>IF(Tabel1[[#This Row],[BUDGETCATEGORIE (DEFINITIEF)]]="-","-",IF(Tabel1[[#This Row],[BUDGETCATEGORIE (DEFINITIEF)]]="RTH",Tabel1[[#This Row],[SOM ZORGGEBONDEN PUNTEN]],VLOOKUP(Tabel1[[#This Row],[BUDGETCATEGORIE (DEFINITIEF)]],TABELLEN!$C$7:$D$30,2,FALSE)))</f>
        <v>-</v>
      </c>
    </row>
    <row r="304" spans="1:27" ht="13.8" x14ac:dyDescent="0.3">
      <c r="A304" s="61"/>
      <c r="B304" s="61"/>
      <c r="C304" s="61"/>
      <c r="D304" s="62" t="str">
        <f>CONCATENATE("B",Tabel1[[#This Row],[B-waarde]],"/","P",Tabel1[[#This Row],[P-waarde]])</f>
        <v>B/P</v>
      </c>
      <c r="E304" s="62" t="str">
        <f>CONCATENATE("P",Tabel1[[#This Row],[P-waarde]])</f>
        <v>P</v>
      </c>
      <c r="F304" s="63"/>
      <c r="G304" s="63"/>
      <c r="H304" s="63"/>
      <c r="I304" s="63"/>
      <c r="J304" s="63"/>
      <c r="K304" s="64"/>
      <c r="L304" s="65">
        <f>ROUNDDOWN(Tabel1[[#This Row],[DAG-ONDERSTEUNING]],0)</f>
        <v>0</v>
      </c>
      <c r="M30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4" s="67">
        <f>ROUNDDOWN(Tabel1[[#This Row],[WOON-ONDERSTEUNING]],0)</f>
        <v>0</v>
      </c>
      <c r="O30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4" s="122">
        <f>IF(Tabel1[[#This Row],[PSYCHOSOCIALE ONDERSTEUNING / BEGELEID WERKEN]]&gt;2,Tabel1[[#This Row],[PSYCHOSOCIALE ONDERSTEUNING / BEGELEID WERKEN]]-2,0)</f>
        <v>0</v>
      </c>
      <c r="S304" s="122">
        <f>Tabel1[[#This Row],[GLOBALE INDIVIDUELE ONDERSTEUNING]]+Tabel1[[#This Row],[OVERDRACHT UREN PSYCHOSOCIALE ONDERSTEUNING]]</f>
        <v>0</v>
      </c>
      <c r="T304" s="122">
        <f>IF(Tabel1[[#This Row],[AANTAL UREN  GLOBALE INDIVIDUELE ONDERSTEUNING]]&gt;10,10*TABELLEN!$AF$7+(Tabel1[[#This Row],[AANTAL UREN  GLOBALE INDIVIDUELE ONDERSTEUNING]]-10)*TABELLEN!$AF$8,Tabel1[[#This Row],[AANTAL UREN  GLOBALE INDIVIDUELE ONDERSTEUNING]]*TABELLEN!$AF$7)</f>
        <v>0</v>
      </c>
      <c r="U304" s="123" t="str">
        <f>IF(Tabel1[[#This Row],[P]]="P","-",IF(Tabel1[[#This Row],[P]]="P0","NIET OK",IF(Tabel1[[#This Row],[P]]="P1","NIET OK",IF(Tabel1[[#This Row],[P]]="P2","NIET OK",IF(Tabel1[[#This Row],[P]]="P3","OK",IF(Tabel1[[#This Row],[P]]="P4","OK",IF(Tabel1[[#This Row],[P]]="P5","OK",IF(Tabel1[[#This Row],[P]]="P6","OK",IF(Tabel1[[#This Row],[P]]="P7","OK")))))))))</f>
        <v>-</v>
      </c>
      <c r="V304" s="123">
        <f>IF(AND(K304="ja",U304="ok"),TABELLEN!$AI$7,0)</f>
        <v>0</v>
      </c>
      <c r="W30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4" s="71" t="str">
        <f>IF(Tabel1[[#This Row],[BUDGETCATEGORIE (DEFINITIEF)]]="-","-",IF(Tabel1[[#This Row],[BUDGETCATEGORIE (DEFINITIEF)]]="RTH",Tabel1[[#This Row],[SOM ZORGGEBONDEN PUNTEN]],VLOOKUP(Tabel1[[#This Row],[BUDGETCATEGORIE (DEFINITIEF)]],TABELLEN!$C$7:$D$30,2,FALSE)))</f>
        <v>-</v>
      </c>
    </row>
    <row r="305" spans="1:27" ht="13.8" x14ac:dyDescent="0.3">
      <c r="A305" s="61"/>
      <c r="B305" s="61"/>
      <c r="C305" s="61"/>
      <c r="D305" s="62" t="str">
        <f>CONCATENATE("B",Tabel1[[#This Row],[B-waarde]],"/","P",Tabel1[[#This Row],[P-waarde]])</f>
        <v>B/P</v>
      </c>
      <c r="E305" s="62" t="str">
        <f>CONCATENATE("P",Tabel1[[#This Row],[P-waarde]])</f>
        <v>P</v>
      </c>
      <c r="F305" s="63"/>
      <c r="G305" s="63"/>
      <c r="H305" s="63"/>
      <c r="I305" s="63"/>
      <c r="J305" s="63"/>
      <c r="K305" s="64"/>
      <c r="L305" s="65">
        <f>ROUNDDOWN(Tabel1[[#This Row],[DAG-ONDERSTEUNING]],0)</f>
        <v>0</v>
      </c>
      <c r="M30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5" s="67">
        <f>ROUNDDOWN(Tabel1[[#This Row],[WOON-ONDERSTEUNING]],0)</f>
        <v>0</v>
      </c>
      <c r="O30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5" s="122">
        <f>IF(Tabel1[[#This Row],[PSYCHOSOCIALE ONDERSTEUNING / BEGELEID WERKEN]]&gt;2,Tabel1[[#This Row],[PSYCHOSOCIALE ONDERSTEUNING / BEGELEID WERKEN]]-2,0)</f>
        <v>0</v>
      </c>
      <c r="S305" s="122">
        <f>Tabel1[[#This Row],[GLOBALE INDIVIDUELE ONDERSTEUNING]]+Tabel1[[#This Row],[OVERDRACHT UREN PSYCHOSOCIALE ONDERSTEUNING]]</f>
        <v>0</v>
      </c>
      <c r="T305" s="122">
        <f>IF(Tabel1[[#This Row],[AANTAL UREN  GLOBALE INDIVIDUELE ONDERSTEUNING]]&gt;10,10*TABELLEN!$AF$7+(Tabel1[[#This Row],[AANTAL UREN  GLOBALE INDIVIDUELE ONDERSTEUNING]]-10)*TABELLEN!$AF$8,Tabel1[[#This Row],[AANTAL UREN  GLOBALE INDIVIDUELE ONDERSTEUNING]]*TABELLEN!$AF$7)</f>
        <v>0</v>
      </c>
      <c r="U305" s="123" t="str">
        <f>IF(Tabel1[[#This Row],[P]]="P","-",IF(Tabel1[[#This Row],[P]]="P0","NIET OK",IF(Tabel1[[#This Row],[P]]="P1","NIET OK",IF(Tabel1[[#This Row],[P]]="P2","NIET OK",IF(Tabel1[[#This Row],[P]]="P3","OK",IF(Tabel1[[#This Row],[P]]="P4","OK",IF(Tabel1[[#This Row],[P]]="P5","OK",IF(Tabel1[[#This Row],[P]]="P6","OK",IF(Tabel1[[#This Row],[P]]="P7","OK")))))))))</f>
        <v>-</v>
      </c>
      <c r="V305" s="123">
        <f>IF(AND(K305="ja",U305="ok"),TABELLEN!$AI$7,0)</f>
        <v>0</v>
      </c>
      <c r="W30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5" s="71" t="str">
        <f>IF(Tabel1[[#This Row],[BUDGETCATEGORIE (DEFINITIEF)]]="-","-",IF(Tabel1[[#This Row],[BUDGETCATEGORIE (DEFINITIEF)]]="RTH",Tabel1[[#This Row],[SOM ZORGGEBONDEN PUNTEN]],VLOOKUP(Tabel1[[#This Row],[BUDGETCATEGORIE (DEFINITIEF)]],TABELLEN!$C$7:$D$30,2,FALSE)))</f>
        <v>-</v>
      </c>
    </row>
    <row r="306" spans="1:27" ht="13.8" x14ac:dyDescent="0.3">
      <c r="A306" s="61"/>
      <c r="B306" s="61"/>
      <c r="C306" s="61"/>
      <c r="D306" s="62" t="str">
        <f>CONCATENATE("B",Tabel1[[#This Row],[B-waarde]],"/","P",Tabel1[[#This Row],[P-waarde]])</f>
        <v>B/P</v>
      </c>
      <c r="E306" s="62" t="str">
        <f>CONCATENATE("P",Tabel1[[#This Row],[P-waarde]])</f>
        <v>P</v>
      </c>
      <c r="F306" s="63"/>
      <c r="G306" s="63"/>
      <c r="H306" s="63"/>
      <c r="I306" s="63"/>
      <c r="J306" s="63"/>
      <c r="K306" s="64"/>
      <c r="L306" s="65">
        <f>ROUNDDOWN(Tabel1[[#This Row],[DAG-ONDERSTEUNING]],0)</f>
        <v>0</v>
      </c>
      <c r="M30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6" s="67">
        <f>ROUNDDOWN(Tabel1[[#This Row],[WOON-ONDERSTEUNING]],0)</f>
        <v>0</v>
      </c>
      <c r="O30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6" s="122">
        <f>IF(Tabel1[[#This Row],[PSYCHOSOCIALE ONDERSTEUNING / BEGELEID WERKEN]]&gt;2,Tabel1[[#This Row],[PSYCHOSOCIALE ONDERSTEUNING / BEGELEID WERKEN]]-2,0)</f>
        <v>0</v>
      </c>
      <c r="S306" s="122">
        <f>Tabel1[[#This Row],[GLOBALE INDIVIDUELE ONDERSTEUNING]]+Tabel1[[#This Row],[OVERDRACHT UREN PSYCHOSOCIALE ONDERSTEUNING]]</f>
        <v>0</v>
      </c>
      <c r="T306" s="122">
        <f>IF(Tabel1[[#This Row],[AANTAL UREN  GLOBALE INDIVIDUELE ONDERSTEUNING]]&gt;10,10*TABELLEN!$AF$7+(Tabel1[[#This Row],[AANTAL UREN  GLOBALE INDIVIDUELE ONDERSTEUNING]]-10)*TABELLEN!$AF$8,Tabel1[[#This Row],[AANTAL UREN  GLOBALE INDIVIDUELE ONDERSTEUNING]]*TABELLEN!$AF$7)</f>
        <v>0</v>
      </c>
      <c r="U306" s="123" t="str">
        <f>IF(Tabel1[[#This Row],[P]]="P","-",IF(Tabel1[[#This Row],[P]]="P0","NIET OK",IF(Tabel1[[#This Row],[P]]="P1","NIET OK",IF(Tabel1[[#This Row],[P]]="P2","NIET OK",IF(Tabel1[[#This Row],[P]]="P3","OK",IF(Tabel1[[#This Row],[P]]="P4","OK",IF(Tabel1[[#This Row],[P]]="P5","OK",IF(Tabel1[[#This Row],[P]]="P6","OK",IF(Tabel1[[#This Row],[P]]="P7","OK")))))))))</f>
        <v>-</v>
      </c>
      <c r="V306" s="123">
        <f>IF(AND(K306="ja",U306="ok"),TABELLEN!$AI$7,0)</f>
        <v>0</v>
      </c>
      <c r="W30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6" s="71" t="str">
        <f>IF(Tabel1[[#This Row],[BUDGETCATEGORIE (DEFINITIEF)]]="-","-",IF(Tabel1[[#This Row],[BUDGETCATEGORIE (DEFINITIEF)]]="RTH",Tabel1[[#This Row],[SOM ZORGGEBONDEN PUNTEN]],VLOOKUP(Tabel1[[#This Row],[BUDGETCATEGORIE (DEFINITIEF)]],TABELLEN!$C$7:$D$30,2,FALSE)))</f>
        <v>-</v>
      </c>
    </row>
    <row r="307" spans="1:27" ht="13.8" x14ac:dyDescent="0.3">
      <c r="A307" s="61"/>
      <c r="B307" s="61"/>
      <c r="C307" s="61"/>
      <c r="D307" s="62" t="str">
        <f>CONCATENATE("B",Tabel1[[#This Row],[B-waarde]],"/","P",Tabel1[[#This Row],[P-waarde]])</f>
        <v>B/P</v>
      </c>
      <c r="E307" s="62" t="str">
        <f>CONCATENATE("P",Tabel1[[#This Row],[P-waarde]])</f>
        <v>P</v>
      </c>
      <c r="F307" s="63"/>
      <c r="G307" s="63"/>
      <c r="H307" s="63"/>
      <c r="I307" s="63"/>
      <c r="J307" s="63"/>
      <c r="K307" s="64"/>
      <c r="L307" s="65">
        <f>ROUNDDOWN(Tabel1[[#This Row],[DAG-ONDERSTEUNING]],0)</f>
        <v>0</v>
      </c>
      <c r="M30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7" s="67">
        <f>ROUNDDOWN(Tabel1[[#This Row],[WOON-ONDERSTEUNING]],0)</f>
        <v>0</v>
      </c>
      <c r="O30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7" s="122">
        <f>IF(Tabel1[[#This Row],[PSYCHOSOCIALE ONDERSTEUNING / BEGELEID WERKEN]]&gt;2,Tabel1[[#This Row],[PSYCHOSOCIALE ONDERSTEUNING / BEGELEID WERKEN]]-2,0)</f>
        <v>0</v>
      </c>
      <c r="S307" s="122">
        <f>Tabel1[[#This Row],[GLOBALE INDIVIDUELE ONDERSTEUNING]]+Tabel1[[#This Row],[OVERDRACHT UREN PSYCHOSOCIALE ONDERSTEUNING]]</f>
        <v>0</v>
      </c>
      <c r="T307" s="122">
        <f>IF(Tabel1[[#This Row],[AANTAL UREN  GLOBALE INDIVIDUELE ONDERSTEUNING]]&gt;10,10*TABELLEN!$AF$7+(Tabel1[[#This Row],[AANTAL UREN  GLOBALE INDIVIDUELE ONDERSTEUNING]]-10)*TABELLEN!$AF$8,Tabel1[[#This Row],[AANTAL UREN  GLOBALE INDIVIDUELE ONDERSTEUNING]]*TABELLEN!$AF$7)</f>
        <v>0</v>
      </c>
      <c r="U307" s="123" t="str">
        <f>IF(Tabel1[[#This Row],[P]]="P","-",IF(Tabel1[[#This Row],[P]]="P0","NIET OK",IF(Tabel1[[#This Row],[P]]="P1","NIET OK",IF(Tabel1[[#This Row],[P]]="P2","NIET OK",IF(Tabel1[[#This Row],[P]]="P3","OK",IF(Tabel1[[#This Row],[P]]="P4","OK",IF(Tabel1[[#This Row],[P]]="P5","OK",IF(Tabel1[[#This Row],[P]]="P6","OK",IF(Tabel1[[#This Row],[P]]="P7","OK")))))))))</f>
        <v>-</v>
      </c>
      <c r="V307" s="123">
        <f>IF(AND(K307="ja",U307="ok"),TABELLEN!$AI$7,0)</f>
        <v>0</v>
      </c>
      <c r="W30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7" s="71" t="str">
        <f>IF(Tabel1[[#This Row],[BUDGETCATEGORIE (DEFINITIEF)]]="-","-",IF(Tabel1[[#This Row],[BUDGETCATEGORIE (DEFINITIEF)]]="RTH",Tabel1[[#This Row],[SOM ZORGGEBONDEN PUNTEN]],VLOOKUP(Tabel1[[#This Row],[BUDGETCATEGORIE (DEFINITIEF)]],TABELLEN!$C$7:$D$30,2,FALSE)))</f>
        <v>-</v>
      </c>
    </row>
    <row r="308" spans="1:27" ht="13.8" x14ac:dyDescent="0.3">
      <c r="A308" s="61"/>
      <c r="B308" s="61"/>
      <c r="C308" s="61"/>
      <c r="D308" s="62" t="str">
        <f>CONCATENATE("B",Tabel1[[#This Row],[B-waarde]],"/","P",Tabel1[[#This Row],[P-waarde]])</f>
        <v>B/P</v>
      </c>
      <c r="E308" s="62" t="str">
        <f>CONCATENATE("P",Tabel1[[#This Row],[P-waarde]])</f>
        <v>P</v>
      </c>
      <c r="F308" s="63"/>
      <c r="G308" s="63"/>
      <c r="H308" s="63"/>
      <c r="I308" s="63"/>
      <c r="J308" s="63"/>
      <c r="K308" s="64"/>
      <c r="L308" s="65">
        <f>ROUNDDOWN(Tabel1[[#This Row],[DAG-ONDERSTEUNING]],0)</f>
        <v>0</v>
      </c>
      <c r="M30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8" s="67">
        <f>ROUNDDOWN(Tabel1[[#This Row],[WOON-ONDERSTEUNING]],0)</f>
        <v>0</v>
      </c>
      <c r="O30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8" s="122">
        <f>IF(Tabel1[[#This Row],[PSYCHOSOCIALE ONDERSTEUNING / BEGELEID WERKEN]]&gt;2,Tabel1[[#This Row],[PSYCHOSOCIALE ONDERSTEUNING / BEGELEID WERKEN]]-2,0)</f>
        <v>0</v>
      </c>
      <c r="S308" s="122">
        <f>Tabel1[[#This Row],[GLOBALE INDIVIDUELE ONDERSTEUNING]]+Tabel1[[#This Row],[OVERDRACHT UREN PSYCHOSOCIALE ONDERSTEUNING]]</f>
        <v>0</v>
      </c>
      <c r="T308" s="122">
        <f>IF(Tabel1[[#This Row],[AANTAL UREN  GLOBALE INDIVIDUELE ONDERSTEUNING]]&gt;10,10*TABELLEN!$AF$7+(Tabel1[[#This Row],[AANTAL UREN  GLOBALE INDIVIDUELE ONDERSTEUNING]]-10)*TABELLEN!$AF$8,Tabel1[[#This Row],[AANTAL UREN  GLOBALE INDIVIDUELE ONDERSTEUNING]]*TABELLEN!$AF$7)</f>
        <v>0</v>
      </c>
      <c r="U308" s="123" t="str">
        <f>IF(Tabel1[[#This Row],[P]]="P","-",IF(Tabel1[[#This Row],[P]]="P0","NIET OK",IF(Tabel1[[#This Row],[P]]="P1","NIET OK",IF(Tabel1[[#This Row],[P]]="P2","NIET OK",IF(Tabel1[[#This Row],[P]]="P3","OK",IF(Tabel1[[#This Row],[P]]="P4","OK",IF(Tabel1[[#This Row],[P]]="P5","OK",IF(Tabel1[[#This Row],[P]]="P6","OK",IF(Tabel1[[#This Row],[P]]="P7","OK")))))))))</f>
        <v>-</v>
      </c>
      <c r="V308" s="123">
        <f>IF(AND(K308="ja",U308="ok"),TABELLEN!$AI$7,0)</f>
        <v>0</v>
      </c>
      <c r="W30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8" s="71" t="str">
        <f>IF(Tabel1[[#This Row],[BUDGETCATEGORIE (DEFINITIEF)]]="-","-",IF(Tabel1[[#This Row],[BUDGETCATEGORIE (DEFINITIEF)]]="RTH",Tabel1[[#This Row],[SOM ZORGGEBONDEN PUNTEN]],VLOOKUP(Tabel1[[#This Row],[BUDGETCATEGORIE (DEFINITIEF)]],TABELLEN!$C$7:$D$30,2,FALSE)))</f>
        <v>-</v>
      </c>
    </row>
    <row r="309" spans="1:27" ht="13.8" x14ac:dyDescent="0.3">
      <c r="A309" s="61"/>
      <c r="B309" s="61"/>
      <c r="C309" s="61"/>
      <c r="D309" s="62" t="str">
        <f>CONCATENATE("B",Tabel1[[#This Row],[B-waarde]],"/","P",Tabel1[[#This Row],[P-waarde]])</f>
        <v>B/P</v>
      </c>
      <c r="E309" s="62" t="str">
        <f>CONCATENATE("P",Tabel1[[#This Row],[P-waarde]])</f>
        <v>P</v>
      </c>
      <c r="F309" s="63"/>
      <c r="G309" s="63"/>
      <c r="H309" s="63"/>
      <c r="I309" s="63"/>
      <c r="J309" s="63"/>
      <c r="K309" s="64"/>
      <c r="L309" s="65">
        <f>ROUNDDOWN(Tabel1[[#This Row],[DAG-ONDERSTEUNING]],0)</f>
        <v>0</v>
      </c>
      <c r="M30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09" s="67">
        <f>ROUNDDOWN(Tabel1[[#This Row],[WOON-ONDERSTEUNING]],0)</f>
        <v>0</v>
      </c>
      <c r="O30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0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0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09" s="122">
        <f>IF(Tabel1[[#This Row],[PSYCHOSOCIALE ONDERSTEUNING / BEGELEID WERKEN]]&gt;2,Tabel1[[#This Row],[PSYCHOSOCIALE ONDERSTEUNING / BEGELEID WERKEN]]-2,0)</f>
        <v>0</v>
      </c>
      <c r="S309" s="122">
        <f>Tabel1[[#This Row],[GLOBALE INDIVIDUELE ONDERSTEUNING]]+Tabel1[[#This Row],[OVERDRACHT UREN PSYCHOSOCIALE ONDERSTEUNING]]</f>
        <v>0</v>
      </c>
      <c r="T309" s="122">
        <f>IF(Tabel1[[#This Row],[AANTAL UREN  GLOBALE INDIVIDUELE ONDERSTEUNING]]&gt;10,10*TABELLEN!$AF$7+(Tabel1[[#This Row],[AANTAL UREN  GLOBALE INDIVIDUELE ONDERSTEUNING]]-10)*TABELLEN!$AF$8,Tabel1[[#This Row],[AANTAL UREN  GLOBALE INDIVIDUELE ONDERSTEUNING]]*TABELLEN!$AF$7)</f>
        <v>0</v>
      </c>
      <c r="U309" s="123" t="str">
        <f>IF(Tabel1[[#This Row],[P]]="P","-",IF(Tabel1[[#This Row],[P]]="P0","NIET OK",IF(Tabel1[[#This Row],[P]]="P1","NIET OK",IF(Tabel1[[#This Row],[P]]="P2","NIET OK",IF(Tabel1[[#This Row],[P]]="P3","OK",IF(Tabel1[[#This Row],[P]]="P4","OK",IF(Tabel1[[#This Row],[P]]="P5","OK",IF(Tabel1[[#This Row],[P]]="P6","OK",IF(Tabel1[[#This Row],[P]]="P7","OK")))))))))</f>
        <v>-</v>
      </c>
      <c r="V309" s="123">
        <f>IF(AND(K309="ja",U309="ok"),TABELLEN!$AI$7,0)</f>
        <v>0</v>
      </c>
      <c r="W30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0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0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0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09" s="71" t="str">
        <f>IF(Tabel1[[#This Row],[BUDGETCATEGORIE (DEFINITIEF)]]="-","-",IF(Tabel1[[#This Row],[BUDGETCATEGORIE (DEFINITIEF)]]="RTH",Tabel1[[#This Row],[SOM ZORGGEBONDEN PUNTEN]],VLOOKUP(Tabel1[[#This Row],[BUDGETCATEGORIE (DEFINITIEF)]],TABELLEN!$C$7:$D$30,2,FALSE)))</f>
        <v>-</v>
      </c>
    </row>
    <row r="310" spans="1:27" ht="13.8" x14ac:dyDescent="0.3">
      <c r="A310" s="61"/>
      <c r="B310" s="61"/>
      <c r="C310" s="61"/>
      <c r="D310" s="62" t="str">
        <f>CONCATENATE("B",Tabel1[[#This Row],[B-waarde]],"/","P",Tabel1[[#This Row],[P-waarde]])</f>
        <v>B/P</v>
      </c>
      <c r="E310" s="62" t="str">
        <f>CONCATENATE("P",Tabel1[[#This Row],[P-waarde]])</f>
        <v>P</v>
      </c>
      <c r="F310" s="63"/>
      <c r="G310" s="63"/>
      <c r="H310" s="63"/>
      <c r="I310" s="63"/>
      <c r="J310" s="63"/>
      <c r="K310" s="64"/>
      <c r="L310" s="65">
        <f>ROUNDDOWN(Tabel1[[#This Row],[DAG-ONDERSTEUNING]],0)</f>
        <v>0</v>
      </c>
      <c r="M31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0" s="67">
        <f>ROUNDDOWN(Tabel1[[#This Row],[WOON-ONDERSTEUNING]],0)</f>
        <v>0</v>
      </c>
      <c r="O31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0" s="122">
        <f>IF(Tabel1[[#This Row],[PSYCHOSOCIALE ONDERSTEUNING / BEGELEID WERKEN]]&gt;2,Tabel1[[#This Row],[PSYCHOSOCIALE ONDERSTEUNING / BEGELEID WERKEN]]-2,0)</f>
        <v>0</v>
      </c>
      <c r="S310" s="122">
        <f>Tabel1[[#This Row],[GLOBALE INDIVIDUELE ONDERSTEUNING]]+Tabel1[[#This Row],[OVERDRACHT UREN PSYCHOSOCIALE ONDERSTEUNING]]</f>
        <v>0</v>
      </c>
      <c r="T310" s="122">
        <f>IF(Tabel1[[#This Row],[AANTAL UREN  GLOBALE INDIVIDUELE ONDERSTEUNING]]&gt;10,10*TABELLEN!$AF$7+(Tabel1[[#This Row],[AANTAL UREN  GLOBALE INDIVIDUELE ONDERSTEUNING]]-10)*TABELLEN!$AF$8,Tabel1[[#This Row],[AANTAL UREN  GLOBALE INDIVIDUELE ONDERSTEUNING]]*TABELLEN!$AF$7)</f>
        <v>0</v>
      </c>
      <c r="U310" s="123" t="str">
        <f>IF(Tabel1[[#This Row],[P]]="P","-",IF(Tabel1[[#This Row],[P]]="P0","NIET OK",IF(Tabel1[[#This Row],[P]]="P1","NIET OK",IF(Tabel1[[#This Row],[P]]="P2","NIET OK",IF(Tabel1[[#This Row],[P]]="P3","OK",IF(Tabel1[[#This Row],[P]]="P4","OK",IF(Tabel1[[#This Row],[P]]="P5","OK",IF(Tabel1[[#This Row],[P]]="P6","OK",IF(Tabel1[[#This Row],[P]]="P7","OK")))))))))</f>
        <v>-</v>
      </c>
      <c r="V310" s="123">
        <f>IF(AND(K310="ja",U310="ok"),TABELLEN!$AI$7,0)</f>
        <v>0</v>
      </c>
      <c r="W31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0" s="71" t="str">
        <f>IF(Tabel1[[#This Row],[BUDGETCATEGORIE (DEFINITIEF)]]="-","-",IF(Tabel1[[#This Row],[BUDGETCATEGORIE (DEFINITIEF)]]="RTH",Tabel1[[#This Row],[SOM ZORGGEBONDEN PUNTEN]],VLOOKUP(Tabel1[[#This Row],[BUDGETCATEGORIE (DEFINITIEF)]],TABELLEN!$C$7:$D$30,2,FALSE)))</f>
        <v>-</v>
      </c>
    </row>
    <row r="311" spans="1:27" ht="13.8" x14ac:dyDescent="0.3">
      <c r="A311" s="61"/>
      <c r="B311" s="61"/>
      <c r="C311" s="61"/>
      <c r="D311" s="62" t="str">
        <f>CONCATENATE("B",Tabel1[[#This Row],[B-waarde]],"/","P",Tabel1[[#This Row],[P-waarde]])</f>
        <v>B/P</v>
      </c>
      <c r="E311" s="62" t="str">
        <f>CONCATENATE("P",Tabel1[[#This Row],[P-waarde]])</f>
        <v>P</v>
      </c>
      <c r="F311" s="63"/>
      <c r="G311" s="63"/>
      <c r="H311" s="63"/>
      <c r="I311" s="63"/>
      <c r="J311" s="63"/>
      <c r="K311" s="64"/>
      <c r="L311" s="65">
        <f>ROUNDDOWN(Tabel1[[#This Row],[DAG-ONDERSTEUNING]],0)</f>
        <v>0</v>
      </c>
      <c r="M31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1" s="67">
        <f>ROUNDDOWN(Tabel1[[#This Row],[WOON-ONDERSTEUNING]],0)</f>
        <v>0</v>
      </c>
      <c r="O31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1" s="122">
        <f>IF(Tabel1[[#This Row],[PSYCHOSOCIALE ONDERSTEUNING / BEGELEID WERKEN]]&gt;2,Tabel1[[#This Row],[PSYCHOSOCIALE ONDERSTEUNING / BEGELEID WERKEN]]-2,0)</f>
        <v>0</v>
      </c>
      <c r="S311" s="122">
        <f>Tabel1[[#This Row],[GLOBALE INDIVIDUELE ONDERSTEUNING]]+Tabel1[[#This Row],[OVERDRACHT UREN PSYCHOSOCIALE ONDERSTEUNING]]</f>
        <v>0</v>
      </c>
      <c r="T311" s="122">
        <f>IF(Tabel1[[#This Row],[AANTAL UREN  GLOBALE INDIVIDUELE ONDERSTEUNING]]&gt;10,10*TABELLEN!$AF$7+(Tabel1[[#This Row],[AANTAL UREN  GLOBALE INDIVIDUELE ONDERSTEUNING]]-10)*TABELLEN!$AF$8,Tabel1[[#This Row],[AANTAL UREN  GLOBALE INDIVIDUELE ONDERSTEUNING]]*TABELLEN!$AF$7)</f>
        <v>0</v>
      </c>
      <c r="U311" s="123" t="str">
        <f>IF(Tabel1[[#This Row],[P]]="P","-",IF(Tabel1[[#This Row],[P]]="P0","NIET OK",IF(Tabel1[[#This Row],[P]]="P1","NIET OK",IF(Tabel1[[#This Row],[P]]="P2","NIET OK",IF(Tabel1[[#This Row],[P]]="P3","OK",IF(Tabel1[[#This Row],[P]]="P4","OK",IF(Tabel1[[#This Row],[P]]="P5","OK",IF(Tabel1[[#This Row],[P]]="P6","OK",IF(Tabel1[[#This Row],[P]]="P7","OK")))))))))</f>
        <v>-</v>
      </c>
      <c r="V311" s="123">
        <f>IF(AND(K311="ja",U311="ok"),TABELLEN!$AI$7,0)</f>
        <v>0</v>
      </c>
      <c r="W31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1" s="71" t="str">
        <f>IF(Tabel1[[#This Row],[BUDGETCATEGORIE (DEFINITIEF)]]="-","-",IF(Tabel1[[#This Row],[BUDGETCATEGORIE (DEFINITIEF)]]="RTH",Tabel1[[#This Row],[SOM ZORGGEBONDEN PUNTEN]],VLOOKUP(Tabel1[[#This Row],[BUDGETCATEGORIE (DEFINITIEF)]],TABELLEN!$C$7:$D$30,2,FALSE)))</f>
        <v>-</v>
      </c>
    </row>
    <row r="312" spans="1:27" ht="13.8" x14ac:dyDescent="0.3">
      <c r="A312" s="61"/>
      <c r="B312" s="61"/>
      <c r="C312" s="61"/>
      <c r="D312" s="62" t="str">
        <f>CONCATENATE("B",Tabel1[[#This Row],[B-waarde]],"/","P",Tabel1[[#This Row],[P-waarde]])</f>
        <v>B/P</v>
      </c>
      <c r="E312" s="62" t="str">
        <f>CONCATENATE("P",Tabel1[[#This Row],[P-waarde]])</f>
        <v>P</v>
      </c>
      <c r="F312" s="63"/>
      <c r="G312" s="63"/>
      <c r="H312" s="63"/>
      <c r="I312" s="63"/>
      <c r="J312" s="63"/>
      <c r="K312" s="64"/>
      <c r="L312" s="65">
        <f>ROUNDDOWN(Tabel1[[#This Row],[DAG-ONDERSTEUNING]],0)</f>
        <v>0</v>
      </c>
      <c r="M31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2" s="67">
        <f>ROUNDDOWN(Tabel1[[#This Row],[WOON-ONDERSTEUNING]],0)</f>
        <v>0</v>
      </c>
      <c r="O31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2" s="122">
        <f>IF(Tabel1[[#This Row],[PSYCHOSOCIALE ONDERSTEUNING / BEGELEID WERKEN]]&gt;2,Tabel1[[#This Row],[PSYCHOSOCIALE ONDERSTEUNING / BEGELEID WERKEN]]-2,0)</f>
        <v>0</v>
      </c>
      <c r="S312" s="122">
        <f>Tabel1[[#This Row],[GLOBALE INDIVIDUELE ONDERSTEUNING]]+Tabel1[[#This Row],[OVERDRACHT UREN PSYCHOSOCIALE ONDERSTEUNING]]</f>
        <v>0</v>
      </c>
      <c r="T312" s="122">
        <f>IF(Tabel1[[#This Row],[AANTAL UREN  GLOBALE INDIVIDUELE ONDERSTEUNING]]&gt;10,10*TABELLEN!$AF$7+(Tabel1[[#This Row],[AANTAL UREN  GLOBALE INDIVIDUELE ONDERSTEUNING]]-10)*TABELLEN!$AF$8,Tabel1[[#This Row],[AANTAL UREN  GLOBALE INDIVIDUELE ONDERSTEUNING]]*TABELLEN!$AF$7)</f>
        <v>0</v>
      </c>
      <c r="U312" s="123" t="str">
        <f>IF(Tabel1[[#This Row],[P]]="P","-",IF(Tabel1[[#This Row],[P]]="P0","NIET OK",IF(Tabel1[[#This Row],[P]]="P1","NIET OK",IF(Tabel1[[#This Row],[P]]="P2","NIET OK",IF(Tabel1[[#This Row],[P]]="P3","OK",IF(Tabel1[[#This Row],[P]]="P4","OK",IF(Tabel1[[#This Row],[P]]="P5","OK",IF(Tabel1[[#This Row],[P]]="P6","OK",IF(Tabel1[[#This Row],[P]]="P7","OK")))))))))</f>
        <v>-</v>
      </c>
      <c r="V312" s="123">
        <f>IF(AND(K312="ja",U312="ok"),TABELLEN!$AI$7,0)</f>
        <v>0</v>
      </c>
      <c r="W31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2" s="71" t="str">
        <f>IF(Tabel1[[#This Row],[BUDGETCATEGORIE (DEFINITIEF)]]="-","-",IF(Tabel1[[#This Row],[BUDGETCATEGORIE (DEFINITIEF)]]="RTH",Tabel1[[#This Row],[SOM ZORGGEBONDEN PUNTEN]],VLOOKUP(Tabel1[[#This Row],[BUDGETCATEGORIE (DEFINITIEF)]],TABELLEN!$C$7:$D$30,2,FALSE)))</f>
        <v>-</v>
      </c>
    </row>
    <row r="313" spans="1:27" ht="13.8" x14ac:dyDescent="0.3">
      <c r="A313" s="61"/>
      <c r="B313" s="61"/>
      <c r="C313" s="61"/>
      <c r="D313" s="62" t="str">
        <f>CONCATENATE("B",Tabel1[[#This Row],[B-waarde]],"/","P",Tabel1[[#This Row],[P-waarde]])</f>
        <v>B/P</v>
      </c>
      <c r="E313" s="62" t="str">
        <f>CONCATENATE("P",Tabel1[[#This Row],[P-waarde]])</f>
        <v>P</v>
      </c>
      <c r="F313" s="63"/>
      <c r="G313" s="63"/>
      <c r="H313" s="63"/>
      <c r="I313" s="63"/>
      <c r="J313" s="63"/>
      <c r="K313" s="64"/>
      <c r="L313" s="65">
        <f>ROUNDDOWN(Tabel1[[#This Row],[DAG-ONDERSTEUNING]],0)</f>
        <v>0</v>
      </c>
      <c r="M31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3" s="67">
        <f>ROUNDDOWN(Tabel1[[#This Row],[WOON-ONDERSTEUNING]],0)</f>
        <v>0</v>
      </c>
      <c r="O31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3" s="122">
        <f>IF(Tabel1[[#This Row],[PSYCHOSOCIALE ONDERSTEUNING / BEGELEID WERKEN]]&gt;2,Tabel1[[#This Row],[PSYCHOSOCIALE ONDERSTEUNING / BEGELEID WERKEN]]-2,0)</f>
        <v>0</v>
      </c>
      <c r="S313" s="122">
        <f>Tabel1[[#This Row],[GLOBALE INDIVIDUELE ONDERSTEUNING]]+Tabel1[[#This Row],[OVERDRACHT UREN PSYCHOSOCIALE ONDERSTEUNING]]</f>
        <v>0</v>
      </c>
      <c r="T313" s="122">
        <f>IF(Tabel1[[#This Row],[AANTAL UREN  GLOBALE INDIVIDUELE ONDERSTEUNING]]&gt;10,10*TABELLEN!$AF$7+(Tabel1[[#This Row],[AANTAL UREN  GLOBALE INDIVIDUELE ONDERSTEUNING]]-10)*TABELLEN!$AF$8,Tabel1[[#This Row],[AANTAL UREN  GLOBALE INDIVIDUELE ONDERSTEUNING]]*TABELLEN!$AF$7)</f>
        <v>0</v>
      </c>
      <c r="U313" s="123" t="str">
        <f>IF(Tabel1[[#This Row],[P]]="P","-",IF(Tabel1[[#This Row],[P]]="P0","NIET OK",IF(Tabel1[[#This Row],[P]]="P1","NIET OK",IF(Tabel1[[#This Row],[P]]="P2","NIET OK",IF(Tabel1[[#This Row],[P]]="P3","OK",IF(Tabel1[[#This Row],[P]]="P4","OK",IF(Tabel1[[#This Row],[P]]="P5","OK",IF(Tabel1[[#This Row],[P]]="P6","OK",IF(Tabel1[[#This Row],[P]]="P7","OK")))))))))</f>
        <v>-</v>
      </c>
      <c r="V313" s="123">
        <f>IF(AND(K313="ja",U313="ok"),TABELLEN!$AI$7,0)</f>
        <v>0</v>
      </c>
      <c r="W31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3" s="71" t="str">
        <f>IF(Tabel1[[#This Row],[BUDGETCATEGORIE (DEFINITIEF)]]="-","-",IF(Tabel1[[#This Row],[BUDGETCATEGORIE (DEFINITIEF)]]="RTH",Tabel1[[#This Row],[SOM ZORGGEBONDEN PUNTEN]],VLOOKUP(Tabel1[[#This Row],[BUDGETCATEGORIE (DEFINITIEF)]],TABELLEN!$C$7:$D$30,2,FALSE)))</f>
        <v>-</v>
      </c>
    </row>
    <row r="314" spans="1:27" ht="13.8" x14ac:dyDescent="0.3">
      <c r="A314" s="61"/>
      <c r="B314" s="61"/>
      <c r="C314" s="61"/>
      <c r="D314" s="62" t="str">
        <f>CONCATENATE("B",Tabel1[[#This Row],[B-waarde]],"/","P",Tabel1[[#This Row],[P-waarde]])</f>
        <v>B/P</v>
      </c>
      <c r="E314" s="62" t="str">
        <f>CONCATENATE("P",Tabel1[[#This Row],[P-waarde]])</f>
        <v>P</v>
      </c>
      <c r="F314" s="63"/>
      <c r="G314" s="63"/>
      <c r="H314" s="63"/>
      <c r="I314" s="63"/>
      <c r="J314" s="63"/>
      <c r="K314" s="64"/>
      <c r="L314" s="65">
        <f>ROUNDDOWN(Tabel1[[#This Row],[DAG-ONDERSTEUNING]],0)</f>
        <v>0</v>
      </c>
      <c r="M31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4" s="67">
        <f>ROUNDDOWN(Tabel1[[#This Row],[WOON-ONDERSTEUNING]],0)</f>
        <v>0</v>
      </c>
      <c r="O31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4" s="122">
        <f>IF(Tabel1[[#This Row],[PSYCHOSOCIALE ONDERSTEUNING / BEGELEID WERKEN]]&gt;2,Tabel1[[#This Row],[PSYCHOSOCIALE ONDERSTEUNING / BEGELEID WERKEN]]-2,0)</f>
        <v>0</v>
      </c>
      <c r="S314" s="122">
        <f>Tabel1[[#This Row],[GLOBALE INDIVIDUELE ONDERSTEUNING]]+Tabel1[[#This Row],[OVERDRACHT UREN PSYCHOSOCIALE ONDERSTEUNING]]</f>
        <v>0</v>
      </c>
      <c r="T314" s="122">
        <f>IF(Tabel1[[#This Row],[AANTAL UREN  GLOBALE INDIVIDUELE ONDERSTEUNING]]&gt;10,10*TABELLEN!$AF$7+(Tabel1[[#This Row],[AANTAL UREN  GLOBALE INDIVIDUELE ONDERSTEUNING]]-10)*TABELLEN!$AF$8,Tabel1[[#This Row],[AANTAL UREN  GLOBALE INDIVIDUELE ONDERSTEUNING]]*TABELLEN!$AF$7)</f>
        <v>0</v>
      </c>
      <c r="U314" s="123" t="str">
        <f>IF(Tabel1[[#This Row],[P]]="P","-",IF(Tabel1[[#This Row],[P]]="P0","NIET OK",IF(Tabel1[[#This Row],[P]]="P1","NIET OK",IF(Tabel1[[#This Row],[P]]="P2","NIET OK",IF(Tabel1[[#This Row],[P]]="P3","OK",IF(Tabel1[[#This Row],[P]]="P4","OK",IF(Tabel1[[#This Row],[P]]="P5","OK",IF(Tabel1[[#This Row],[P]]="P6","OK",IF(Tabel1[[#This Row],[P]]="P7","OK")))))))))</f>
        <v>-</v>
      </c>
      <c r="V314" s="123">
        <f>IF(AND(K314="ja",U314="ok"),TABELLEN!$AI$7,0)</f>
        <v>0</v>
      </c>
      <c r="W31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4" s="71" t="str">
        <f>IF(Tabel1[[#This Row],[BUDGETCATEGORIE (DEFINITIEF)]]="-","-",IF(Tabel1[[#This Row],[BUDGETCATEGORIE (DEFINITIEF)]]="RTH",Tabel1[[#This Row],[SOM ZORGGEBONDEN PUNTEN]],VLOOKUP(Tabel1[[#This Row],[BUDGETCATEGORIE (DEFINITIEF)]],TABELLEN!$C$7:$D$30,2,FALSE)))</f>
        <v>-</v>
      </c>
    </row>
    <row r="315" spans="1:27" ht="13.8" x14ac:dyDescent="0.3">
      <c r="A315" s="61"/>
      <c r="B315" s="61"/>
      <c r="C315" s="61"/>
      <c r="D315" s="62" t="str">
        <f>CONCATENATE("B",Tabel1[[#This Row],[B-waarde]],"/","P",Tabel1[[#This Row],[P-waarde]])</f>
        <v>B/P</v>
      </c>
      <c r="E315" s="62" t="str">
        <f>CONCATENATE("P",Tabel1[[#This Row],[P-waarde]])</f>
        <v>P</v>
      </c>
      <c r="F315" s="63"/>
      <c r="G315" s="63"/>
      <c r="H315" s="63"/>
      <c r="I315" s="63"/>
      <c r="J315" s="63"/>
      <c r="K315" s="64"/>
      <c r="L315" s="65">
        <f>ROUNDDOWN(Tabel1[[#This Row],[DAG-ONDERSTEUNING]],0)</f>
        <v>0</v>
      </c>
      <c r="M31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5" s="67">
        <f>ROUNDDOWN(Tabel1[[#This Row],[WOON-ONDERSTEUNING]],0)</f>
        <v>0</v>
      </c>
      <c r="O31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5" s="122">
        <f>IF(Tabel1[[#This Row],[PSYCHOSOCIALE ONDERSTEUNING / BEGELEID WERKEN]]&gt;2,Tabel1[[#This Row],[PSYCHOSOCIALE ONDERSTEUNING / BEGELEID WERKEN]]-2,0)</f>
        <v>0</v>
      </c>
      <c r="S315" s="122">
        <f>Tabel1[[#This Row],[GLOBALE INDIVIDUELE ONDERSTEUNING]]+Tabel1[[#This Row],[OVERDRACHT UREN PSYCHOSOCIALE ONDERSTEUNING]]</f>
        <v>0</v>
      </c>
      <c r="T315" s="122">
        <f>IF(Tabel1[[#This Row],[AANTAL UREN  GLOBALE INDIVIDUELE ONDERSTEUNING]]&gt;10,10*TABELLEN!$AF$7+(Tabel1[[#This Row],[AANTAL UREN  GLOBALE INDIVIDUELE ONDERSTEUNING]]-10)*TABELLEN!$AF$8,Tabel1[[#This Row],[AANTAL UREN  GLOBALE INDIVIDUELE ONDERSTEUNING]]*TABELLEN!$AF$7)</f>
        <v>0</v>
      </c>
      <c r="U315" s="123" t="str">
        <f>IF(Tabel1[[#This Row],[P]]="P","-",IF(Tabel1[[#This Row],[P]]="P0","NIET OK",IF(Tabel1[[#This Row],[P]]="P1","NIET OK",IF(Tabel1[[#This Row],[P]]="P2","NIET OK",IF(Tabel1[[#This Row],[P]]="P3","OK",IF(Tabel1[[#This Row],[P]]="P4","OK",IF(Tabel1[[#This Row],[P]]="P5","OK",IF(Tabel1[[#This Row],[P]]="P6","OK",IF(Tabel1[[#This Row],[P]]="P7","OK")))))))))</f>
        <v>-</v>
      </c>
      <c r="V315" s="123">
        <f>IF(AND(K315="ja",U315="ok"),TABELLEN!$AI$7,0)</f>
        <v>0</v>
      </c>
      <c r="W31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5" s="71" t="str">
        <f>IF(Tabel1[[#This Row],[BUDGETCATEGORIE (DEFINITIEF)]]="-","-",IF(Tabel1[[#This Row],[BUDGETCATEGORIE (DEFINITIEF)]]="RTH",Tabel1[[#This Row],[SOM ZORGGEBONDEN PUNTEN]],VLOOKUP(Tabel1[[#This Row],[BUDGETCATEGORIE (DEFINITIEF)]],TABELLEN!$C$7:$D$30,2,FALSE)))</f>
        <v>-</v>
      </c>
    </row>
    <row r="316" spans="1:27" ht="13.8" x14ac:dyDescent="0.3">
      <c r="A316" s="61"/>
      <c r="B316" s="61"/>
      <c r="C316" s="61"/>
      <c r="D316" s="62" t="str">
        <f>CONCATENATE("B",Tabel1[[#This Row],[B-waarde]],"/","P",Tabel1[[#This Row],[P-waarde]])</f>
        <v>B/P</v>
      </c>
      <c r="E316" s="62" t="str">
        <f>CONCATENATE("P",Tabel1[[#This Row],[P-waarde]])</f>
        <v>P</v>
      </c>
      <c r="F316" s="63"/>
      <c r="G316" s="63"/>
      <c r="H316" s="63"/>
      <c r="I316" s="63"/>
      <c r="J316" s="63"/>
      <c r="K316" s="64"/>
      <c r="L316" s="65">
        <f>ROUNDDOWN(Tabel1[[#This Row],[DAG-ONDERSTEUNING]],0)</f>
        <v>0</v>
      </c>
      <c r="M31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6" s="67">
        <f>ROUNDDOWN(Tabel1[[#This Row],[WOON-ONDERSTEUNING]],0)</f>
        <v>0</v>
      </c>
      <c r="O31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6" s="122">
        <f>IF(Tabel1[[#This Row],[PSYCHOSOCIALE ONDERSTEUNING / BEGELEID WERKEN]]&gt;2,Tabel1[[#This Row],[PSYCHOSOCIALE ONDERSTEUNING / BEGELEID WERKEN]]-2,0)</f>
        <v>0</v>
      </c>
      <c r="S316" s="122">
        <f>Tabel1[[#This Row],[GLOBALE INDIVIDUELE ONDERSTEUNING]]+Tabel1[[#This Row],[OVERDRACHT UREN PSYCHOSOCIALE ONDERSTEUNING]]</f>
        <v>0</v>
      </c>
      <c r="T316" s="122">
        <f>IF(Tabel1[[#This Row],[AANTAL UREN  GLOBALE INDIVIDUELE ONDERSTEUNING]]&gt;10,10*TABELLEN!$AF$7+(Tabel1[[#This Row],[AANTAL UREN  GLOBALE INDIVIDUELE ONDERSTEUNING]]-10)*TABELLEN!$AF$8,Tabel1[[#This Row],[AANTAL UREN  GLOBALE INDIVIDUELE ONDERSTEUNING]]*TABELLEN!$AF$7)</f>
        <v>0</v>
      </c>
      <c r="U316" s="123" t="str">
        <f>IF(Tabel1[[#This Row],[P]]="P","-",IF(Tabel1[[#This Row],[P]]="P0","NIET OK",IF(Tabel1[[#This Row],[P]]="P1","NIET OK",IF(Tabel1[[#This Row],[P]]="P2","NIET OK",IF(Tabel1[[#This Row],[P]]="P3","OK",IF(Tabel1[[#This Row],[P]]="P4","OK",IF(Tabel1[[#This Row],[P]]="P5","OK",IF(Tabel1[[#This Row],[P]]="P6","OK",IF(Tabel1[[#This Row],[P]]="P7","OK")))))))))</f>
        <v>-</v>
      </c>
      <c r="V316" s="123">
        <f>IF(AND(K316="ja",U316="ok"),TABELLEN!$AI$7,0)</f>
        <v>0</v>
      </c>
      <c r="W31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6" s="71" t="str">
        <f>IF(Tabel1[[#This Row],[BUDGETCATEGORIE (DEFINITIEF)]]="-","-",IF(Tabel1[[#This Row],[BUDGETCATEGORIE (DEFINITIEF)]]="RTH",Tabel1[[#This Row],[SOM ZORGGEBONDEN PUNTEN]],VLOOKUP(Tabel1[[#This Row],[BUDGETCATEGORIE (DEFINITIEF)]],TABELLEN!$C$7:$D$30,2,FALSE)))</f>
        <v>-</v>
      </c>
    </row>
    <row r="317" spans="1:27" ht="13.8" x14ac:dyDescent="0.3">
      <c r="A317" s="61"/>
      <c r="B317" s="61"/>
      <c r="C317" s="61"/>
      <c r="D317" s="62" t="str">
        <f>CONCATENATE("B",Tabel1[[#This Row],[B-waarde]],"/","P",Tabel1[[#This Row],[P-waarde]])</f>
        <v>B/P</v>
      </c>
      <c r="E317" s="62" t="str">
        <f>CONCATENATE("P",Tabel1[[#This Row],[P-waarde]])</f>
        <v>P</v>
      </c>
      <c r="F317" s="63"/>
      <c r="G317" s="63"/>
      <c r="H317" s="63"/>
      <c r="I317" s="63"/>
      <c r="J317" s="63"/>
      <c r="K317" s="64"/>
      <c r="L317" s="65">
        <f>ROUNDDOWN(Tabel1[[#This Row],[DAG-ONDERSTEUNING]],0)</f>
        <v>0</v>
      </c>
      <c r="M31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7" s="67">
        <f>ROUNDDOWN(Tabel1[[#This Row],[WOON-ONDERSTEUNING]],0)</f>
        <v>0</v>
      </c>
      <c r="O31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7" s="122">
        <f>IF(Tabel1[[#This Row],[PSYCHOSOCIALE ONDERSTEUNING / BEGELEID WERKEN]]&gt;2,Tabel1[[#This Row],[PSYCHOSOCIALE ONDERSTEUNING / BEGELEID WERKEN]]-2,0)</f>
        <v>0</v>
      </c>
      <c r="S317" s="122">
        <f>Tabel1[[#This Row],[GLOBALE INDIVIDUELE ONDERSTEUNING]]+Tabel1[[#This Row],[OVERDRACHT UREN PSYCHOSOCIALE ONDERSTEUNING]]</f>
        <v>0</v>
      </c>
      <c r="T317" s="122">
        <f>IF(Tabel1[[#This Row],[AANTAL UREN  GLOBALE INDIVIDUELE ONDERSTEUNING]]&gt;10,10*TABELLEN!$AF$7+(Tabel1[[#This Row],[AANTAL UREN  GLOBALE INDIVIDUELE ONDERSTEUNING]]-10)*TABELLEN!$AF$8,Tabel1[[#This Row],[AANTAL UREN  GLOBALE INDIVIDUELE ONDERSTEUNING]]*TABELLEN!$AF$7)</f>
        <v>0</v>
      </c>
      <c r="U317" s="123" t="str">
        <f>IF(Tabel1[[#This Row],[P]]="P","-",IF(Tabel1[[#This Row],[P]]="P0","NIET OK",IF(Tabel1[[#This Row],[P]]="P1","NIET OK",IF(Tabel1[[#This Row],[P]]="P2","NIET OK",IF(Tabel1[[#This Row],[P]]="P3","OK",IF(Tabel1[[#This Row],[P]]="P4","OK",IF(Tabel1[[#This Row],[P]]="P5","OK",IF(Tabel1[[#This Row],[P]]="P6","OK",IF(Tabel1[[#This Row],[P]]="P7","OK")))))))))</f>
        <v>-</v>
      </c>
      <c r="V317" s="123">
        <f>IF(AND(K317="ja",U317="ok"),TABELLEN!$AI$7,0)</f>
        <v>0</v>
      </c>
      <c r="W31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7" s="71" t="str">
        <f>IF(Tabel1[[#This Row],[BUDGETCATEGORIE (DEFINITIEF)]]="-","-",IF(Tabel1[[#This Row],[BUDGETCATEGORIE (DEFINITIEF)]]="RTH",Tabel1[[#This Row],[SOM ZORGGEBONDEN PUNTEN]],VLOOKUP(Tabel1[[#This Row],[BUDGETCATEGORIE (DEFINITIEF)]],TABELLEN!$C$7:$D$30,2,FALSE)))</f>
        <v>-</v>
      </c>
    </row>
    <row r="318" spans="1:27" ht="13.8" x14ac:dyDescent="0.3">
      <c r="A318" s="61"/>
      <c r="B318" s="61"/>
      <c r="C318" s="61"/>
      <c r="D318" s="62" t="str">
        <f>CONCATENATE("B",Tabel1[[#This Row],[B-waarde]],"/","P",Tabel1[[#This Row],[P-waarde]])</f>
        <v>B/P</v>
      </c>
      <c r="E318" s="62" t="str">
        <f>CONCATENATE("P",Tabel1[[#This Row],[P-waarde]])</f>
        <v>P</v>
      </c>
      <c r="F318" s="63"/>
      <c r="G318" s="63"/>
      <c r="H318" s="63"/>
      <c r="I318" s="63"/>
      <c r="J318" s="63"/>
      <c r="K318" s="64"/>
      <c r="L318" s="65">
        <f>ROUNDDOWN(Tabel1[[#This Row],[DAG-ONDERSTEUNING]],0)</f>
        <v>0</v>
      </c>
      <c r="M31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8" s="67">
        <f>ROUNDDOWN(Tabel1[[#This Row],[WOON-ONDERSTEUNING]],0)</f>
        <v>0</v>
      </c>
      <c r="O31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8" s="122">
        <f>IF(Tabel1[[#This Row],[PSYCHOSOCIALE ONDERSTEUNING / BEGELEID WERKEN]]&gt;2,Tabel1[[#This Row],[PSYCHOSOCIALE ONDERSTEUNING / BEGELEID WERKEN]]-2,0)</f>
        <v>0</v>
      </c>
      <c r="S318" s="122">
        <f>Tabel1[[#This Row],[GLOBALE INDIVIDUELE ONDERSTEUNING]]+Tabel1[[#This Row],[OVERDRACHT UREN PSYCHOSOCIALE ONDERSTEUNING]]</f>
        <v>0</v>
      </c>
      <c r="T318" s="122">
        <f>IF(Tabel1[[#This Row],[AANTAL UREN  GLOBALE INDIVIDUELE ONDERSTEUNING]]&gt;10,10*TABELLEN!$AF$7+(Tabel1[[#This Row],[AANTAL UREN  GLOBALE INDIVIDUELE ONDERSTEUNING]]-10)*TABELLEN!$AF$8,Tabel1[[#This Row],[AANTAL UREN  GLOBALE INDIVIDUELE ONDERSTEUNING]]*TABELLEN!$AF$7)</f>
        <v>0</v>
      </c>
      <c r="U318" s="123" t="str">
        <f>IF(Tabel1[[#This Row],[P]]="P","-",IF(Tabel1[[#This Row],[P]]="P0","NIET OK",IF(Tabel1[[#This Row],[P]]="P1","NIET OK",IF(Tabel1[[#This Row],[P]]="P2","NIET OK",IF(Tabel1[[#This Row],[P]]="P3","OK",IF(Tabel1[[#This Row],[P]]="P4","OK",IF(Tabel1[[#This Row],[P]]="P5","OK",IF(Tabel1[[#This Row],[P]]="P6","OK",IF(Tabel1[[#This Row],[P]]="P7","OK")))))))))</f>
        <v>-</v>
      </c>
      <c r="V318" s="123">
        <f>IF(AND(K318="ja",U318="ok"),TABELLEN!$AI$7,0)</f>
        <v>0</v>
      </c>
      <c r="W31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8" s="71" t="str">
        <f>IF(Tabel1[[#This Row],[BUDGETCATEGORIE (DEFINITIEF)]]="-","-",IF(Tabel1[[#This Row],[BUDGETCATEGORIE (DEFINITIEF)]]="RTH",Tabel1[[#This Row],[SOM ZORGGEBONDEN PUNTEN]],VLOOKUP(Tabel1[[#This Row],[BUDGETCATEGORIE (DEFINITIEF)]],TABELLEN!$C$7:$D$30,2,FALSE)))</f>
        <v>-</v>
      </c>
    </row>
    <row r="319" spans="1:27" ht="13.8" x14ac:dyDescent="0.3">
      <c r="A319" s="61"/>
      <c r="B319" s="61"/>
      <c r="C319" s="61"/>
      <c r="D319" s="62" t="str">
        <f>CONCATENATE("B",Tabel1[[#This Row],[B-waarde]],"/","P",Tabel1[[#This Row],[P-waarde]])</f>
        <v>B/P</v>
      </c>
      <c r="E319" s="62" t="str">
        <f>CONCATENATE("P",Tabel1[[#This Row],[P-waarde]])</f>
        <v>P</v>
      </c>
      <c r="F319" s="63"/>
      <c r="G319" s="63"/>
      <c r="H319" s="63"/>
      <c r="I319" s="63"/>
      <c r="J319" s="63"/>
      <c r="K319" s="64"/>
      <c r="L319" s="65">
        <f>ROUNDDOWN(Tabel1[[#This Row],[DAG-ONDERSTEUNING]],0)</f>
        <v>0</v>
      </c>
      <c r="M31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19" s="67">
        <f>ROUNDDOWN(Tabel1[[#This Row],[WOON-ONDERSTEUNING]],0)</f>
        <v>0</v>
      </c>
      <c r="O31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1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1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19" s="122">
        <f>IF(Tabel1[[#This Row],[PSYCHOSOCIALE ONDERSTEUNING / BEGELEID WERKEN]]&gt;2,Tabel1[[#This Row],[PSYCHOSOCIALE ONDERSTEUNING / BEGELEID WERKEN]]-2,0)</f>
        <v>0</v>
      </c>
      <c r="S319" s="122">
        <f>Tabel1[[#This Row],[GLOBALE INDIVIDUELE ONDERSTEUNING]]+Tabel1[[#This Row],[OVERDRACHT UREN PSYCHOSOCIALE ONDERSTEUNING]]</f>
        <v>0</v>
      </c>
      <c r="T319" s="122">
        <f>IF(Tabel1[[#This Row],[AANTAL UREN  GLOBALE INDIVIDUELE ONDERSTEUNING]]&gt;10,10*TABELLEN!$AF$7+(Tabel1[[#This Row],[AANTAL UREN  GLOBALE INDIVIDUELE ONDERSTEUNING]]-10)*TABELLEN!$AF$8,Tabel1[[#This Row],[AANTAL UREN  GLOBALE INDIVIDUELE ONDERSTEUNING]]*TABELLEN!$AF$7)</f>
        <v>0</v>
      </c>
      <c r="U319" s="123" t="str">
        <f>IF(Tabel1[[#This Row],[P]]="P","-",IF(Tabel1[[#This Row],[P]]="P0","NIET OK",IF(Tabel1[[#This Row],[P]]="P1","NIET OK",IF(Tabel1[[#This Row],[P]]="P2","NIET OK",IF(Tabel1[[#This Row],[P]]="P3","OK",IF(Tabel1[[#This Row],[P]]="P4","OK",IF(Tabel1[[#This Row],[P]]="P5","OK",IF(Tabel1[[#This Row],[P]]="P6","OK",IF(Tabel1[[#This Row],[P]]="P7","OK")))))))))</f>
        <v>-</v>
      </c>
      <c r="V319" s="123">
        <f>IF(AND(K319="ja",U319="ok"),TABELLEN!$AI$7,0)</f>
        <v>0</v>
      </c>
      <c r="W31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1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1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1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19" s="71" t="str">
        <f>IF(Tabel1[[#This Row],[BUDGETCATEGORIE (DEFINITIEF)]]="-","-",IF(Tabel1[[#This Row],[BUDGETCATEGORIE (DEFINITIEF)]]="RTH",Tabel1[[#This Row],[SOM ZORGGEBONDEN PUNTEN]],VLOOKUP(Tabel1[[#This Row],[BUDGETCATEGORIE (DEFINITIEF)]],TABELLEN!$C$7:$D$30,2,FALSE)))</f>
        <v>-</v>
      </c>
    </row>
    <row r="320" spans="1:27" ht="13.8" x14ac:dyDescent="0.3">
      <c r="A320" s="61"/>
      <c r="B320" s="61"/>
      <c r="C320" s="61"/>
      <c r="D320" s="62" t="str">
        <f>CONCATENATE("B",Tabel1[[#This Row],[B-waarde]],"/","P",Tabel1[[#This Row],[P-waarde]])</f>
        <v>B/P</v>
      </c>
      <c r="E320" s="62" t="str">
        <f>CONCATENATE("P",Tabel1[[#This Row],[P-waarde]])</f>
        <v>P</v>
      </c>
      <c r="F320" s="63"/>
      <c r="G320" s="63"/>
      <c r="H320" s="63"/>
      <c r="I320" s="63"/>
      <c r="J320" s="63"/>
      <c r="K320" s="64"/>
      <c r="L320" s="65">
        <f>ROUNDDOWN(Tabel1[[#This Row],[DAG-ONDERSTEUNING]],0)</f>
        <v>0</v>
      </c>
      <c r="M32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0" s="67">
        <f>ROUNDDOWN(Tabel1[[#This Row],[WOON-ONDERSTEUNING]],0)</f>
        <v>0</v>
      </c>
      <c r="O32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0" s="122">
        <f>IF(Tabel1[[#This Row],[PSYCHOSOCIALE ONDERSTEUNING / BEGELEID WERKEN]]&gt;2,Tabel1[[#This Row],[PSYCHOSOCIALE ONDERSTEUNING / BEGELEID WERKEN]]-2,0)</f>
        <v>0</v>
      </c>
      <c r="S320" s="122">
        <f>Tabel1[[#This Row],[GLOBALE INDIVIDUELE ONDERSTEUNING]]+Tabel1[[#This Row],[OVERDRACHT UREN PSYCHOSOCIALE ONDERSTEUNING]]</f>
        <v>0</v>
      </c>
      <c r="T320" s="122">
        <f>IF(Tabel1[[#This Row],[AANTAL UREN  GLOBALE INDIVIDUELE ONDERSTEUNING]]&gt;10,10*TABELLEN!$AF$7+(Tabel1[[#This Row],[AANTAL UREN  GLOBALE INDIVIDUELE ONDERSTEUNING]]-10)*TABELLEN!$AF$8,Tabel1[[#This Row],[AANTAL UREN  GLOBALE INDIVIDUELE ONDERSTEUNING]]*TABELLEN!$AF$7)</f>
        <v>0</v>
      </c>
      <c r="U320" s="123" t="str">
        <f>IF(Tabel1[[#This Row],[P]]="P","-",IF(Tabel1[[#This Row],[P]]="P0","NIET OK",IF(Tabel1[[#This Row],[P]]="P1","NIET OK",IF(Tabel1[[#This Row],[P]]="P2","NIET OK",IF(Tabel1[[#This Row],[P]]="P3","OK",IF(Tabel1[[#This Row],[P]]="P4","OK",IF(Tabel1[[#This Row],[P]]="P5","OK",IF(Tabel1[[#This Row],[P]]="P6","OK",IF(Tabel1[[#This Row],[P]]="P7","OK")))))))))</f>
        <v>-</v>
      </c>
      <c r="V320" s="123">
        <f>IF(AND(K320="ja",U320="ok"),TABELLEN!$AI$7,0)</f>
        <v>0</v>
      </c>
      <c r="W32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0" s="71" t="str">
        <f>IF(Tabel1[[#This Row],[BUDGETCATEGORIE (DEFINITIEF)]]="-","-",IF(Tabel1[[#This Row],[BUDGETCATEGORIE (DEFINITIEF)]]="RTH",Tabel1[[#This Row],[SOM ZORGGEBONDEN PUNTEN]],VLOOKUP(Tabel1[[#This Row],[BUDGETCATEGORIE (DEFINITIEF)]],TABELLEN!$C$7:$D$30,2,FALSE)))</f>
        <v>-</v>
      </c>
    </row>
    <row r="321" spans="1:27" ht="13.8" x14ac:dyDescent="0.3">
      <c r="A321" s="61"/>
      <c r="B321" s="61"/>
      <c r="C321" s="61"/>
      <c r="D321" s="62" t="str">
        <f>CONCATENATE("B",Tabel1[[#This Row],[B-waarde]],"/","P",Tabel1[[#This Row],[P-waarde]])</f>
        <v>B/P</v>
      </c>
      <c r="E321" s="62" t="str">
        <f>CONCATENATE("P",Tabel1[[#This Row],[P-waarde]])</f>
        <v>P</v>
      </c>
      <c r="F321" s="63"/>
      <c r="G321" s="63"/>
      <c r="H321" s="63"/>
      <c r="I321" s="63"/>
      <c r="J321" s="63"/>
      <c r="K321" s="64"/>
      <c r="L321" s="65">
        <f>ROUNDDOWN(Tabel1[[#This Row],[DAG-ONDERSTEUNING]],0)</f>
        <v>0</v>
      </c>
      <c r="M32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1" s="67">
        <f>ROUNDDOWN(Tabel1[[#This Row],[WOON-ONDERSTEUNING]],0)</f>
        <v>0</v>
      </c>
      <c r="O32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1" s="122">
        <f>IF(Tabel1[[#This Row],[PSYCHOSOCIALE ONDERSTEUNING / BEGELEID WERKEN]]&gt;2,Tabel1[[#This Row],[PSYCHOSOCIALE ONDERSTEUNING / BEGELEID WERKEN]]-2,0)</f>
        <v>0</v>
      </c>
      <c r="S321" s="122">
        <f>Tabel1[[#This Row],[GLOBALE INDIVIDUELE ONDERSTEUNING]]+Tabel1[[#This Row],[OVERDRACHT UREN PSYCHOSOCIALE ONDERSTEUNING]]</f>
        <v>0</v>
      </c>
      <c r="T321" s="122">
        <f>IF(Tabel1[[#This Row],[AANTAL UREN  GLOBALE INDIVIDUELE ONDERSTEUNING]]&gt;10,10*TABELLEN!$AF$7+(Tabel1[[#This Row],[AANTAL UREN  GLOBALE INDIVIDUELE ONDERSTEUNING]]-10)*TABELLEN!$AF$8,Tabel1[[#This Row],[AANTAL UREN  GLOBALE INDIVIDUELE ONDERSTEUNING]]*TABELLEN!$AF$7)</f>
        <v>0</v>
      </c>
      <c r="U321" s="123" t="str">
        <f>IF(Tabel1[[#This Row],[P]]="P","-",IF(Tabel1[[#This Row],[P]]="P0","NIET OK",IF(Tabel1[[#This Row],[P]]="P1","NIET OK",IF(Tabel1[[#This Row],[P]]="P2","NIET OK",IF(Tabel1[[#This Row],[P]]="P3","OK",IF(Tabel1[[#This Row],[P]]="P4","OK",IF(Tabel1[[#This Row],[P]]="P5","OK",IF(Tabel1[[#This Row],[P]]="P6","OK",IF(Tabel1[[#This Row],[P]]="P7","OK")))))))))</f>
        <v>-</v>
      </c>
      <c r="V321" s="123">
        <f>IF(AND(K321="ja",U321="ok"),TABELLEN!$AI$7,0)</f>
        <v>0</v>
      </c>
      <c r="W32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1" s="71" t="str">
        <f>IF(Tabel1[[#This Row],[BUDGETCATEGORIE (DEFINITIEF)]]="-","-",IF(Tabel1[[#This Row],[BUDGETCATEGORIE (DEFINITIEF)]]="RTH",Tabel1[[#This Row],[SOM ZORGGEBONDEN PUNTEN]],VLOOKUP(Tabel1[[#This Row],[BUDGETCATEGORIE (DEFINITIEF)]],TABELLEN!$C$7:$D$30,2,FALSE)))</f>
        <v>-</v>
      </c>
    </row>
    <row r="322" spans="1:27" ht="13.8" x14ac:dyDescent="0.3">
      <c r="A322" s="61"/>
      <c r="B322" s="61"/>
      <c r="C322" s="61"/>
      <c r="D322" s="62" t="str">
        <f>CONCATENATE("B",Tabel1[[#This Row],[B-waarde]],"/","P",Tabel1[[#This Row],[P-waarde]])</f>
        <v>B/P</v>
      </c>
      <c r="E322" s="62" t="str">
        <f>CONCATENATE("P",Tabel1[[#This Row],[P-waarde]])</f>
        <v>P</v>
      </c>
      <c r="F322" s="63"/>
      <c r="G322" s="63"/>
      <c r="H322" s="63"/>
      <c r="I322" s="63"/>
      <c r="J322" s="63"/>
      <c r="K322" s="64"/>
      <c r="L322" s="65">
        <f>ROUNDDOWN(Tabel1[[#This Row],[DAG-ONDERSTEUNING]],0)</f>
        <v>0</v>
      </c>
      <c r="M32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2" s="67">
        <f>ROUNDDOWN(Tabel1[[#This Row],[WOON-ONDERSTEUNING]],0)</f>
        <v>0</v>
      </c>
      <c r="O32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2" s="122">
        <f>IF(Tabel1[[#This Row],[PSYCHOSOCIALE ONDERSTEUNING / BEGELEID WERKEN]]&gt;2,Tabel1[[#This Row],[PSYCHOSOCIALE ONDERSTEUNING / BEGELEID WERKEN]]-2,0)</f>
        <v>0</v>
      </c>
      <c r="S322" s="122">
        <f>Tabel1[[#This Row],[GLOBALE INDIVIDUELE ONDERSTEUNING]]+Tabel1[[#This Row],[OVERDRACHT UREN PSYCHOSOCIALE ONDERSTEUNING]]</f>
        <v>0</v>
      </c>
      <c r="T322" s="122">
        <f>IF(Tabel1[[#This Row],[AANTAL UREN  GLOBALE INDIVIDUELE ONDERSTEUNING]]&gt;10,10*TABELLEN!$AF$7+(Tabel1[[#This Row],[AANTAL UREN  GLOBALE INDIVIDUELE ONDERSTEUNING]]-10)*TABELLEN!$AF$8,Tabel1[[#This Row],[AANTAL UREN  GLOBALE INDIVIDUELE ONDERSTEUNING]]*TABELLEN!$AF$7)</f>
        <v>0</v>
      </c>
      <c r="U322" s="123" t="str">
        <f>IF(Tabel1[[#This Row],[P]]="P","-",IF(Tabel1[[#This Row],[P]]="P0","NIET OK",IF(Tabel1[[#This Row],[P]]="P1","NIET OK",IF(Tabel1[[#This Row],[P]]="P2","NIET OK",IF(Tabel1[[#This Row],[P]]="P3","OK",IF(Tabel1[[#This Row],[P]]="P4","OK",IF(Tabel1[[#This Row],[P]]="P5","OK",IF(Tabel1[[#This Row],[P]]="P6","OK",IF(Tabel1[[#This Row],[P]]="P7","OK")))))))))</f>
        <v>-</v>
      </c>
      <c r="V322" s="123">
        <f>IF(AND(K322="ja",U322="ok"),TABELLEN!$AI$7,0)</f>
        <v>0</v>
      </c>
      <c r="W32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2" s="71" t="str">
        <f>IF(Tabel1[[#This Row],[BUDGETCATEGORIE (DEFINITIEF)]]="-","-",IF(Tabel1[[#This Row],[BUDGETCATEGORIE (DEFINITIEF)]]="RTH",Tabel1[[#This Row],[SOM ZORGGEBONDEN PUNTEN]],VLOOKUP(Tabel1[[#This Row],[BUDGETCATEGORIE (DEFINITIEF)]],TABELLEN!$C$7:$D$30,2,FALSE)))</f>
        <v>-</v>
      </c>
    </row>
    <row r="323" spans="1:27" ht="13.8" x14ac:dyDescent="0.3">
      <c r="A323" s="61"/>
      <c r="B323" s="61"/>
      <c r="C323" s="61"/>
      <c r="D323" s="62" t="str">
        <f>CONCATENATE("B",Tabel1[[#This Row],[B-waarde]],"/","P",Tabel1[[#This Row],[P-waarde]])</f>
        <v>B/P</v>
      </c>
      <c r="E323" s="62" t="str">
        <f>CONCATENATE("P",Tabel1[[#This Row],[P-waarde]])</f>
        <v>P</v>
      </c>
      <c r="F323" s="63"/>
      <c r="G323" s="63"/>
      <c r="H323" s="63"/>
      <c r="I323" s="63"/>
      <c r="J323" s="63"/>
      <c r="K323" s="64"/>
      <c r="L323" s="65">
        <f>ROUNDDOWN(Tabel1[[#This Row],[DAG-ONDERSTEUNING]],0)</f>
        <v>0</v>
      </c>
      <c r="M32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3" s="67">
        <f>ROUNDDOWN(Tabel1[[#This Row],[WOON-ONDERSTEUNING]],0)</f>
        <v>0</v>
      </c>
      <c r="O32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3" s="122">
        <f>IF(Tabel1[[#This Row],[PSYCHOSOCIALE ONDERSTEUNING / BEGELEID WERKEN]]&gt;2,Tabel1[[#This Row],[PSYCHOSOCIALE ONDERSTEUNING / BEGELEID WERKEN]]-2,0)</f>
        <v>0</v>
      </c>
      <c r="S323" s="122">
        <f>Tabel1[[#This Row],[GLOBALE INDIVIDUELE ONDERSTEUNING]]+Tabel1[[#This Row],[OVERDRACHT UREN PSYCHOSOCIALE ONDERSTEUNING]]</f>
        <v>0</v>
      </c>
      <c r="T323" s="122">
        <f>IF(Tabel1[[#This Row],[AANTAL UREN  GLOBALE INDIVIDUELE ONDERSTEUNING]]&gt;10,10*TABELLEN!$AF$7+(Tabel1[[#This Row],[AANTAL UREN  GLOBALE INDIVIDUELE ONDERSTEUNING]]-10)*TABELLEN!$AF$8,Tabel1[[#This Row],[AANTAL UREN  GLOBALE INDIVIDUELE ONDERSTEUNING]]*TABELLEN!$AF$7)</f>
        <v>0</v>
      </c>
      <c r="U323" s="123" t="str">
        <f>IF(Tabel1[[#This Row],[P]]="P","-",IF(Tabel1[[#This Row],[P]]="P0","NIET OK",IF(Tabel1[[#This Row],[P]]="P1","NIET OK",IF(Tabel1[[#This Row],[P]]="P2","NIET OK",IF(Tabel1[[#This Row],[P]]="P3","OK",IF(Tabel1[[#This Row],[P]]="P4","OK",IF(Tabel1[[#This Row],[P]]="P5","OK",IF(Tabel1[[#This Row],[P]]="P6","OK",IF(Tabel1[[#This Row],[P]]="P7","OK")))))))))</f>
        <v>-</v>
      </c>
      <c r="V323" s="123">
        <f>IF(AND(K323="ja",U323="ok"),TABELLEN!$AI$7,0)</f>
        <v>0</v>
      </c>
      <c r="W32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3" s="71" t="str">
        <f>IF(Tabel1[[#This Row],[BUDGETCATEGORIE (DEFINITIEF)]]="-","-",IF(Tabel1[[#This Row],[BUDGETCATEGORIE (DEFINITIEF)]]="RTH",Tabel1[[#This Row],[SOM ZORGGEBONDEN PUNTEN]],VLOOKUP(Tabel1[[#This Row],[BUDGETCATEGORIE (DEFINITIEF)]],TABELLEN!$C$7:$D$30,2,FALSE)))</f>
        <v>-</v>
      </c>
    </row>
    <row r="324" spans="1:27" ht="13.8" x14ac:dyDescent="0.3">
      <c r="A324" s="61"/>
      <c r="B324" s="61"/>
      <c r="C324" s="61"/>
      <c r="D324" s="62" t="str">
        <f>CONCATENATE("B",Tabel1[[#This Row],[B-waarde]],"/","P",Tabel1[[#This Row],[P-waarde]])</f>
        <v>B/P</v>
      </c>
      <c r="E324" s="62" t="str">
        <f>CONCATENATE("P",Tabel1[[#This Row],[P-waarde]])</f>
        <v>P</v>
      </c>
      <c r="F324" s="63"/>
      <c r="G324" s="63"/>
      <c r="H324" s="63"/>
      <c r="I324" s="63"/>
      <c r="J324" s="63"/>
      <c r="K324" s="64"/>
      <c r="L324" s="65">
        <f>ROUNDDOWN(Tabel1[[#This Row],[DAG-ONDERSTEUNING]],0)</f>
        <v>0</v>
      </c>
      <c r="M32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4" s="67">
        <f>ROUNDDOWN(Tabel1[[#This Row],[WOON-ONDERSTEUNING]],0)</f>
        <v>0</v>
      </c>
      <c r="O32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4" s="122">
        <f>IF(Tabel1[[#This Row],[PSYCHOSOCIALE ONDERSTEUNING / BEGELEID WERKEN]]&gt;2,Tabel1[[#This Row],[PSYCHOSOCIALE ONDERSTEUNING / BEGELEID WERKEN]]-2,0)</f>
        <v>0</v>
      </c>
      <c r="S324" s="122">
        <f>Tabel1[[#This Row],[GLOBALE INDIVIDUELE ONDERSTEUNING]]+Tabel1[[#This Row],[OVERDRACHT UREN PSYCHOSOCIALE ONDERSTEUNING]]</f>
        <v>0</v>
      </c>
      <c r="T324" s="122">
        <f>IF(Tabel1[[#This Row],[AANTAL UREN  GLOBALE INDIVIDUELE ONDERSTEUNING]]&gt;10,10*TABELLEN!$AF$7+(Tabel1[[#This Row],[AANTAL UREN  GLOBALE INDIVIDUELE ONDERSTEUNING]]-10)*TABELLEN!$AF$8,Tabel1[[#This Row],[AANTAL UREN  GLOBALE INDIVIDUELE ONDERSTEUNING]]*TABELLEN!$AF$7)</f>
        <v>0</v>
      </c>
      <c r="U324" s="123" t="str">
        <f>IF(Tabel1[[#This Row],[P]]="P","-",IF(Tabel1[[#This Row],[P]]="P0","NIET OK",IF(Tabel1[[#This Row],[P]]="P1","NIET OK",IF(Tabel1[[#This Row],[P]]="P2","NIET OK",IF(Tabel1[[#This Row],[P]]="P3","OK",IF(Tabel1[[#This Row],[P]]="P4","OK",IF(Tabel1[[#This Row],[P]]="P5","OK",IF(Tabel1[[#This Row],[P]]="P6","OK",IF(Tabel1[[#This Row],[P]]="P7","OK")))))))))</f>
        <v>-</v>
      </c>
      <c r="V324" s="123">
        <f>IF(AND(K324="ja",U324="ok"),TABELLEN!$AI$7,0)</f>
        <v>0</v>
      </c>
      <c r="W32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4" s="71" t="str">
        <f>IF(Tabel1[[#This Row],[BUDGETCATEGORIE (DEFINITIEF)]]="-","-",IF(Tabel1[[#This Row],[BUDGETCATEGORIE (DEFINITIEF)]]="RTH",Tabel1[[#This Row],[SOM ZORGGEBONDEN PUNTEN]],VLOOKUP(Tabel1[[#This Row],[BUDGETCATEGORIE (DEFINITIEF)]],TABELLEN!$C$7:$D$30,2,FALSE)))</f>
        <v>-</v>
      </c>
    </row>
    <row r="325" spans="1:27" ht="13.8" x14ac:dyDescent="0.3">
      <c r="A325" s="61"/>
      <c r="B325" s="61"/>
      <c r="C325" s="61"/>
      <c r="D325" s="62" t="str">
        <f>CONCATENATE("B",Tabel1[[#This Row],[B-waarde]],"/","P",Tabel1[[#This Row],[P-waarde]])</f>
        <v>B/P</v>
      </c>
      <c r="E325" s="62" t="str">
        <f>CONCATENATE("P",Tabel1[[#This Row],[P-waarde]])</f>
        <v>P</v>
      </c>
      <c r="F325" s="63"/>
      <c r="G325" s="63"/>
      <c r="H325" s="63"/>
      <c r="I325" s="63"/>
      <c r="J325" s="63"/>
      <c r="K325" s="64"/>
      <c r="L325" s="65">
        <f>ROUNDDOWN(Tabel1[[#This Row],[DAG-ONDERSTEUNING]],0)</f>
        <v>0</v>
      </c>
      <c r="M32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5" s="67">
        <f>ROUNDDOWN(Tabel1[[#This Row],[WOON-ONDERSTEUNING]],0)</f>
        <v>0</v>
      </c>
      <c r="O32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5" s="122">
        <f>IF(Tabel1[[#This Row],[PSYCHOSOCIALE ONDERSTEUNING / BEGELEID WERKEN]]&gt;2,Tabel1[[#This Row],[PSYCHOSOCIALE ONDERSTEUNING / BEGELEID WERKEN]]-2,0)</f>
        <v>0</v>
      </c>
      <c r="S325" s="122">
        <f>Tabel1[[#This Row],[GLOBALE INDIVIDUELE ONDERSTEUNING]]+Tabel1[[#This Row],[OVERDRACHT UREN PSYCHOSOCIALE ONDERSTEUNING]]</f>
        <v>0</v>
      </c>
      <c r="T325" s="122">
        <f>IF(Tabel1[[#This Row],[AANTAL UREN  GLOBALE INDIVIDUELE ONDERSTEUNING]]&gt;10,10*TABELLEN!$AF$7+(Tabel1[[#This Row],[AANTAL UREN  GLOBALE INDIVIDUELE ONDERSTEUNING]]-10)*TABELLEN!$AF$8,Tabel1[[#This Row],[AANTAL UREN  GLOBALE INDIVIDUELE ONDERSTEUNING]]*TABELLEN!$AF$7)</f>
        <v>0</v>
      </c>
      <c r="U325" s="123" t="str">
        <f>IF(Tabel1[[#This Row],[P]]="P","-",IF(Tabel1[[#This Row],[P]]="P0","NIET OK",IF(Tabel1[[#This Row],[P]]="P1","NIET OK",IF(Tabel1[[#This Row],[P]]="P2","NIET OK",IF(Tabel1[[#This Row],[P]]="P3","OK",IF(Tabel1[[#This Row],[P]]="P4","OK",IF(Tabel1[[#This Row],[P]]="P5","OK",IF(Tabel1[[#This Row],[P]]="P6","OK",IF(Tabel1[[#This Row],[P]]="P7","OK")))))))))</f>
        <v>-</v>
      </c>
      <c r="V325" s="123">
        <f>IF(AND(K325="ja",U325="ok"),TABELLEN!$AI$7,0)</f>
        <v>0</v>
      </c>
      <c r="W32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5" s="71" t="str">
        <f>IF(Tabel1[[#This Row],[BUDGETCATEGORIE (DEFINITIEF)]]="-","-",IF(Tabel1[[#This Row],[BUDGETCATEGORIE (DEFINITIEF)]]="RTH",Tabel1[[#This Row],[SOM ZORGGEBONDEN PUNTEN]],VLOOKUP(Tabel1[[#This Row],[BUDGETCATEGORIE (DEFINITIEF)]],TABELLEN!$C$7:$D$30,2,FALSE)))</f>
        <v>-</v>
      </c>
    </row>
    <row r="326" spans="1:27" ht="13.8" x14ac:dyDescent="0.3">
      <c r="A326" s="61"/>
      <c r="B326" s="61"/>
      <c r="C326" s="61"/>
      <c r="D326" s="62" t="str">
        <f>CONCATENATE("B",Tabel1[[#This Row],[B-waarde]],"/","P",Tabel1[[#This Row],[P-waarde]])</f>
        <v>B/P</v>
      </c>
      <c r="E326" s="62" t="str">
        <f>CONCATENATE("P",Tabel1[[#This Row],[P-waarde]])</f>
        <v>P</v>
      </c>
      <c r="F326" s="63"/>
      <c r="G326" s="63"/>
      <c r="H326" s="63"/>
      <c r="I326" s="63"/>
      <c r="J326" s="63"/>
      <c r="K326" s="64"/>
      <c r="L326" s="65">
        <f>ROUNDDOWN(Tabel1[[#This Row],[DAG-ONDERSTEUNING]],0)</f>
        <v>0</v>
      </c>
      <c r="M32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6" s="67">
        <f>ROUNDDOWN(Tabel1[[#This Row],[WOON-ONDERSTEUNING]],0)</f>
        <v>0</v>
      </c>
      <c r="O32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6" s="122">
        <f>IF(Tabel1[[#This Row],[PSYCHOSOCIALE ONDERSTEUNING / BEGELEID WERKEN]]&gt;2,Tabel1[[#This Row],[PSYCHOSOCIALE ONDERSTEUNING / BEGELEID WERKEN]]-2,0)</f>
        <v>0</v>
      </c>
      <c r="S326" s="122">
        <f>Tabel1[[#This Row],[GLOBALE INDIVIDUELE ONDERSTEUNING]]+Tabel1[[#This Row],[OVERDRACHT UREN PSYCHOSOCIALE ONDERSTEUNING]]</f>
        <v>0</v>
      </c>
      <c r="T326" s="122">
        <f>IF(Tabel1[[#This Row],[AANTAL UREN  GLOBALE INDIVIDUELE ONDERSTEUNING]]&gt;10,10*TABELLEN!$AF$7+(Tabel1[[#This Row],[AANTAL UREN  GLOBALE INDIVIDUELE ONDERSTEUNING]]-10)*TABELLEN!$AF$8,Tabel1[[#This Row],[AANTAL UREN  GLOBALE INDIVIDUELE ONDERSTEUNING]]*TABELLEN!$AF$7)</f>
        <v>0</v>
      </c>
      <c r="U326" s="123" t="str">
        <f>IF(Tabel1[[#This Row],[P]]="P","-",IF(Tabel1[[#This Row],[P]]="P0","NIET OK",IF(Tabel1[[#This Row],[P]]="P1","NIET OK",IF(Tabel1[[#This Row],[P]]="P2","NIET OK",IF(Tabel1[[#This Row],[P]]="P3","OK",IF(Tabel1[[#This Row],[P]]="P4","OK",IF(Tabel1[[#This Row],[P]]="P5","OK",IF(Tabel1[[#This Row],[P]]="P6","OK",IF(Tabel1[[#This Row],[P]]="P7","OK")))))))))</f>
        <v>-</v>
      </c>
      <c r="V326" s="123">
        <f>IF(AND(K326="ja",U326="ok"),TABELLEN!$AI$7,0)</f>
        <v>0</v>
      </c>
      <c r="W32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6" s="71" t="str">
        <f>IF(Tabel1[[#This Row],[BUDGETCATEGORIE (DEFINITIEF)]]="-","-",IF(Tabel1[[#This Row],[BUDGETCATEGORIE (DEFINITIEF)]]="RTH",Tabel1[[#This Row],[SOM ZORGGEBONDEN PUNTEN]],VLOOKUP(Tabel1[[#This Row],[BUDGETCATEGORIE (DEFINITIEF)]],TABELLEN!$C$7:$D$30,2,FALSE)))</f>
        <v>-</v>
      </c>
    </row>
    <row r="327" spans="1:27" ht="13.8" x14ac:dyDescent="0.3">
      <c r="A327" s="61"/>
      <c r="B327" s="61"/>
      <c r="C327" s="61"/>
      <c r="D327" s="62" t="str">
        <f>CONCATENATE("B",Tabel1[[#This Row],[B-waarde]],"/","P",Tabel1[[#This Row],[P-waarde]])</f>
        <v>B/P</v>
      </c>
      <c r="E327" s="62" t="str">
        <f>CONCATENATE("P",Tabel1[[#This Row],[P-waarde]])</f>
        <v>P</v>
      </c>
      <c r="F327" s="63"/>
      <c r="G327" s="63"/>
      <c r="H327" s="63"/>
      <c r="I327" s="63"/>
      <c r="J327" s="63"/>
      <c r="K327" s="64"/>
      <c r="L327" s="65">
        <f>ROUNDDOWN(Tabel1[[#This Row],[DAG-ONDERSTEUNING]],0)</f>
        <v>0</v>
      </c>
      <c r="M32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7" s="67">
        <f>ROUNDDOWN(Tabel1[[#This Row],[WOON-ONDERSTEUNING]],0)</f>
        <v>0</v>
      </c>
      <c r="O32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7" s="122">
        <f>IF(Tabel1[[#This Row],[PSYCHOSOCIALE ONDERSTEUNING / BEGELEID WERKEN]]&gt;2,Tabel1[[#This Row],[PSYCHOSOCIALE ONDERSTEUNING / BEGELEID WERKEN]]-2,0)</f>
        <v>0</v>
      </c>
      <c r="S327" s="122">
        <f>Tabel1[[#This Row],[GLOBALE INDIVIDUELE ONDERSTEUNING]]+Tabel1[[#This Row],[OVERDRACHT UREN PSYCHOSOCIALE ONDERSTEUNING]]</f>
        <v>0</v>
      </c>
      <c r="T327" s="122">
        <f>IF(Tabel1[[#This Row],[AANTAL UREN  GLOBALE INDIVIDUELE ONDERSTEUNING]]&gt;10,10*TABELLEN!$AF$7+(Tabel1[[#This Row],[AANTAL UREN  GLOBALE INDIVIDUELE ONDERSTEUNING]]-10)*TABELLEN!$AF$8,Tabel1[[#This Row],[AANTAL UREN  GLOBALE INDIVIDUELE ONDERSTEUNING]]*TABELLEN!$AF$7)</f>
        <v>0</v>
      </c>
      <c r="U327" s="123" t="str">
        <f>IF(Tabel1[[#This Row],[P]]="P","-",IF(Tabel1[[#This Row],[P]]="P0","NIET OK",IF(Tabel1[[#This Row],[P]]="P1","NIET OK",IF(Tabel1[[#This Row],[P]]="P2","NIET OK",IF(Tabel1[[#This Row],[P]]="P3","OK",IF(Tabel1[[#This Row],[P]]="P4","OK",IF(Tabel1[[#This Row],[P]]="P5","OK",IF(Tabel1[[#This Row],[P]]="P6","OK",IF(Tabel1[[#This Row],[P]]="P7","OK")))))))))</f>
        <v>-</v>
      </c>
      <c r="V327" s="123">
        <f>IF(AND(K327="ja",U327="ok"),TABELLEN!$AI$7,0)</f>
        <v>0</v>
      </c>
      <c r="W32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7" s="71" t="str">
        <f>IF(Tabel1[[#This Row],[BUDGETCATEGORIE (DEFINITIEF)]]="-","-",IF(Tabel1[[#This Row],[BUDGETCATEGORIE (DEFINITIEF)]]="RTH",Tabel1[[#This Row],[SOM ZORGGEBONDEN PUNTEN]],VLOOKUP(Tabel1[[#This Row],[BUDGETCATEGORIE (DEFINITIEF)]],TABELLEN!$C$7:$D$30,2,FALSE)))</f>
        <v>-</v>
      </c>
    </row>
    <row r="328" spans="1:27" ht="13.8" x14ac:dyDescent="0.3">
      <c r="A328" s="61"/>
      <c r="B328" s="61"/>
      <c r="C328" s="61"/>
      <c r="D328" s="62" t="str">
        <f>CONCATENATE("B",Tabel1[[#This Row],[B-waarde]],"/","P",Tabel1[[#This Row],[P-waarde]])</f>
        <v>B/P</v>
      </c>
      <c r="E328" s="62" t="str">
        <f>CONCATENATE("P",Tabel1[[#This Row],[P-waarde]])</f>
        <v>P</v>
      </c>
      <c r="F328" s="63"/>
      <c r="G328" s="63"/>
      <c r="H328" s="63"/>
      <c r="I328" s="63"/>
      <c r="J328" s="63"/>
      <c r="K328" s="64"/>
      <c r="L328" s="65">
        <f>ROUNDDOWN(Tabel1[[#This Row],[DAG-ONDERSTEUNING]],0)</f>
        <v>0</v>
      </c>
      <c r="M32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8" s="67">
        <f>ROUNDDOWN(Tabel1[[#This Row],[WOON-ONDERSTEUNING]],0)</f>
        <v>0</v>
      </c>
      <c r="O32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8" s="122">
        <f>IF(Tabel1[[#This Row],[PSYCHOSOCIALE ONDERSTEUNING / BEGELEID WERKEN]]&gt;2,Tabel1[[#This Row],[PSYCHOSOCIALE ONDERSTEUNING / BEGELEID WERKEN]]-2,0)</f>
        <v>0</v>
      </c>
      <c r="S328" s="122">
        <f>Tabel1[[#This Row],[GLOBALE INDIVIDUELE ONDERSTEUNING]]+Tabel1[[#This Row],[OVERDRACHT UREN PSYCHOSOCIALE ONDERSTEUNING]]</f>
        <v>0</v>
      </c>
      <c r="T328" s="122">
        <f>IF(Tabel1[[#This Row],[AANTAL UREN  GLOBALE INDIVIDUELE ONDERSTEUNING]]&gt;10,10*TABELLEN!$AF$7+(Tabel1[[#This Row],[AANTAL UREN  GLOBALE INDIVIDUELE ONDERSTEUNING]]-10)*TABELLEN!$AF$8,Tabel1[[#This Row],[AANTAL UREN  GLOBALE INDIVIDUELE ONDERSTEUNING]]*TABELLEN!$AF$7)</f>
        <v>0</v>
      </c>
      <c r="U328" s="123" t="str">
        <f>IF(Tabel1[[#This Row],[P]]="P","-",IF(Tabel1[[#This Row],[P]]="P0","NIET OK",IF(Tabel1[[#This Row],[P]]="P1","NIET OK",IF(Tabel1[[#This Row],[P]]="P2","NIET OK",IF(Tabel1[[#This Row],[P]]="P3","OK",IF(Tabel1[[#This Row],[P]]="P4","OK",IF(Tabel1[[#This Row],[P]]="P5","OK",IF(Tabel1[[#This Row],[P]]="P6","OK",IF(Tabel1[[#This Row],[P]]="P7","OK")))))))))</f>
        <v>-</v>
      </c>
      <c r="V328" s="123">
        <f>IF(AND(K328="ja",U328="ok"),TABELLEN!$AI$7,0)</f>
        <v>0</v>
      </c>
      <c r="W32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8" s="71" t="str">
        <f>IF(Tabel1[[#This Row],[BUDGETCATEGORIE (DEFINITIEF)]]="-","-",IF(Tabel1[[#This Row],[BUDGETCATEGORIE (DEFINITIEF)]]="RTH",Tabel1[[#This Row],[SOM ZORGGEBONDEN PUNTEN]],VLOOKUP(Tabel1[[#This Row],[BUDGETCATEGORIE (DEFINITIEF)]],TABELLEN!$C$7:$D$30,2,FALSE)))</f>
        <v>-</v>
      </c>
    </row>
    <row r="329" spans="1:27" ht="13.8" x14ac:dyDescent="0.3">
      <c r="A329" s="61"/>
      <c r="B329" s="61"/>
      <c r="C329" s="61"/>
      <c r="D329" s="62" t="str">
        <f>CONCATENATE("B",Tabel1[[#This Row],[B-waarde]],"/","P",Tabel1[[#This Row],[P-waarde]])</f>
        <v>B/P</v>
      </c>
      <c r="E329" s="62" t="str">
        <f>CONCATENATE("P",Tabel1[[#This Row],[P-waarde]])</f>
        <v>P</v>
      </c>
      <c r="F329" s="63"/>
      <c r="G329" s="63"/>
      <c r="H329" s="63"/>
      <c r="I329" s="63"/>
      <c r="J329" s="63"/>
      <c r="K329" s="64"/>
      <c r="L329" s="65">
        <f>ROUNDDOWN(Tabel1[[#This Row],[DAG-ONDERSTEUNING]],0)</f>
        <v>0</v>
      </c>
      <c r="M32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29" s="67">
        <f>ROUNDDOWN(Tabel1[[#This Row],[WOON-ONDERSTEUNING]],0)</f>
        <v>0</v>
      </c>
      <c r="O32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2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2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29" s="122">
        <f>IF(Tabel1[[#This Row],[PSYCHOSOCIALE ONDERSTEUNING / BEGELEID WERKEN]]&gt;2,Tabel1[[#This Row],[PSYCHOSOCIALE ONDERSTEUNING / BEGELEID WERKEN]]-2,0)</f>
        <v>0</v>
      </c>
      <c r="S329" s="122">
        <f>Tabel1[[#This Row],[GLOBALE INDIVIDUELE ONDERSTEUNING]]+Tabel1[[#This Row],[OVERDRACHT UREN PSYCHOSOCIALE ONDERSTEUNING]]</f>
        <v>0</v>
      </c>
      <c r="T329" s="122">
        <f>IF(Tabel1[[#This Row],[AANTAL UREN  GLOBALE INDIVIDUELE ONDERSTEUNING]]&gt;10,10*TABELLEN!$AF$7+(Tabel1[[#This Row],[AANTAL UREN  GLOBALE INDIVIDUELE ONDERSTEUNING]]-10)*TABELLEN!$AF$8,Tabel1[[#This Row],[AANTAL UREN  GLOBALE INDIVIDUELE ONDERSTEUNING]]*TABELLEN!$AF$7)</f>
        <v>0</v>
      </c>
      <c r="U329" s="123" t="str">
        <f>IF(Tabel1[[#This Row],[P]]="P","-",IF(Tabel1[[#This Row],[P]]="P0","NIET OK",IF(Tabel1[[#This Row],[P]]="P1","NIET OK",IF(Tabel1[[#This Row],[P]]="P2","NIET OK",IF(Tabel1[[#This Row],[P]]="P3","OK",IF(Tabel1[[#This Row],[P]]="P4","OK",IF(Tabel1[[#This Row],[P]]="P5","OK",IF(Tabel1[[#This Row],[P]]="P6","OK",IF(Tabel1[[#This Row],[P]]="P7","OK")))))))))</f>
        <v>-</v>
      </c>
      <c r="V329" s="123">
        <f>IF(AND(K329="ja",U329="ok"),TABELLEN!$AI$7,0)</f>
        <v>0</v>
      </c>
      <c r="W32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2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2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2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29" s="71" t="str">
        <f>IF(Tabel1[[#This Row],[BUDGETCATEGORIE (DEFINITIEF)]]="-","-",IF(Tabel1[[#This Row],[BUDGETCATEGORIE (DEFINITIEF)]]="RTH",Tabel1[[#This Row],[SOM ZORGGEBONDEN PUNTEN]],VLOOKUP(Tabel1[[#This Row],[BUDGETCATEGORIE (DEFINITIEF)]],TABELLEN!$C$7:$D$30,2,FALSE)))</f>
        <v>-</v>
      </c>
    </row>
    <row r="330" spans="1:27" ht="13.8" x14ac:dyDescent="0.3">
      <c r="A330" s="61"/>
      <c r="B330" s="61"/>
      <c r="C330" s="61"/>
      <c r="D330" s="62" t="str">
        <f>CONCATENATE("B",Tabel1[[#This Row],[B-waarde]],"/","P",Tabel1[[#This Row],[P-waarde]])</f>
        <v>B/P</v>
      </c>
      <c r="E330" s="62" t="str">
        <f>CONCATENATE("P",Tabel1[[#This Row],[P-waarde]])</f>
        <v>P</v>
      </c>
      <c r="F330" s="63"/>
      <c r="G330" s="63"/>
      <c r="H330" s="63"/>
      <c r="I330" s="63"/>
      <c r="J330" s="63"/>
      <c r="K330" s="64"/>
      <c r="L330" s="65">
        <f>ROUNDDOWN(Tabel1[[#This Row],[DAG-ONDERSTEUNING]],0)</f>
        <v>0</v>
      </c>
      <c r="M33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0" s="67">
        <f>ROUNDDOWN(Tabel1[[#This Row],[WOON-ONDERSTEUNING]],0)</f>
        <v>0</v>
      </c>
      <c r="O33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0" s="122">
        <f>IF(Tabel1[[#This Row],[PSYCHOSOCIALE ONDERSTEUNING / BEGELEID WERKEN]]&gt;2,Tabel1[[#This Row],[PSYCHOSOCIALE ONDERSTEUNING / BEGELEID WERKEN]]-2,0)</f>
        <v>0</v>
      </c>
      <c r="S330" s="122">
        <f>Tabel1[[#This Row],[GLOBALE INDIVIDUELE ONDERSTEUNING]]+Tabel1[[#This Row],[OVERDRACHT UREN PSYCHOSOCIALE ONDERSTEUNING]]</f>
        <v>0</v>
      </c>
      <c r="T330" s="122">
        <f>IF(Tabel1[[#This Row],[AANTAL UREN  GLOBALE INDIVIDUELE ONDERSTEUNING]]&gt;10,10*TABELLEN!$AF$7+(Tabel1[[#This Row],[AANTAL UREN  GLOBALE INDIVIDUELE ONDERSTEUNING]]-10)*TABELLEN!$AF$8,Tabel1[[#This Row],[AANTAL UREN  GLOBALE INDIVIDUELE ONDERSTEUNING]]*TABELLEN!$AF$7)</f>
        <v>0</v>
      </c>
      <c r="U330" s="123" t="str">
        <f>IF(Tabel1[[#This Row],[P]]="P","-",IF(Tabel1[[#This Row],[P]]="P0","NIET OK",IF(Tabel1[[#This Row],[P]]="P1","NIET OK",IF(Tabel1[[#This Row],[P]]="P2","NIET OK",IF(Tabel1[[#This Row],[P]]="P3","OK",IF(Tabel1[[#This Row],[P]]="P4","OK",IF(Tabel1[[#This Row],[P]]="P5","OK",IF(Tabel1[[#This Row],[P]]="P6","OK",IF(Tabel1[[#This Row],[P]]="P7","OK")))))))))</f>
        <v>-</v>
      </c>
      <c r="V330" s="123">
        <f>IF(AND(K330="ja",U330="ok"),TABELLEN!$AI$7,0)</f>
        <v>0</v>
      </c>
      <c r="W33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0" s="71" t="str">
        <f>IF(Tabel1[[#This Row],[BUDGETCATEGORIE (DEFINITIEF)]]="-","-",IF(Tabel1[[#This Row],[BUDGETCATEGORIE (DEFINITIEF)]]="RTH",Tabel1[[#This Row],[SOM ZORGGEBONDEN PUNTEN]],VLOOKUP(Tabel1[[#This Row],[BUDGETCATEGORIE (DEFINITIEF)]],TABELLEN!$C$7:$D$30,2,FALSE)))</f>
        <v>-</v>
      </c>
    </row>
    <row r="331" spans="1:27" ht="13.8" x14ac:dyDescent="0.3">
      <c r="A331" s="61"/>
      <c r="B331" s="61"/>
      <c r="C331" s="61"/>
      <c r="D331" s="62" t="str">
        <f>CONCATENATE("B",Tabel1[[#This Row],[B-waarde]],"/","P",Tabel1[[#This Row],[P-waarde]])</f>
        <v>B/P</v>
      </c>
      <c r="E331" s="62" t="str">
        <f>CONCATENATE("P",Tabel1[[#This Row],[P-waarde]])</f>
        <v>P</v>
      </c>
      <c r="F331" s="63"/>
      <c r="G331" s="63"/>
      <c r="H331" s="63"/>
      <c r="I331" s="63"/>
      <c r="J331" s="63"/>
      <c r="K331" s="64"/>
      <c r="L331" s="65">
        <f>ROUNDDOWN(Tabel1[[#This Row],[DAG-ONDERSTEUNING]],0)</f>
        <v>0</v>
      </c>
      <c r="M33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1" s="67">
        <f>ROUNDDOWN(Tabel1[[#This Row],[WOON-ONDERSTEUNING]],0)</f>
        <v>0</v>
      </c>
      <c r="O33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1" s="122">
        <f>IF(Tabel1[[#This Row],[PSYCHOSOCIALE ONDERSTEUNING / BEGELEID WERKEN]]&gt;2,Tabel1[[#This Row],[PSYCHOSOCIALE ONDERSTEUNING / BEGELEID WERKEN]]-2,0)</f>
        <v>0</v>
      </c>
      <c r="S331" s="122">
        <f>Tabel1[[#This Row],[GLOBALE INDIVIDUELE ONDERSTEUNING]]+Tabel1[[#This Row],[OVERDRACHT UREN PSYCHOSOCIALE ONDERSTEUNING]]</f>
        <v>0</v>
      </c>
      <c r="T331" s="122">
        <f>IF(Tabel1[[#This Row],[AANTAL UREN  GLOBALE INDIVIDUELE ONDERSTEUNING]]&gt;10,10*TABELLEN!$AF$7+(Tabel1[[#This Row],[AANTAL UREN  GLOBALE INDIVIDUELE ONDERSTEUNING]]-10)*TABELLEN!$AF$8,Tabel1[[#This Row],[AANTAL UREN  GLOBALE INDIVIDUELE ONDERSTEUNING]]*TABELLEN!$AF$7)</f>
        <v>0</v>
      </c>
      <c r="U331" s="123" t="str">
        <f>IF(Tabel1[[#This Row],[P]]="P","-",IF(Tabel1[[#This Row],[P]]="P0","NIET OK",IF(Tabel1[[#This Row],[P]]="P1","NIET OK",IF(Tabel1[[#This Row],[P]]="P2","NIET OK",IF(Tabel1[[#This Row],[P]]="P3","OK",IF(Tabel1[[#This Row],[P]]="P4","OK",IF(Tabel1[[#This Row],[P]]="P5","OK",IF(Tabel1[[#This Row],[P]]="P6","OK",IF(Tabel1[[#This Row],[P]]="P7","OK")))))))))</f>
        <v>-</v>
      </c>
      <c r="V331" s="123">
        <f>IF(AND(K331="ja",U331="ok"),TABELLEN!$AI$7,0)</f>
        <v>0</v>
      </c>
      <c r="W33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1" s="71" t="str">
        <f>IF(Tabel1[[#This Row],[BUDGETCATEGORIE (DEFINITIEF)]]="-","-",IF(Tabel1[[#This Row],[BUDGETCATEGORIE (DEFINITIEF)]]="RTH",Tabel1[[#This Row],[SOM ZORGGEBONDEN PUNTEN]],VLOOKUP(Tabel1[[#This Row],[BUDGETCATEGORIE (DEFINITIEF)]],TABELLEN!$C$7:$D$30,2,FALSE)))</f>
        <v>-</v>
      </c>
    </row>
    <row r="332" spans="1:27" ht="13.8" x14ac:dyDescent="0.3">
      <c r="A332" s="61"/>
      <c r="B332" s="61"/>
      <c r="C332" s="61"/>
      <c r="D332" s="62" t="str">
        <f>CONCATENATE("B",Tabel1[[#This Row],[B-waarde]],"/","P",Tabel1[[#This Row],[P-waarde]])</f>
        <v>B/P</v>
      </c>
      <c r="E332" s="62" t="str">
        <f>CONCATENATE("P",Tabel1[[#This Row],[P-waarde]])</f>
        <v>P</v>
      </c>
      <c r="F332" s="63"/>
      <c r="G332" s="63"/>
      <c r="H332" s="63"/>
      <c r="I332" s="63"/>
      <c r="J332" s="63"/>
      <c r="K332" s="64"/>
      <c r="L332" s="65">
        <f>ROUNDDOWN(Tabel1[[#This Row],[DAG-ONDERSTEUNING]],0)</f>
        <v>0</v>
      </c>
      <c r="M33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2" s="67">
        <f>ROUNDDOWN(Tabel1[[#This Row],[WOON-ONDERSTEUNING]],0)</f>
        <v>0</v>
      </c>
      <c r="O33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2" s="122">
        <f>IF(Tabel1[[#This Row],[PSYCHOSOCIALE ONDERSTEUNING / BEGELEID WERKEN]]&gt;2,Tabel1[[#This Row],[PSYCHOSOCIALE ONDERSTEUNING / BEGELEID WERKEN]]-2,0)</f>
        <v>0</v>
      </c>
      <c r="S332" s="122">
        <f>Tabel1[[#This Row],[GLOBALE INDIVIDUELE ONDERSTEUNING]]+Tabel1[[#This Row],[OVERDRACHT UREN PSYCHOSOCIALE ONDERSTEUNING]]</f>
        <v>0</v>
      </c>
      <c r="T332" s="122">
        <f>IF(Tabel1[[#This Row],[AANTAL UREN  GLOBALE INDIVIDUELE ONDERSTEUNING]]&gt;10,10*TABELLEN!$AF$7+(Tabel1[[#This Row],[AANTAL UREN  GLOBALE INDIVIDUELE ONDERSTEUNING]]-10)*TABELLEN!$AF$8,Tabel1[[#This Row],[AANTAL UREN  GLOBALE INDIVIDUELE ONDERSTEUNING]]*TABELLEN!$AF$7)</f>
        <v>0</v>
      </c>
      <c r="U332" s="123" t="str">
        <f>IF(Tabel1[[#This Row],[P]]="P","-",IF(Tabel1[[#This Row],[P]]="P0","NIET OK",IF(Tabel1[[#This Row],[P]]="P1","NIET OK",IF(Tabel1[[#This Row],[P]]="P2","NIET OK",IF(Tabel1[[#This Row],[P]]="P3","OK",IF(Tabel1[[#This Row],[P]]="P4","OK",IF(Tabel1[[#This Row],[P]]="P5","OK",IF(Tabel1[[#This Row],[P]]="P6","OK",IF(Tabel1[[#This Row],[P]]="P7","OK")))))))))</f>
        <v>-</v>
      </c>
      <c r="V332" s="123">
        <f>IF(AND(K332="ja",U332="ok"),TABELLEN!$AI$7,0)</f>
        <v>0</v>
      </c>
      <c r="W33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2" s="71" t="str">
        <f>IF(Tabel1[[#This Row],[BUDGETCATEGORIE (DEFINITIEF)]]="-","-",IF(Tabel1[[#This Row],[BUDGETCATEGORIE (DEFINITIEF)]]="RTH",Tabel1[[#This Row],[SOM ZORGGEBONDEN PUNTEN]],VLOOKUP(Tabel1[[#This Row],[BUDGETCATEGORIE (DEFINITIEF)]],TABELLEN!$C$7:$D$30,2,FALSE)))</f>
        <v>-</v>
      </c>
    </row>
    <row r="333" spans="1:27" ht="13.8" x14ac:dyDescent="0.3">
      <c r="A333" s="61"/>
      <c r="B333" s="61"/>
      <c r="C333" s="61"/>
      <c r="D333" s="62" t="str">
        <f>CONCATENATE("B",Tabel1[[#This Row],[B-waarde]],"/","P",Tabel1[[#This Row],[P-waarde]])</f>
        <v>B/P</v>
      </c>
      <c r="E333" s="62" t="str">
        <f>CONCATENATE("P",Tabel1[[#This Row],[P-waarde]])</f>
        <v>P</v>
      </c>
      <c r="F333" s="63"/>
      <c r="G333" s="63"/>
      <c r="H333" s="63"/>
      <c r="I333" s="63"/>
      <c r="J333" s="63"/>
      <c r="K333" s="64"/>
      <c r="L333" s="65">
        <f>ROUNDDOWN(Tabel1[[#This Row],[DAG-ONDERSTEUNING]],0)</f>
        <v>0</v>
      </c>
      <c r="M33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3" s="67">
        <f>ROUNDDOWN(Tabel1[[#This Row],[WOON-ONDERSTEUNING]],0)</f>
        <v>0</v>
      </c>
      <c r="O33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3" s="122">
        <f>IF(Tabel1[[#This Row],[PSYCHOSOCIALE ONDERSTEUNING / BEGELEID WERKEN]]&gt;2,Tabel1[[#This Row],[PSYCHOSOCIALE ONDERSTEUNING / BEGELEID WERKEN]]-2,0)</f>
        <v>0</v>
      </c>
      <c r="S333" s="122">
        <f>Tabel1[[#This Row],[GLOBALE INDIVIDUELE ONDERSTEUNING]]+Tabel1[[#This Row],[OVERDRACHT UREN PSYCHOSOCIALE ONDERSTEUNING]]</f>
        <v>0</v>
      </c>
      <c r="T333" s="122">
        <f>IF(Tabel1[[#This Row],[AANTAL UREN  GLOBALE INDIVIDUELE ONDERSTEUNING]]&gt;10,10*TABELLEN!$AF$7+(Tabel1[[#This Row],[AANTAL UREN  GLOBALE INDIVIDUELE ONDERSTEUNING]]-10)*TABELLEN!$AF$8,Tabel1[[#This Row],[AANTAL UREN  GLOBALE INDIVIDUELE ONDERSTEUNING]]*TABELLEN!$AF$7)</f>
        <v>0</v>
      </c>
      <c r="U333" s="123" t="str">
        <f>IF(Tabel1[[#This Row],[P]]="P","-",IF(Tabel1[[#This Row],[P]]="P0","NIET OK",IF(Tabel1[[#This Row],[P]]="P1","NIET OK",IF(Tabel1[[#This Row],[P]]="P2","NIET OK",IF(Tabel1[[#This Row],[P]]="P3","OK",IF(Tabel1[[#This Row],[P]]="P4","OK",IF(Tabel1[[#This Row],[P]]="P5","OK",IF(Tabel1[[#This Row],[P]]="P6","OK",IF(Tabel1[[#This Row],[P]]="P7","OK")))))))))</f>
        <v>-</v>
      </c>
      <c r="V333" s="123">
        <f>IF(AND(K333="ja",U333="ok"),TABELLEN!$AI$7,0)</f>
        <v>0</v>
      </c>
      <c r="W33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3" s="71" t="str">
        <f>IF(Tabel1[[#This Row],[BUDGETCATEGORIE (DEFINITIEF)]]="-","-",IF(Tabel1[[#This Row],[BUDGETCATEGORIE (DEFINITIEF)]]="RTH",Tabel1[[#This Row],[SOM ZORGGEBONDEN PUNTEN]],VLOOKUP(Tabel1[[#This Row],[BUDGETCATEGORIE (DEFINITIEF)]],TABELLEN!$C$7:$D$30,2,FALSE)))</f>
        <v>-</v>
      </c>
    </row>
    <row r="334" spans="1:27" ht="13.8" x14ac:dyDescent="0.3">
      <c r="A334" s="61"/>
      <c r="B334" s="61"/>
      <c r="C334" s="61"/>
      <c r="D334" s="62" t="str">
        <f>CONCATENATE("B",Tabel1[[#This Row],[B-waarde]],"/","P",Tabel1[[#This Row],[P-waarde]])</f>
        <v>B/P</v>
      </c>
      <c r="E334" s="62" t="str">
        <f>CONCATENATE("P",Tabel1[[#This Row],[P-waarde]])</f>
        <v>P</v>
      </c>
      <c r="F334" s="63"/>
      <c r="G334" s="63"/>
      <c r="H334" s="63"/>
      <c r="I334" s="63"/>
      <c r="J334" s="63"/>
      <c r="K334" s="64"/>
      <c r="L334" s="65">
        <f>ROUNDDOWN(Tabel1[[#This Row],[DAG-ONDERSTEUNING]],0)</f>
        <v>0</v>
      </c>
      <c r="M33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4" s="67">
        <f>ROUNDDOWN(Tabel1[[#This Row],[WOON-ONDERSTEUNING]],0)</f>
        <v>0</v>
      </c>
      <c r="O33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4" s="122">
        <f>IF(Tabel1[[#This Row],[PSYCHOSOCIALE ONDERSTEUNING / BEGELEID WERKEN]]&gt;2,Tabel1[[#This Row],[PSYCHOSOCIALE ONDERSTEUNING / BEGELEID WERKEN]]-2,0)</f>
        <v>0</v>
      </c>
      <c r="S334" s="122">
        <f>Tabel1[[#This Row],[GLOBALE INDIVIDUELE ONDERSTEUNING]]+Tabel1[[#This Row],[OVERDRACHT UREN PSYCHOSOCIALE ONDERSTEUNING]]</f>
        <v>0</v>
      </c>
      <c r="T334" s="122">
        <f>IF(Tabel1[[#This Row],[AANTAL UREN  GLOBALE INDIVIDUELE ONDERSTEUNING]]&gt;10,10*TABELLEN!$AF$7+(Tabel1[[#This Row],[AANTAL UREN  GLOBALE INDIVIDUELE ONDERSTEUNING]]-10)*TABELLEN!$AF$8,Tabel1[[#This Row],[AANTAL UREN  GLOBALE INDIVIDUELE ONDERSTEUNING]]*TABELLEN!$AF$7)</f>
        <v>0</v>
      </c>
      <c r="U334" s="123" t="str">
        <f>IF(Tabel1[[#This Row],[P]]="P","-",IF(Tabel1[[#This Row],[P]]="P0","NIET OK",IF(Tabel1[[#This Row],[P]]="P1","NIET OK",IF(Tabel1[[#This Row],[P]]="P2","NIET OK",IF(Tabel1[[#This Row],[P]]="P3","OK",IF(Tabel1[[#This Row],[P]]="P4","OK",IF(Tabel1[[#This Row],[P]]="P5","OK",IF(Tabel1[[#This Row],[P]]="P6","OK",IF(Tabel1[[#This Row],[P]]="P7","OK")))))))))</f>
        <v>-</v>
      </c>
      <c r="V334" s="123">
        <f>IF(AND(K334="ja",U334="ok"),TABELLEN!$AI$7,0)</f>
        <v>0</v>
      </c>
      <c r="W33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4" s="71" t="str">
        <f>IF(Tabel1[[#This Row],[BUDGETCATEGORIE (DEFINITIEF)]]="-","-",IF(Tabel1[[#This Row],[BUDGETCATEGORIE (DEFINITIEF)]]="RTH",Tabel1[[#This Row],[SOM ZORGGEBONDEN PUNTEN]],VLOOKUP(Tabel1[[#This Row],[BUDGETCATEGORIE (DEFINITIEF)]],TABELLEN!$C$7:$D$30,2,FALSE)))</f>
        <v>-</v>
      </c>
    </row>
    <row r="335" spans="1:27" ht="13.8" x14ac:dyDescent="0.3">
      <c r="A335" s="61"/>
      <c r="B335" s="61"/>
      <c r="C335" s="61"/>
      <c r="D335" s="62" t="str">
        <f>CONCATENATE("B",Tabel1[[#This Row],[B-waarde]],"/","P",Tabel1[[#This Row],[P-waarde]])</f>
        <v>B/P</v>
      </c>
      <c r="E335" s="62" t="str">
        <f>CONCATENATE("P",Tabel1[[#This Row],[P-waarde]])</f>
        <v>P</v>
      </c>
      <c r="F335" s="63"/>
      <c r="G335" s="63"/>
      <c r="H335" s="63"/>
      <c r="I335" s="63"/>
      <c r="J335" s="63"/>
      <c r="K335" s="64"/>
      <c r="L335" s="65">
        <f>ROUNDDOWN(Tabel1[[#This Row],[DAG-ONDERSTEUNING]],0)</f>
        <v>0</v>
      </c>
      <c r="M33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5" s="67">
        <f>ROUNDDOWN(Tabel1[[#This Row],[WOON-ONDERSTEUNING]],0)</f>
        <v>0</v>
      </c>
      <c r="O33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5" s="122">
        <f>IF(Tabel1[[#This Row],[PSYCHOSOCIALE ONDERSTEUNING / BEGELEID WERKEN]]&gt;2,Tabel1[[#This Row],[PSYCHOSOCIALE ONDERSTEUNING / BEGELEID WERKEN]]-2,0)</f>
        <v>0</v>
      </c>
      <c r="S335" s="122">
        <f>Tabel1[[#This Row],[GLOBALE INDIVIDUELE ONDERSTEUNING]]+Tabel1[[#This Row],[OVERDRACHT UREN PSYCHOSOCIALE ONDERSTEUNING]]</f>
        <v>0</v>
      </c>
      <c r="T335" s="122">
        <f>IF(Tabel1[[#This Row],[AANTAL UREN  GLOBALE INDIVIDUELE ONDERSTEUNING]]&gt;10,10*TABELLEN!$AF$7+(Tabel1[[#This Row],[AANTAL UREN  GLOBALE INDIVIDUELE ONDERSTEUNING]]-10)*TABELLEN!$AF$8,Tabel1[[#This Row],[AANTAL UREN  GLOBALE INDIVIDUELE ONDERSTEUNING]]*TABELLEN!$AF$7)</f>
        <v>0</v>
      </c>
      <c r="U335" s="123" t="str">
        <f>IF(Tabel1[[#This Row],[P]]="P","-",IF(Tabel1[[#This Row],[P]]="P0","NIET OK",IF(Tabel1[[#This Row],[P]]="P1","NIET OK",IF(Tabel1[[#This Row],[P]]="P2","NIET OK",IF(Tabel1[[#This Row],[P]]="P3","OK",IF(Tabel1[[#This Row],[P]]="P4","OK",IF(Tabel1[[#This Row],[P]]="P5","OK",IF(Tabel1[[#This Row],[P]]="P6","OK",IF(Tabel1[[#This Row],[P]]="P7","OK")))))))))</f>
        <v>-</v>
      </c>
      <c r="V335" s="123">
        <f>IF(AND(K335="ja",U335="ok"),TABELLEN!$AI$7,0)</f>
        <v>0</v>
      </c>
      <c r="W33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5" s="71" t="str">
        <f>IF(Tabel1[[#This Row],[BUDGETCATEGORIE (DEFINITIEF)]]="-","-",IF(Tabel1[[#This Row],[BUDGETCATEGORIE (DEFINITIEF)]]="RTH",Tabel1[[#This Row],[SOM ZORGGEBONDEN PUNTEN]],VLOOKUP(Tabel1[[#This Row],[BUDGETCATEGORIE (DEFINITIEF)]],TABELLEN!$C$7:$D$30,2,FALSE)))</f>
        <v>-</v>
      </c>
    </row>
    <row r="336" spans="1:27" ht="13.8" x14ac:dyDescent="0.3">
      <c r="A336" s="61"/>
      <c r="B336" s="61"/>
      <c r="C336" s="61"/>
      <c r="D336" s="62" t="str">
        <f>CONCATENATE("B",Tabel1[[#This Row],[B-waarde]],"/","P",Tabel1[[#This Row],[P-waarde]])</f>
        <v>B/P</v>
      </c>
      <c r="E336" s="62" t="str">
        <f>CONCATENATE("P",Tabel1[[#This Row],[P-waarde]])</f>
        <v>P</v>
      </c>
      <c r="F336" s="63"/>
      <c r="G336" s="63"/>
      <c r="H336" s="63"/>
      <c r="I336" s="63"/>
      <c r="J336" s="63"/>
      <c r="K336" s="64"/>
      <c r="L336" s="65">
        <f>ROUNDDOWN(Tabel1[[#This Row],[DAG-ONDERSTEUNING]],0)</f>
        <v>0</v>
      </c>
      <c r="M33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6" s="67">
        <f>ROUNDDOWN(Tabel1[[#This Row],[WOON-ONDERSTEUNING]],0)</f>
        <v>0</v>
      </c>
      <c r="O33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6" s="122">
        <f>IF(Tabel1[[#This Row],[PSYCHOSOCIALE ONDERSTEUNING / BEGELEID WERKEN]]&gt;2,Tabel1[[#This Row],[PSYCHOSOCIALE ONDERSTEUNING / BEGELEID WERKEN]]-2,0)</f>
        <v>0</v>
      </c>
      <c r="S336" s="122">
        <f>Tabel1[[#This Row],[GLOBALE INDIVIDUELE ONDERSTEUNING]]+Tabel1[[#This Row],[OVERDRACHT UREN PSYCHOSOCIALE ONDERSTEUNING]]</f>
        <v>0</v>
      </c>
      <c r="T336" s="122">
        <f>IF(Tabel1[[#This Row],[AANTAL UREN  GLOBALE INDIVIDUELE ONDERSTEUNING]]&gt;10,10*TABELLEN!$AF$7+(Tabel1[[#This Row],[AANTAL UREN  GLOBALE INDIVIDUELE ONDERSTEUNING]]-10)*TABELLEN!$AF$8,Tabel1[[#This Row],[AANTAL UREN  GLOBALE INDIVIDUELE ONDERSTEUNING]]*TABELLEN!$AF$7)</f>
        <v>0</v>
      </c>
      <c r="U336" s="123" t="str">
        <f>IF(Tabel1[[#This Row],[P]]="P","-",IF(Tabel1[[#This Row],[P]]="P0","NIET OK",IF(Tabel1[[#This Row],[P]]="P1","NIET OK",IF(Tabel1[[#This Row],[P]]="P2","NIET OK",IF(Tabel1[[#This Row],[P]]="P3","OK",IF(Tabel1[[#This Row],[P]]="P4","OK",IF(Tabel1[[#This Row],[P]]="P5","OK",IF(Tabel1[[#This Row],[P]]="P6","OK",IF(Tabel1[[#This Row],[P]]="P7","OK")))))))))</f>
        <v>-</v>
      </c>
      <c r="V336" s="123">
        <f>IF(AND(K336="ja",U336="ok"),TABELLEN!$AI$7,0)</f>
        <v>0</v>
      </c>
      <c r="W33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6" s="71" t="str">
        <f>IF(Tabel1[[#This Row],[BUDGETCATEGORIE (DEFINITIEF)]]="-","-",IF(Tabel1[[#This Row],[BUDGETCATEGORIE (DEFINITIEF)]]="RTH",Tabel1[[#This Row],[SOM ZORGGEBONDEN PUNTEN]],VLOOKUP(Tabel1[[#This Row],[BUDGETCATEGORIE (DEFINITIEF)]],TABELLEN!$C$7:$D$30,2,FALSE)))</f>
        <v>-</v>
      </c>
    </row>
    <row r="337" spans="1:27" ht="13.8" x14ac:dyDescent="0.3">
      <c r="A337" s="61"/>
      <c r="B337" s="61"/>
      <c r="C337" s="61"/>
      <c r="D337" s="62" t="str">
        <f>CONCATENATE("B",Tabel1[[#This Row],[B-waarde]],"/","P",Tabel1[[#This Row],[P-waarde]])</f>
        <v>B/P</v>
      </c>
      <c r="E337" s="62" t="str">
        <f>CONCATENATE("P",Tabel1[[#This Row],[P-waarde]])</f>
        <v>P</v>
      </c>
      <c r="F337" s="63"/>
      <c r="G337" s="63"/>
      <c r="H337" s="63"/>
      <c r="I337" s="63"/>
      <c r="J337" s="63"/>
      <c r="K337" s="64"/>
      <c r="L337" s="65">
        <f>ROUNDDOWN(Tabel1[[#This Row],[DAG-ONDERSTEUNING]],0)</f>
        <v>0</v>
      </c>
      <c r="M33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7" s="67">
        <f>ROUNDDOWN(Tabel1[[#This Row],[WOON-ONDERSTEUNING]],0)</f>
        <v>0</v>
      </c>
      <c r="O33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7" s="122">
        <f>IF(Tabel1[[#This Row],[PSYCHOSOCIALE ONDERSTEUNING / BEGELEID WERKEN]]&gt;2,Tabel1[[#This Row],[PSYCHOSOCIALE ONDERSTEUNING / BEGELEID WERKEN]]-2,0)</f>
        <v>0</v>
      </c>
      <c r="S337" s="122">
        <f>Tabel1[[#This Row],[GLOBALE INDIVIDUELE ONDERSTEUNING]]+Tabel1[[#This Row],[OVERDRACHT UREN PSYCHOSOCIALE ONDERSTEUNING]]</f>
        <v>0</v>
      </c>
      <c r="T337" s="122">
        <f>IF(Tabel1[[#This Row],[AANTAL UREN  GLOBALE INDIVIDUELE ONDERSTEUNING]]&gt;10,10*TABELLEN!$AF$7+(Tabel1[[#This Row],[AANTAL UREN  GLOBALE INDIVIDUELE ONDERSTEUNING]]-10)*TABELLEN!$AF$8,Tabel1[[#This Row],[AANTAL UREN  GLOBALE INDIVIDUELE ONDERSTEUNING]]*TABELLEN!$AF$7)</f>
        <v>0</v>
      </c>
      <c r="U337" s="123" t="str">
        <f>IF(Tabel1[[#This Row],[P]]="P","-",IF(Tabel1[[#This Row],[P]]="P0","NIET OK",IF(Tabel1[[#This Row],[P]]="P1","NIET OK",IF(Tabel1[[#This Row],[P]]="P2","NIET OK",IF(Tabel1[[#This Row],[P]]="P3","OK",IF(Tabel1[[#This Row],[P]]="P4","OK",IF(Tabel1[[#This Row],[P]]="P5","OK",IF(Tabel1[[#This Row],[P]]="P6","OK",IF(Tabel1[[#This Row],[P]]="P7","OK")))))))))</f>
        <v>-</v>
      </c>
      <c r="V337" s="123">
        <f>IF(AND(K337="ja",U337="ok"),TABELLEN!$AI$7,0)</f>
        <v>0</v>
      </c>
      <c r="W33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7" s="71" t="str">
        <f>IF(Tabel1[[#This Row],[BUDGETCATEGORIE (DEFINITIEF)]]="-","-",IF(Tabel1[[#This Row],[BUDGETCATEGORIE (DEFINITIEF)]]="RTH",Tabel1[[#This Row],[SOM ZORGGEBONDEN PUNTEN]],VLOOKUP(Tabel1[[#This Row],[BUDGETCATEGORIE (DEFINITIEF)]],TABELLEN!$C$7:$D$30,2,FALSE)))</f>
        <v>-</v>
      </c>
    </row>
    <row r="338" spans="1:27" ht="13.8" x14ac:dyDescent="0.3">
      <c r="A338" s="61"/>
      <c r="B338" s="61"/>
      <c r="C338" s="61"/>
      <c r="D338" s="62" t="str">
        <f>CONCATENATE("B",Tabel1[[#This Row],[B-waarde]],"/","P",Tabel1[[#This Row],[P-waarde]])</f>
        <v>B/P</v>
      </c>
      <c r="E338" s="62" t="str">
        <f>CONCATENATE("P",Tabel1[[#This Row],[P-waarde]])</f>
        <v>P</v>
      </c>
      <c r="F338" s="63"/>
      <c r="G338" s="63"/>
      <c r="H338" s="63"/>
      <c r="I338" s="63"/>
      <c r="J338" s="63"/>
      <c r="K338" s="64"/>
      <c r="L338" s="65">
        <f>ROUNDDOWN(Tabel1[[#This Row],[DAG-ONDERSTEUNING]],0)</f>
        <v>0</v>
      </c>
      <c r="M33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8" s="67">
        <f>ROUNDDOWN(Tabel1[[#This Row],[WOON-ONDERSTEUNING]],0)</f>
        <v>0</v>
      </c>
      <c r="O33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8" s="122">
        <f>IF(Tabel1[[#This Row],[PSYCHOSOCIALE ONDERSTEUNING / BEGELEID WERKEN]]&gt;2,Tabel1[[#This Row],[PSYCHOSOCIALE ONDERSTEUNING / BEGELEID WERKEN]]-2,0)</f>
        <v>0</v>
      </c>
      <c r="S338" s="122">
        <f>Tabel1[[#This Row],[GLOBALE INDIVIDUELE ONDERSTEUNING]]+Tabel1[[#This Row],[OVERDRACHT UREN PSYCHOSOCIALE ONDERSTEUNING]]</f>
        <v>0</v>
      </c>
      <c r="T338" s="122">
        <f>IF(Tabel1[[#This Row],[AANTAL UREN  GLOBALE INDIVIDUELE ONDERSTEUNING]]&gt;10,10*TABELLEN!$AF$7+(Tabel1[[#This Row],[AANTAL UREN  GLOBALE INDIVIDUELE ONDERSTEUNING]]-10)*TABELLEN!$AF$8,Tabel1[[#This Row],[AANTAL UREN  GLOBALE INDIVIDUELE ONDERSTEUNING]]*TABELLEN!$AF$7)</f>
        <v>0</v>
      </c>
      <c r="U338" s="123" t="str">
        <f>IF(Tabel1[[#This Row],[P]]="P","-",IF(Tabel1[[#This Row],[P]]="P0","NIET OK",IF(Tabel1[[#This Row],[P]]="P1","NIET OK",IF(Tabel1[[#This Row],[P]]="P2","NIET OK",IF(Tabel1[[#This Row],[P]]="P3","OK",IF(Tabel1[[#This Row],[P]]="P4","OK",IF(Tabel1[[#This Row],[P]]="P5","OK",IF(Tabel1[[#This Row],[P]]="P6","OK",IF(Tabel1[[#This Row],[P]]="P7","OK")))))))))</f>
        <v>-</v>
      </c>
      <c r="V338" s="123">
        <f>IF(AND(K338="ja",U338="ok"),TABELLEN!$AI$7,0)</f>
        <v>0</v>
      </c>
      <c r="W33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8" s="71" t="str">
        <f>IF(Tabel1[[#This Row],[BUDGETCATEGORIE (DEFINITIEF)]]="-","-",IF(Tabel1[[#This Row],[BUDGETCATEGORIE (DEFINITIEF)]]="RTH",Tabel1[[#This Row],[SOM ZORGGEBONDEN PUNTEN]],VLOOKUP(Tabel1[[#This Row],[BUDGETCATEGORIE (DEFINITIEF)]],TABELLEN!$C$7:$D$30,2,FALSE)))</f>
        <v>-</v>
      </c>
    </row>
    <row r="339" spans="1:27" ht="13.8" x14ac:dyDescent="0.3">
      <c r="A339" s="61"/>
      <c r="B339" s="61"/>
      <c r="C339" s="61"/>
      <c r="D339" s="62" t="str">
        <f>CONCATENATE("B",Tabel1[[#This Row],[B-waarde]],"/","P",Tabel1[[#This Row],[P-waarde]])</f>
        <v>B/P</v>
      </c>
      <c r="E339" s="62" t="str">
        <f>CONCATENATE("P",Tabel1[[#This Row],[P-waarde]])</f>
        <v>P</v>
      </c>
      <c r="F339" s="63"/>
      <c r="G339" s="63"/>
      <c r="H339" s="63"/>
      <c r="I339" s="63"/>
      <c r="J339" s="63"/>
      <c r="K339" s="64"/>
      <c r="L339" s="65">
        <f>ROUNDDOWN(Tabel1[[#This Row],[DAG-ONDERSTEUNING]],0)</f>
        <v>0</v>
      </c>
      <c r="M33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39" s="67">
        <f>ROUNDDOWN(Tabel1[[#This Row],[WOON-ONDERSTEUNING]],0)</f>
        <v>0</v>
      </c>
      <c r="O33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3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3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39" s="122">
        <f>IF(Tabel1[[#This Row],[PSYCHOSOCIALE ONDERSTEUNING / BEGELEID WERKEN]]&gt;2,Tabel1[[#This Row],[PSYCHOSOCIALE ONDERSTEUNING / BEGELEID WERKEN]]-2,0)</f>
        <v>0</v>
      </c>
      <c r="S339" s="122">
        <f>Tabel1[[#This Row],[GLOBALE INDIVIDUELE ONDERSTEUNING]]+Tabel1[[#This Row],[OVERDRACHT UREN PSYCHOSOCIALE ONDERSTEUNING]]</f>
        <v>0</v>
      </c>
      <c r="T339" s="122">
        <f>IF(Tabel1[[#This Row],[AANTAL UREN  GLOBALE INDIVIDUELE ONDERSTEUNING]]&gt;10,10*TABELLEN!$AF$7+(Tabel1[[#This Row],[AANTAL UREN  GLOBALE INDIVIDUELE ONDERSTEUNING]]-10)*TABELLEN!$AF$8,Tabel1[[#This Row],[AANTAL UREN  GLOBALE INDIVIDUELE ONDERSTEUNING]]*TABELLEN!$AF$7)</f>
        <v>0</v>
      </c>
      <c r="U339" s="123" t="str">
        <f>IF(Tabel1[[#This Row],[P]]="P","-",IF(Tabel1[[#This Row],[P]]="P0","NIET OK",IF(Tabel1[[#This Row],[P]]="P1","NIET OK",IF(Tabel1[[#This Row],[P]]="P2","NIET OK",IF(Tabel1[[#This Row],[P]]="P3","OK",IF(Tabel1[[#This Row],[P]]="P4","OK",IF(Tabel1[[#This Row],[P]]="P5","OK",IF(Tabel1[[#This Row],[P]]="P6","OK",IF(Tabel1[[#This Row],[P]]="P7","OK")))))))))</f>
        <v>-</v>
      </c>
      <c r="V339" s="123">
        <f>IF(AND(K339="ja",U339="ok"),TABELLEN!$AI$7,0)</f>
        <v>0</v>
      </c>
      <c r="W33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3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3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3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39" s="71" t="str">
        <f>IF(Tabel1[[#This Row],[BUDGETCATEGORIE (DEFINITIEF)]]="-","-",IF(Tabel1[[#This Row],[BUDGETCATEGORIE (DEFINITIEF)]]="RTH",Tabel1[[#This Row],[SOM ZORGGEBONDEN PUNTEN]],VLOOKUP(Tabel1[[#This Row],[BUDGETCATEGORIE (DEFINITIEF)]],TABELLEN!$C$7:$D$30,2,FALSE)))</f>
        <v>-</v>
      </c>
    </row>
    <row r="340" spans="1:27" ht="13.8" x14ac:dyDescent="0.3">
      <c r="A340" s="61"/>
      <c r="B340" s="61"/>
      <c r="C340" s="61"/>
      <c r="D340" s="62" t="str">
        <f>CONCATENATE("B",Tabel1[[#This Row],[B-waarde]],"/","P",Tabel1[[#This Row],[P-waarde]])</f>
        <v>B/P</v>
      </c>
      <c r="E340" s="62" t="str">
        <f>CONCATENATE("P",Tabel1[[#This Row],[P-waarde]])</f>
        <v>P</v>
      </c>
      <c r="F340" s="63"/>
      <c r="G340" s="63"/>
      <c r="H340" s="63"/>
      <c r="I340" s="63"/>
      <c r="J340" s="63"/>
      <c r="K340" s="64"/>
      <c r="L340" s="65">
        <f>ROUNDDOWN(Tabel1[[#This Row],[DAG-ONDERSTEUNING]],0)</f>
        <v>0</v>
      </c>
      <c r="M34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0" s="67">
        <f>ROUNDDOWN(Tabel1[[#This Row],[WOON-ONDERSTEUNING]],0)</f>
        <v>0</v>
      </c>
      <c r="O34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0" s="122">
        <f>IF(Tabel1[[#This Row],[PSYCHOSOCIALE ONDERSTEUNING / BEGELEID WERKEN]]&gt;2,Tabel1[[#This Row],[PSYCHOSOCIALE ONDERSTEUNING / BEGELEID WERKEN]]-2,0)</f>
        <v>0</v>
      </c>
      <c r="S340" s="122">
        <f>Tabel1[[#This Row],[GLOBALE INDIVIDUELE ONDERSTEUNING]]+Tabel1[[#This Row],[OVERDRACHT UREN PSYCHOSOCIALE ONDERSTEUNING]]</f>
        <v>0</v>
      </c>
      <c r="T340" s="122">
        <f>IF(Tabel1[[#This Row],[AANTAL UREN  GLOBALE INDIVIDUELE ONDERSTEUNING]]&gt;10,10*TABELLEN!$AF$7+(Tabel1[[#This Row],[AANTAL UREN  GLOBALE INDIVIDUELE ONDERSTEUNING]]-10)*TABELLEN!$AF$8,Tabel1[[#This Row],[AANTAL UREN  GLOBALE INDIVIDUELE ONDERSTEUNING]]*TABELLEN!$AF$7)</f>
        <v>0</v>
      </c>
      <c r="U340" s="123" t="str">
        <f>IF(Tabel1[[#This Row],[P]]="P","-",IF(Tabel1[[#This Row],[P]]="P0","NIET OK",IF(Tabel1[[#This Row],[P]]="P1","NIET OK",IF(Tabel1[[#This Row],[P]]="P2","NIET OK",IF(Tabel1[[#This Row],[P]]="P3","OK",IF(Tabel1[[#This Row],[P]]="P4","OK",IF(Tabel1[[#This Row],[P]]="P5","OK",IF(Tabel1[[#This Row],[P]]="P6","OK",IF(Tabel1[[#This Row],[P]]="P7","OK")))))))))</f>
        <v>-</v>
      </c>
      <c r="V340" s="123">
        <f>IF(AND(K340="ja",U340="ok"),TABELLEN!$AI$7,0)</f>
        <v>0</v>
      </c>
      <c r="W34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0" s="71" t="str">
        <f>IF(Tabel1[[#This Row],[BUDGETCATEGORIE (DEFINITIEF)]]="-","-",IF(Tabel1[[#This Row],[BUDGETCATEGORIE (DEFINITIEF)]]="RTH",Tabel1[[#This Row],[SOM ZORGGEBONDEN PUNTEN]],VLOOKUP(Tabel1[[#This Row],[BUDGETCATEGORIE (DEFINITIEF)]],TABELLEN!$C$7:$D$30,2,FALSE)))</f>
        <v>-</v>
      </c>
    </row>
    <row r="341" spans="1:27" ht="13.8" x14ac:dyDescent="0.3">
      <c r="A341" s="61"/>
      <c r="B341" s="61"/>
      <c r="C341" s="61"/>
      <c r="D341" s="62" t="str">
        <f>CONCATENATE("B",Tabel1[[#This Row],[B-waarde]],"/","P",Tabel1[[#This Row],[P-waarde]])</f>
        <v>B/P</v>
      </c>
      <c r="E341" s="62" t="str">
        <f>CONCATENATE("P",Tabel1[[#This Row],[P-waarde]])</f>
        <v>P</v>
      </c>
      <c r="F341" s="63"/>
      <c r="G341" s="63"/>
      <c r="H341" s="63"/>
      <c r="I341" s="63"/>
      <c r="J341" s="63"/>
      <c r="K341" s="64"/>
      <c r="L341" s="65">
        <f>ROUNDDOWN(Tabel1[[#This Row],[DAG-ONDERSTEUNING]],0)</f>
        <v>0</v>
      </c>
      <c r="M34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1" s="67">
        <f>ROUNDDOWN(Tabel1[[#This Row],[WOON-ONDERSTEUNING]],0)</f>
        <v>0</v>
      </c>
      <c r="O34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1" s="122">
        <f>IF(Tabel1[[#This Row],[PSYCHOSOCIALE ONDERSTEUNING / BEGELEID WERKEN]]&gt;2,Tabel1[[#This Row],[PSYCHOSOCIALE ONDERSTEUNING / BEGELEID WERKEN]]-2,0)</f>
        <v>0</v>
      </c>
      <c r="S341" s="122">
        <f>Tabel1[[#This Row],[GLOBALE INDIVIDUELE ONDERSTEUNING]]+Tabel1[[#This Row],[OVERDRACHT UREN PSYCHOSOCIALE ONDERSTEUNING]]</f>
        <v>0</v>
      </c>
      <c r="T341" s="122">
        <f>IF(Tabel1[[#This Row],[AANTAL UREN  GLOBALE INDIVIDUELE ONDERSTEUNING]]&gt;10,10*TABELLEN!$AF$7+(Tabel1[[#This Row],[AANTAL UREN  GLOBALE INDIVIDUELE ONDERSTEUNING]]-10)*TABELLEN!$AF$8,Tabel1[[#This Row],[AANTAL UREN  GLOBALE INDIVIDUELE ONDERSTEUNING]]*TABELLEN!$AF$7)</f>
        <v>0</v>
      </c>
      <c r="U341" s="123" t="str">
        <f>IF(Tabel1[[#This Row],[P]]="P","-",IF(Tabel1[[#This Row],[P]]="P0","NIET OK",IF(Tabel1[[#This Row],[P]]="P1","NIET OK",IF(Tabel1[[#This Row],[P]]="P2","NIET OK",IF(Tabel1[[#This Row],[P]]="P3","OK",IF(Tabel1[[#This Row],[P]]="P4","OK",IF(Tabel1[[#This Row],[P]]="P5","OK",IF(Tabel1[[#This Row],[P]]="P6","OK",IF(Tabel1[[#This Row],[P]]="P7","OK")))))))))</f>
        <v>-</v>
      </c>
      <c r="V341" s="123">
        <f>IF(AND(K341="ja",U341="ok"),TABELLEN!$AI$7,0)</f>
        <v>0</v>
      </c>
      <c r="W34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1" s="71" t="str">
        <f>IF(Tabel1[[#This Row],[BUDGETCATEGORIE (DEFINITIEF)]]="-","-",IF(Tabel1[[#This Row],[BUDGETCATEGORIE (DEFINITIEF)]]="RTH",Tabel1[[#This Row],[SOM ZORGGEBONDEN PUNTEN]],VLOOKUP(Tabel1[[#This Row],[BUDGETCATEGORIE (DEFINITIEF)]],TABELLEN!$C$7:$D$30,2,FALSE)))</f>
        <v>-</v>
      </c>
    </row>
    <row r="342" spans="1:27" ht="13.8" x14ac:dyDescent="0.3">
      <c r="A342" s="61"/>
      <c r="B342" s="61"/>
      <c r="C342" s="61"/>
      <c r="D342" s="62" t="str">
        <f>CONCATENATE("B",Tabel1[[#This Row],[B-waarde]],"/","P",Tabel1[[#This Row],[P-waarde]])</f>
        <v>B/P</v>
      </c>
      <c r="E342" s="62" t="str">
        <f>CONCATENATE("P",Tabel1[[#This Row],[P-waarde]])</f>
        <v>P</v>
      </c>
      <c r="F342" s="63"/>
      <c r="G342" s="63"/>
      <c r="H342" s="63"/>
      <c r="I342" s="63"/>
      <c r="J342" s="63"/>
      <c r="K342" s="64"/>
      <c r="L342" s="65">
        <f>ROUNDDOWN(Tabel1[[#This Row],[DAG-ONDERSTEUNING]],0)</f>
        <v>0</v>
      </c>
      <c r="M34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2" s="67">
        <f>ROUNDDOWN(Tabel1[[#This Row],[WOON-ONDERSTEUNING]],0)</f>
        <v>0</v>
      </c>
      <c r="O34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2" s="122">
        <f>IF(Tabel1[[#This Row],[PSYCHOSOCIALE ONDERSTEUNING / BEGELEID WERKEN]]&gt;2,Tabel1[[#This Row],[PSYCHOSOCIALE ONDERSTEUNING / BEGELEID WERKEN]]-2,0)</f>
        <v>0</v>
      </c>
      <c r="S342" s="122">
        <f>Tabel1[[#This Row],[GLOBALE INDIVIDUELE ONDERSTEUNING]]+Tabel1[[#This Row],[OVERDRACHT UREN PSYCHOSOCIALE ONDERSTEUNING]]</f>
        <v>0</v>
      </c>
      <c r="T342" s="122">
        <f>IF(Tabel1[[#This Row],[AANTAL UREN  GLOBALE INDIVIDUELE ONDERSTEUNING]]&gt;10,10*TABELLEN!$AF$7+(Tabel1[[#This Row],[AANTAL UREN  GLOBALE INDIVIDUELE ONDERSTEUNING]]-10)*TABELLEN!$AF$8,Tabel1[[#This Row],[AANTAL UREN  GLOBALE INDIVIDUELE ONDERSTEUNING]]*TABELLEN!$AF$7)</f>
        <v>0</v>
      </c>
      <c r="U342" s="123" t="str">
        <f>IF(Tabel1[[#This Row],[P]]="P","-",IF(Tabel1[[#This Row],[P]]="P0","NIET OK",IF(Tabel1[[#This Row],[P]]="P1","NIET OK",IF(Tabel1[[#This Row],[P]]="P2","NIET OK",IF(Tabel1[[#This Row],[P]]="P3","OK",IF(Tabel1[[#This Row],[P]]="P4","OK",IF(Tabel1[[#This Row],[P]]="P5","OK",IF(Tabel1[[#This Row],[P]]="P6","OK",IF(Tabel1[[#This Row],[P]]="P7","OK")))))))))</f>
        <v>-</v>
      </c>
      <c r="V342" s="123">
        <f>IF(AND(K342="ja",U342="ok"),TABELLEN!$AI$7,0)</f>
        <v>0</v>
      </c>
      <c r="W34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2" s="71" t="str">
        <f>IF(Tabel1[[#This Row],[BUDGETCATEGORIE (DEFINITIEF)]]="-","-",IF(Tabel1[[#This Row],[BUDGETCATEGORIE (DEFINITIEF)]]="RTH",Tabel1[[#This Row],[SOM ZORGGEBONDEN PUNTEN]],VLOOKUP(Tabel1[[#This Row],[BUDGETCATEGORIE (DEFINITIEF)]],TABELLEN!$C$7:$D$30,2,FALSE)))</f>
        <v>-</v>
      </c>
    </row>
    <row r="343" spans="1:27" ht="13.8" x14ac:dyDescent="0.3">
      <c r="A343" s="61"/>
      <c r="B343" s="61"/>
      <c r="C343" s="61"/>
      <c r="D343" s="62" t="str">
        <f>CONCATENATE("B",Tabel1[[#This Row],[B-waarde]],"/","P",Tabel1[[#This Row],[P-waarde]])</f>
        <v>B/P</v>
      </c>
      <c r="E343" s="62" t="str">
        <f>CONCATENATE("P",Tabel1[[#This Row],[P-waarde]])</f>
        <v>P</v>
      </c>
      <c r="F343" s="63"/>
      <c r="G343" s="63"/>
      <c r="H343" s="63"/>
      <c r="I343" s="63"/>
      <c r="J343" s="63"/>
      <c r="K343" s="64"/>
      <c r="L343" s="65">
        <f>ROUNDDOWN(Tabel1[[#This Row],[DAG-ONDERSTEUNING]],0)</f>
        <v>0</v>
      </c>
      <c r="M34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3" s="67">
        <f>ROUNDDOWN(Tabel1[[#This Row],[WOON-ONDERSTEUNING]],0)</f>
        <v>0</v>
      </c>
      <c r="O34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3" s="122">
        <f>IF(Tabel1[[#This Row],[PSYCHOSOCIALE ONDERSTEUNING / BEGELEID WERKEN]]&gt;2,Tabel1[[#This Row],[PSYCHOSOCIALE ONDERSTEUNING / BEGELEID WERKEN]]-2,0)</f>
        <v>0</v>
      </c>
      <c r="S343" s="122">
        <f>Tabel1[[#This Row],[GLOBALE INDIVIDUELE ONDERSTEUNING]]+Tabel1[[#This Row],[OVERDRACHT UREN PSYCHOSOCIALE ONDERSTEUNING]]</f>
        <v>0</v>
      </c>
      <c r="T343" s="122">
        <f>IF(Tabel1[[#This Row],[AANTAL UREN  GLOBALE INDIVIDUELE ONDERSTEUNING]]&gt;10,10*TABELLEN!$AF$7+(Tabel1[[#This Row],[AANTAL UREN  GLOBALE INDIVIDUELE ONDERSTEUNING]]-10)*TABELLEN!$AF$8,Tabel1[[#This Row],[AANTAL UREN  GLOBALE INDIVIDUELE ONDERSTEUNING]]*TABELLEN!$AF$7)</f>
        <v>0</v>
      </c>
      <c r="U343" s="123" t="str">
        <f>IF(Tabel1[[#This Row],[P]]="P","-",IF(Tabel1[[#This Row],[P]]="P0","NIET OK",IF(Tabel1[[#This Row],[P]]="P1","NIET OK",IF(Tabel1[[#This Row],[P]]="P2","NIET OK",IF(Tabel1[[#This Row],[P]]="P3","OK",IF(Tabel1[[#This Row],[P]]="P4","OK",IF(Tabel1[[#This Row],[P]]="P5","OK",IF(Tabel1[[#This Row],[P]]="P6","OK",IF(Tabel1[[#This Row],[P]]="P7","OK")))))))))</f>
        <v>-</v>
      </c>
      <c r="V343" s="123">
        <f>IF(AND(K343="ja",U343="ok"),TABELLEN!$AI$7,0)</f>
        <v>0</v>
      </c>
      <c r="W34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3" s="71" t="str">
        <f>IF(Tabel1[[#This Row],[BUDGETCATEGORIE (DEFINITIEF)]]="-","-",IF(Tabel1[[#This Row],[BUDGETCATEGORIE (DEFINITIEF)]]="RTH",Tabel1[[#This Row],[SOM ZORGGEBONDEN PUNTEN]],VLOOKUP(Tabel1[[#This Row],[BUDGETCATEGORIE (DEFINITIEF)]],TABELLEN!$C$7:$D$30,2,FALSE)))</f>
        <v>-</v>
      </c>
    </row>
    <row r="344" spans="1:27" ht="13.8" x14ac:dyDescent="0.3">
      <c r="A344" s="61"/>
      <c r="B344" s="61"/>
      <c r="C344" s="61"/>
      <c r="D344" s="62" t="str">
        <f>CONCATENATE("B",Tabel1[[#This Row],[B-waarde]],"/","P",Tabel1[[#This Row],[P-waarde]])</f>
        <v>B/P</v>
      </c>
      <c r="E344" s="62" t="str">
        <f>CONCATENATE("P",Tabel1[[#This Row],[P-waarde]])</f>
        <v>P</v>
      </c>
      <c r="F344" s="63"/>
      <c r="G344" s="63"/>
      <c r="H344" s="63"/>
      <c r="I344" s="63"/>
      <c r="J344" s="63"/>
      <c r="K344" s="64"/>
      <c r="L344" s="65">
        <f>ROUNDDOWN(Tabel1[[#This Row],[DAG-ONDERSTEUNING]],0)</f>
        <v>0</v>
      </c>
      <c r="M34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4" s="67">
        <f>ROUNDDOWN(Tabel1[[#This Row],[WOON-ONDERSTEUNING]],0)</f>
        <v>0</v>
      </c>
      <c r="O34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4" s="122">
        <f>IF(Tabel1[[#This Row],[PSYCHOSOCIALE ONDERSTEUNING / BEGELEID WERKEN]]&gt;2,Tabel1[[#This Row],[PSYCHOSOCIALE ONDERSTEUNING / BEGELEID WERKEN]]-2,0)</f>
        <v>0</v>
      </c>
      <c r="S344" s="122">
        <f>Tabel1[[#This Row],[GLOBALE INDIVIDUELE ONDERSTEUNING]]+Tabel1[[#This Row],[OVERDRACHT UREN PSYCHOSOCIALE ONDERSTEUNING]]</f>
        <v>0</v>
      </c>
      <c r="T344" s="122">
        <f>IF(Tabel1[[#This Row],[AANTAL UREN  GLOBALE INDIVIDUELE ONDERSTEUNING]]&gt;10,10*TABELLEN!$AF$7+(Tabel1[[#This Row],[AANTAL UREN  GLOBALE INDIVIDUELE ONDERSTEUNING]]-10)*TABELLEN!$AF$8,Tabel1[[#This Row],[AANTAL UREN  GLOBALE INDIVIDUELE ONDERSTEUNING]]*TABELLEN!$AF$7)</f>
        <v>0</v>
      </c>
      <c r="U344" s="123" t="str">
        <f>IF(Tabel1[[#This Row],[P]]="P","-",IF(Tabel1[[#This Row],[P]]="P0","NIET OK",IF(Tabel1[[#This Row],[P]]="P1","NIET OK",IF(Tabel1[[#This Row],[P]]="P2","NIET OK",IF(Tabel1[[#This Row],[P]]="P3","OK",IF(Tabel1[[#This Row],[P]]="P4","OK",IF(Tabel1[[#This Row],[P]]="P5","OK",IF(Tabel1[[#This Row],[P]]="P6","OK",IF(Tabel1[[#This Row],[P]]="P7","OK")))))))))</f>
        <v>-</v>
      </c>
      <c r="V344" s="123">
        <f>IF(AND(K344="ja",U344="ok"),TABELLEN!$AI$7,0)</f>
        <v>0</v>
      </c>
      <c r="W34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4" s="71" t="str">
        <f>IF(Tabel1[[#This Row],[BUDGETCATEGORIE (DEFINITIEF)]]="-","-",IF(Tabel1[[#This Row],[BUDGETCATEGORIE (DEFINITIEF)]]="RTH",Tabel1[[#This Row],[SOM ZORGGEBONDEN PUNTEN]],VLOOKUP(Tabel1[[#This Row],[BUDGETCATEGORIE (DEFINITIEF)]],TABELLEN!$C$7:$D$30,2,FALSE)))</f>
        <v>-</v>
      </c>
    </row>
    <row r="345" spans="1:27" ht="13.8" x14ac:dyDescent="0.3">
      <c r="A345" s="61"/>
      <c r="B345" s="61"/>
      <c r="C345" s="61"/>
      <c r="D345" s="62" t="str">
        <f>CONCATENATE("B",Tabel1[[#This Row],[B-waarde]],"/","P",Tabel1[[#This Row],[P-waarde]])</f>
        <v>B/P</v>
      </c>
      <c r="E345" s="62" t="str">
        <f>CONCATENATE("P",Tabel1[[#This Row],[P-waarde]])</f>
        <v>P</v>
      </c>
      <c r="F345" s="63"/>
      <c r="G345" s="63"/>
      <c r="H345" s="63"/>
      <c r="I345" s="63"/>
      <c r="J345" s="63"/>
      <c r="K345" s="64"/>
      <c r="L345" s="65">
        <f>ROUNDDOWN(Tabel1[[#This Row],[DAG-ONDERSTEUNING]],0)</f>
        <v>0</v>
      </c>
      <c r="M34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5" s="67">
        <f>ROUNDDOWN(Tabel1[[#This Row],[WOON-ONDERSTEUNING]],0)</f>
        <v>0</v>
      </c>
      <c r="O34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5" s="122">
        <f>IF(Tabel1[[#This Row],[PSYCHOSOCIALE ONDERSTEUNING / BEGELEID WERKEN]]&gt;2,Tabel1[[#This Row],[PSYCHOSOCIALE ONDERSTEUNING / BEGELEID WERKEN]]-2,0)</f>
        <v>0</v>
      </c>
      <c r="S345" s="122">
        <f>Tabel1[[#This Row],[GLOBALE INDIVIDUELE ONDERSTEUNING]]+Tabel1[[#This Row],[OVERDRACHT UREN PSYCHOSOCIALE ONDERSTEUNING]]</f>
        <v>0</v>
      </c>
      <c r="T345" s="122">
        <f>IF(Tabel1[[#This Row],[AANTAL UREN  GLOBALE INDIVIDUELE ONDERSTEUNING]]&gt;10,10*TABELLEN!$AF$7+(Tabel1[[#This Row],[AANTAL UREN  GLOBALE INDIVIDUELE ONDERSTEUNING]]-10)*TABELLEN!$AF$8,Tabel1[[#This Row],[AANTAL UREN  GLOBALE INDIVIDUELE ONDERSTEUNING]]*TABELLEN!$AF$7)</f>
        <v>0</v>
      </c>
      <c r="U345" s="123" t="str">
        <f>IF(Tabel1[[#This Row],[P]]="P","-",IF(Tabel1[[#This Row],[P]]="P0","NIET OK",IF(Tabel1[[#This Row],[P]]="P1","NIET OK",IF(Tabel1[[#This Row],[P]]="P2","NIET OK",IF(Tabel1[[#This Row],[P]]="P3","OK",IF(Tabel1[[#This Row],[P]]="P4","OK",IF(Tabel1[[#This Row],[P]]="P5","OK",IF(Tabel1[[#This Row],[P]]="P6","OK",IF(Tabel1[[#This Row],[P]]="P7","OK")))))))))</f>
        <v>-</v>
      </c>
      <c r="V345" s="123">
        <f>IF(AND(K345="ja",U345="ok"),TABELLEN!$AI$7,0)</f>
        <v>0</v>
      </c>
      <c r="W34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5" s="71" t="str">
        <f>IF(Tabel1[[#This Row],[BUDGETCATEGORIE (DEFINITIEF)]]="-","-",IF(Tabel1[[#This Row],[BUDGETCATEGORIE (DEFINITIEF)]]="RTH",Tabel1[[#This Row],[SOM ZORGGEBONDEN PUNTEN]],VLOOKUP(Tabel1[[#This Row],[BUDGETCATEGORIE (DEFINITIEF)]],TABELLEN!$C$7:$D$30,2,FALSE)))</f>
        <v>-</v>
      </c>
    </row>
    <row r="346" spans="1:27" ht="13.8" x14ac:dyDescent="0.3">
      <c r="A346" s="61"/>
      <c r="B346" s="61"/>
      <c r="C346" s="61"/>
      <c r="D346" s="62" t="str">
        <f>CONCATENATE("B",Tabel1[[#This Row],[B-waarde]],"/","P",Tabel1[[#This Row],[P-waarde]])</f>
        <v>B/P</v>
      </c>
      <c r="E346" s="62" t="str">
        <f>CONCATENATE("P",Tabel1[[#This Row],[P-waarde]])</f>
        <v>P</v>
      </c>
      <c r="F346" s="63"/>
      <c r="G346" s="63"/>
      <c r="H346" s="63"/>
      <c r="I346" s="63"/>
      <c r="J346" s="63"/>
      <c r="K346" s="64"/>
      <c r="L346" s="65">
        <f>ROUNDDOWN(Tabel1[[#This Row],[DAG-ONDERSTEUNING]],0)</f>
        <v>0</v>
      </c>
      <c r="M34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6" s="67">
        <f>ROUNDDOWN(Tabel1[[#This Row],[WOON-ONDERSTEUNING]],0)</f>
        <v>0</v>
      </c>
      <c r="O34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6" s="122">
        <f>IF(Tabel1[[#This Row],[PSYCHOSOCIALE ONDERSTEUNING / BEGELEID WERKEN]]&gt;2,Tabel1[[#This Row],[PSYCHOSOCIALE ONDERSTEUNING / BEGELEID WERKEN]]-2,0)</f>
        <v>0</v>
      </c>
      <c r="S346" s="122">
        <f>Tabel1[[#This Row],[GLOBALE INDIVIDUELE ONDERSTEUNING]]+Tabel1[[#This Row],[OVERDRACHT UREN PSYCHOSOCIALE ONDERSTEUNING]]</f>
        <v>0</v>
      </c>
      <c r="T346" s="122">
        <f>IF(Tabel1[[#This Row],[AANTAL UREN  GLOBALE INDIVIDUELE ONDERSTEUNING]]&gt;10,10*TABELLEN!$AF$7+(Tabel1[[#This Row],[AANTAL UREN  GLOBALE INDIVIDUELE ONDERSTEUNING]]-10)*TABELLEN!$AF$8,Tabel1[[#This Row],[AANTAL UREN  GLOBALE INDIVIDUELE ONDERSTEUNING]]*TABELLEN!$AF$7)</f>
        <v>0</v>
      </c>
      <c r="U346" s="123" t="str">
        <f>IF(Tabel1[[#This Row],[P]]="P","-",IF(Tabel1[[#This Row],[P]]="P0","NIET OK",IF(Tabel1[[#This Row],[P]]="P1","NIET OK",IF(Tabel1[[#This Row],[P]]="P2","NIET OK",IF(Tabel1[[#This Row],[P]]="P3","OK",IF(Tabel1[[#This Row],[P]]="P4","OK",IF(Tabel1[[#This Row],[P]]="P5","OK",IF(Tabel1[[#This Row],[P]]="P6","OK",IF(Tabel1[[#This Row],[P]]="P7","OK")))))))))</f>
        <v>-</v>
      </c>
      <c r="V346" s="123">
        <f>IF(AND(K346="ja",U346="ok"),TABELLEN!$AI$7,0)</f>
        <v>0</v>
      </c>
      <c r="W34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6" s="71" t="str">
        <f>IF(Tabel1[[#This Row],[BUDGETCATEGORIE (DEFINITIEF)]]="-","-",IF(Tabel1[[#This Row],[BUDGETCATEGORIE (DEFINITIEF)]]="RTH",Tabel1[[#This Row],[SOM ZORGGEBONDEN PUNTEN]],VLOOKUP(Tabel1[[#This Row],[BUDGETCATEGORIE (DEFINITIEF)]],TABELLEN!$C$7:$D$30,2,FALSE)))</f>
        <v>-</v>
      </c>
    </row>
    <row r="347" spans="1:27" ht="13.8" x14ac:dyDescent="0.3">
      <c r="A347" s="61"/>
      <c r="B347" s="61"/>
      <c r="C347" s="61"/>
      <c r="D347" s="62" t="str">
        <f>CONCATENATE("B",Tabel1[[#This Row],[B-waarde]],"/","P",Tabel1[[#This Row],[P-waarde]])</f>
        <v>B/P</v>
      </c>
      <c r="E347" s="62" t="str">
        <f>CONCATENATE("P",Tabel1[[#This Row],[P-waarde]])</f>
        <v>P</v>
      </c>
      <c r="F347" s="63"/>
      <c r="G347" s="63"/>
      <c r="H347" s="63"/>
      <c r="I347" s="63"/>
      <c r="J347" s="63"/>
      <c r="K347" s="64"/>
      <c r="L347" s="65">
        <f>ROUNDDOWN(Tabel1[[#This Row],[DAG-ONDERSTEUNING]],0)</f>
        <v>0</v>
      </c>
      <c r="M34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7" s="67">
        <f>ROUNDDOWN(Tabel1[[#This Row],[WOON-ONDERSTEUNING]],0)</f>
        <v>0</v>
      </c>
      <c r="O34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7" s="122">
        <f>IF(Tabel1[[#This Row],[PSYCHOSOCIALE ONDERSTEUNING / BEGELEID WERKEN]]&gt;2,Tabel1[[#This Row],[PSYCHOSOCIALE ONDERSTEUNING / BEGELEID WERKEN]]-2,0)</f>
        <v>0</v>
      </c>
      <c r="S347" s="122">
        <f>Tabel1[[#This Row],[GLOBALE INDIVIDUELE ONDERSTEUNING]]+Tabel1[[#This Row],[OVERDRACHT UREN PSYCHOSOCIALE ONDERSTEUNING]]</f>
        <v>0</v>
      </c>
      <c r="T347" s="122">
        <f>IF(Tabel1[[#This Row],[AANTAL UREN  GLOBALE INDIVIDUELE ONDERSTEUNING]]&gt;10,10*TABELLEN!$AF$7+(Tabel1[[#This Row],[AANTAL UREN  GLOBALE INDIVIDUELE ONDERSTEUNING]]-10)*TABELLEN!$AF$8,Tabel1[[#This Row],[AANTAL UREN  GLOBALE INDIVIDUELE ONDERSTEUNING]]*TABELLEN!$AF$7)</f>
        <v>0</v>
      </c>
      <c r="U347" s="123" t="str">
        <f>IF(Tabel1[[#This Row],[P]]="P","-",IF(Tabel1[[#This Row],[P]]="P0","NIET OK",IF(Tabel1[[#This Row],[P]]="P1","NIET OK",IF(Tabel1[[#This Row],[P]]="P2","NIET OK",IF(Tabel1[[#This Row],[P]]="P3","OK",IF(Tabel1[[#This Row],[P]]="P4","OK",IF(Tabel1[[#This Row],[P]]="P5","OK",IF(Tabel1[[#This Row],[P]]="P6","OK",IF(Tabel1[[#This Row],[P]]="P7","OK")))))))))</f>
        <v>-</v>
      </c>
      <c r="V347" s="123">
        <f>IF(AND(K347="ja",U347="ok"),TABELLEN!$AI$7,0)</f>
        <v>0</v>
      </c>
      <c r="W34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7" s="71" t="str">
        <f>IF(Tabel1[[#This Row],[BUDGETCATEGORIE (DEFINITIEF)]]="-","-",IF(Tabel1[[#This Row],[BUDGETCATEGORIE (DEFINITIEF)]]="RTH",Tabel1[[#This Row],[SOM ZORGGEBONDEN PUNTEN]],VLOOKUP(Tabel1[[#This Row],[BUDGETCATEGORIE (DEFINITIEF)]],TABELLEN!$C$7:$D$30,2,FALSE)))</f>
        <v>-</v>
      </c>
    </row>
    <row r="348" spans="1:27" ht="13.8" x14ac:dyDescent="0.3">
      <c r="A348" s="61"/>
      <c r="B348" s="61"/>
      <c r="C348" s="61"/>
      <c r="D348" s="62" t="str">
        <f>CONCATENATE("B",Tabel1[[#This Row],[B-waarde]],"/","P",Tabel1[[#This Row],[P-waarde]])</f>
        <v>B/P</v>
      </c>
      <c r="E348" s="62" t="str">
        <f>CONCATENATE("P",Tabel1[[#This Row],[P-waarde]])</f>
        <v>P</v>
      </c>
      <c r="F348" s="63"/>
      <c r="G348" s="63"/>
      <c r="H348" s="63"/>
      <c r="I348" s="63"/>
      <c r="J348" s="63"/>
      <c r="K348" s="64"/>
      <c r="L348" s="65">
        <f>ROUNDDOWN(Tabel1[[#This Row],[DAG-ONDERSTEUNING]],0)</f>
        <v>0</v>
      </c>
      <c r="M34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8" s="67">
        <f>ROUNDDOWN(Tabel1[[#This Row],[WOON-ONDERSTEUNING]],0)</f>
        <v>0</v>
      </c>
      <c r="O34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8" s="122">
        <f>IF(Tabel1[[#This Row],[PSYCHOSOCIALE ONDERSTEUNING / BEGELEID WERKEN]]&gt;2,Tabel1[[#This Row],[PSYCHOSOCIALE ONDERSTEUNING / BEGELEID WERKEN]]-2,0)</f>
        <v>0</v>
      </c>
      <c r="S348" s="122">
        <f>Tabel1[[#This Row],[GLOBALE INDIVIDUELE ONDERSTEUNING]]+Tabel1[[#This Row],[OVERDRACHT UREN PSYCHOSOCIALE ONDERSTEUNING]]</f>
        <v>0</v>
      </c>
      <c r="T348" s="122">
        <f>IF(Tabel1[[#This Row],[AANTAL UREN  GLOBALE INDIVIDUELE ONDERSTEUNING]]&gt;10,10*TABELLEN!$AF$7+(Tabel1[[#This Row],[AANTAL UREN  GLOBALE INDIVIDUELE ONDERSTEUNING]]-10)*TABELLEN!$AF$8,Tabel1[[#This Row],[AANTAL UREN  GLOBALE INDIVIDUELE ONDERSTEUNING]]*TABELLEN!$AF$7)</f>
        <v>0</v>
      </c>
      <c r="U348" s="123" t="str">
        <f>IF(Tabel1[[#This Row],[P]]="P","-",IF(Tabel1[[#This Row],[P]]="P0","NIET OK",IF(Tabel1[[#This Row],[P]]="P1","NIET OK",IF(Tabel1[[#This Row],[P]]="P2","NIET OK",IF(Tabel1[[#This Row],[P]]="P3","OK",IF(Tabel1[[#This Row],[P]]="P4","OK",IF(Tabel1[[#This Row],[P]]="P5","OK",IF(Tabel1[[#This Row],[P]]="P6","OK",IF(Tabel1[[#This Row],[P]]="P7","OK")))))))))</f>
        <v>-</v>
      </c>
      <c r="V348" s="123">
        <f>IF(AND(K348="ja",U348="ok"),TABELLEN!$AI$7,0)</f>
        <v>0</v>
      </c>
      <c r="W34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8" s="71" t="str">
        <f>IF(Tabel1[[#This Row],[BUDGETCATEGORIE (DEFINITIEF)]]="-","-",IF(Tabel1[[#This Row],[BUDGETCATEGORIE (DEFINITIEF)]]="RTH",Tabel1[[#This Row],[SOM ZORGGEBONDEN PUNTEN]],VLOOKUP(Tabel1[[#This Row],[BUDGETCATEGORIE (DEFINITIEF)]],TABELLEN!$C$7:$D$30,2,FALSE)))</f>
        <v>-</v>
      </c>
    </row>
    <row r="349" spans="1:27" ht="13.8" x14ac:dyDescent="0.3">
      <c r="A349" s="61"/>
      <c r="B349" s="61"/>
      <c r="C349" s="61"/>
      <c r="D349" s="62" t="str">
        <f>CONCATENATE("B",Tabel1[[#This Row],[B-waarde]],"/","P",Tabel1[[#This Row],[P-waarde]])</f>
        <v>B/P</v>
      </c>
      <c r="E349" s="62" t="str">
        <f>CONCATENATE("P",Tabel1[[#This Row],[P-waarde]])</f>
        <v>P</v>
      </c>
      <c r="F349" s="63"/>
      <c r="G349" s="63"/>
      <c r="H349" s="63"/>
      <c r="I349" s="63"/>
      <c r="J349" s="63"/>
      <c r="K349" s="64"/>
      <c r="L349" s="65">
        <f>ROUNDDOWN(Tabel1[[#This Row],[DAG-ONDERSTEUNING]],0)</f>
        <v>0</v>
      </c>
      <c r="M34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49" s="67">
        <f>ROUNDDOWN(Tabel1[[#This Row],[WOON-ONDERSTEUNING]],0)</f>
        <v>0</v>
      </c>
      <c r="O34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4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4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49" s="122">
        <f>IF(Tabel1[[#This Row],[PSYCHOSOCIALE ONDERSTEUNING / BEGELEID WERKEN]]&gt;2,Tabel1[[#This Row],[PSYCHOSOCIALE ONDERSTEUNING / BEGELEID WERKEN]]-2,0)</f>
        <v>0</v>
      </c>
      <c r="S349" s="122">
        <f>Tabel1[[#This Row],[GLOBALE INDIVIDUELE ONDERSTEUNING]]+Tabel1[[#This Row],[OVERDRACHT UREN PSYCHOSOCIALE ONDERSTEUNING]]</f>
        <v>0</v>
      </c>
      <c r="T349" s="122">
        <f>IF(Tabel1[[#This Row],[AANTAL UREN  GLOBALE INDIVIDUELE ONDERSTEUNING]]&gt;10,10*TABELLEN!$AF$7+(Tabel1[[#This Row],[AANTAL UREN  GLOBALE INDIVIDUELE ONDERSTEUNING]]-10)*TABELLEN!$AF$8,Tabel1[[#This Row],[AANTAL UREN  GLOBALE INDIVIDUELE ONDERSTEUNING]]*TABELLEN!$AF$7)</f>
        <v>0</v>
      </c>
      <c r="U349" s="123" t="str">
        <f>IF(Tabel1[[#This Row],[P]]="P","-",IF(Tabel1[[#This Row],[P]]="P0","NIET OK",IF(Tabel1[[#This Row],[P]]="P1","NIET OK",IF(Tabel1[[#This Row],[P]]="P2","NIET OK",IF(Tabel1[[#This Row],[P]]="P3","OK",IF(Tabel1[[#This Row],[P]]="P4","OK",IF(Tabel1[[#This Row],[P]]="P5","OK",IF(Tabel1[[#This Row],[P]]="P6","OK",IF(Tabel1[[#This Row],[P]]="P7","OK")))))))))</f>
        <v>-</v>
      </c>
      <c r="V349" s="123">
        <f>IF(AND(K349="ja",U349="ok"),TABELLEN!$AI$7,0)</f>
        <v>0</v>
      </c>
      <c r="W34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4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4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4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49" s="71" t="str">
        <f>IF(Tabel1[[#This Row],[BUDGETCATEGORIE (DEFINITIEF)]]="-","-",IF(Tabel1[[#This Row],[BUDGETCATEGORIE (DEFINITIEF)]]="RTH",Tabel1[[#This Row],[SOM ZORGGEBONDEN PUNTEN]],VLOOKUP(Tabel1[[#This Row],[BUDGETCATEGORIE (DEFINITIEF)]],TABELLEN!$C$7:$D$30,2,FALSE)))</f>
        <v>-</v>
      </c>
    </row>
    <row r="350" spans="1:27" ht="13.8" x14ac:dyDescent="0.3">
      <c r="A350" s="61"/>
      <c r="B350" s="61"/>
      <c r="C350" s="61"/>
      <c r="D350" s="62" t="str">
        <f>CONCATENATE("B",Tabel1[[#This Row],[B-waarde]],"/","P",Tabel1[[#This Row],[P-waarde]])</f>
        <v>B/P</v>
      </c>
      <c r="E350" s="62" t="str">
        <f>CONCATENATE("P",Tabel1[[#This Row],[P-waarde]])</f>
        <v>P</v>
      </c>
      <c r="F350" s="63"/>
      <c r="G350" s="63"/>
      <c r="H350" s="63"/>
      <c r="I350" s="63"/>
      <c r="J350" s="63"/>
      <c r="K350" s="64"/>
      <c r="L350" s="65">
        <f>ROUNDDOWN(Tabel1[[#This Row],[DAG-ONDERSTEUNING]],0)</f>
        <v>0</v>
      </c>
      <c r="M35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0" s="67">
        <f>ROUNDDOWN(Tabel1[[#This Row],[WOON-ONDERSTEUNING]],0)</f>
        <v>0</v>
      </c>
      <c r="O35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0" s="122">
        <f>IF(Tabel1[[#This Row],[PSYCHOSOCIALE ONDERSTEUNING / BEGELEID WERKEN]]&gt;2,Tabel1[[#This Row],[PSYCHOSOCIALE ONDERSTEUNING / BEGELEID WERKEN]]-2,0)</f>
        <v>0</v>
      </c>
      <c r="S350" s="122">
        <f>Tabel1[[#This Row],[GLOBALE INDIVIDUELE ONDERSTEUNING]]+Tabel1[[#This Row],[OVERDRACHT UREN PSYCHOSOCIALE ONDERSTEUNING]]</f>
        <v>0</v>
      </c>
      <c r="T350" s="122">
        <f>IF(Tabel1[[#This Row],[AANTAL UREN  GLOBALE INDIVIDUELE ONDERSTEUNING]]&gt;10,10*TABELLEN!$AF$7+(Tabel1[[#This Row],[AANTAL UREN  GLOBALE INDIVIDUELE ONDERSTEUNING]]-10)*TABELLEN!$AF$8,Tabel1[[#This Row],[AANTAL UREN  GLOBALE INDIVIDUELE ONDERSTEUNING]]*TABELLEN!$AF$7)</f>
        <v>0</v>
      </c>
      <c r="U350" s="123" t="str">
        <f>IF(Tabel1[[#This Row],[P]]="P","-",IF(Tabel1[[#This Row],[P]]="P0","NIET OK",IF(Tabel1[[#This Row],[P]]="P1","NIET OK",IF(Tabel1[[#This Row],[P]]="P2","NIET OK",IF(Tabel1[[#This Row],[P]]="P3","OK",IF(Tabel1[[#This Row],[P]]="P4","OK",IF(Tabel1[[#This Row],[P]]="P5","OK",IF(Tabel1[[#This Row],[P]]="P6","OK",IF(Tabel1[[#This Row],[P]]="P7","OK")))))))))</f>
        <v>-</v>
      </c>
      <c r="V350" s="123">
        <f>IF(AND(K350="ja",U350="ok"),TABELLEN!$AI$7,0)</f>
        <v>0</v>
      </c>
      <c r="W35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0" s="71" t="str">
        <f>IF(Tabel1[[#This Row],[BUDGETCATEGORIE (DEFINITIEF)]]="-","-",IF(Tabel1[[#This Row],[BUDGETCATEGORIE (DEFINITIEF)]]="RTH",Tabel1[[#This Row],[SOM ZORGGEBONDEN PUNTEN]],VLOOKUP(Tabel1[[#This Row],[BUDGETCATEGORIE (DEFINITIEF)]],TABELLEN!$C$7:$D$30,2,FALSE)))</f>
        <v>-</v>
      </c>
    </row>
    <row r="351" spans="1:27" ht="13.8" x14ac:dyDescent="0.3">
      <c r="A351" s="61"/>
      <c r="B351" s="61"/>
      <c r="C351" s="61"/>
      <c r="D351" s="62" t="str">
        <f>CONCATENATE("B",Tabel1[[#This Row],[B-waarde]],"/","P",Tabel1[[#This Row],[P-waarde]])</f>
        <v>B/P</v>
      </c>
      <c r="E351" s="62" t="str">
        <f>CONCATENATE("P",Tabel1[[#This Row],[P-waarde]])</f>
        <v>P</v>
      </c>
      <c r="F351" s="63"/>
      <c r="G351" s="63"/>
      <c r="H351" s="63"/>
      <c r="I351" s="63"/>
      <c r="J351" s="63"/>
      <c r="K351" s="64"/>
      <c r="L351" s="65">
        <f>ROUNDDOWN(Tabel1[[#This Row],[DAG-ONDERSTEUNING]],0)</f>
        <v>0</v>
      </c>
      <c r="M35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1" s="67">
        <f>ROUNDDOWN(Tabel1[[#This Row],[WOON-ONDERSTEUNING]],0)</f>
        <v>0</v>
      </c>
      <c r="O35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1" s="122">
        <f>IF(Tabel1[[#This Row],[PSYCHOSOCIALE ONDERSTEUNING / BEGELEID WERKEN]]&gt;2,Tabel1[[#This Row],[PSYCHOSOCIALE ONDERSTEUNING / BEGELEID WERKEN]]-2,0)</f>
        <v>0</v>
      </c>
      <c r="S351" s="122">
        <f>Tabel1[[#This Row],[GLOBALE INDIVIDUELE ONDERSTEUNING]]+Tabel1[[#This Row],[OVERDRACHT UREN PSYCHOSOCIALE ONDERSTEUNING]]</f>
        <v>0</v>
      </c>
      <c r="T351" s="122">
        <f>IF(Tabel1[[#This Row],[AANTAL UREN  GLOBALE INDIVIDUELE ONDERSTEUNING]]&gt;10,10*TABELLEN!$AF$7+(Tabel1[[#This Row],[AANTAL UREN  GLOBALE INDIVIDUELE ONDERSTEUNING]]-10)*TABELLEN!$AF$8,Tabel1[[#This Row],[AANTAL UREN  GLOBALE INDIVIDUELE ONDERSTEUNING]]*TABELLEN!$AF$7)</f>
        <v>0</v>
      </c>
      <c r="U351" s="123" t="str">
        <f>IF(Tabel1[[#This Row],[P]]="P","-",IF(Tabel1[[#This Row],[P]]="P0","NIET OK",IF(Tabel1[[#This Row],[P]]="P1","NIET OK",IF(Tabel1[[#This Row],[P]]="P2","NIET OK",IF(Tabel1[[#This Row],[P]]="P3","OK",IF(Tabel1[[#This Row],[P]]="P4","OK",IF(Tabel1[[#This Row],[P]]="P5","OK",IF(Tabel1[[#This Row],[P]]="P6","OK",IF(Tabel1[[#This Row],[P]]="P7","OK")))))))))</f>
        <v>-</v>
      </c>
      <c r="V351" s="123">
        <f>IF(AND(K351="ja",U351="ok"),TABELLEN!$AI$7,0)</f>
        <v>0</v>
      </c>
      <c r="W35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1" s="71" t="str">
        <f>IF(Tabel1[[#This Row],[BUDGETCATEGORIE (DEFINITIEF)]]="-","-",IF(Tabel1[[#This Row],[BUDGETCATEGORIE (DEFINITIEF)]]="RTH",Tabel1[[#This Row],[SOM ZORGGEBONDEN PUNTEN]],VLOOKUP(Tabel1[[#This Row],[BUDGETCATEGORIE (DEFINITIEF)]],TABELLEN!$C$7:$D$30,2,FALSE)))</f>
        <v>-</v>
      </c>
    </row>
    <row r="352" spans="1:27" ht="13.8" x14ac:dyDescent="0.3">
      <c r="A352" s="61"/>
      <c r="B352" s="61"/>
      <c r="C352" s="61"/>
      <c r="D352" s="62" t="str">
        <f>CONCATENATE("B",Tabel1[[#This Row],[B-waarde]],"/","P",Tabel1[[#This Row],[P-waarde]])</f>
        <v>B/P</v>
      </c>
      <c r="E352" s="62" t="str">
        <f>CONCATENATE("P",Tabel1[[#This Row],[P-waarde]])</f>
        <v>P</v>
      </c>
      <c r="F352" s="63"/>
      <c r="G352" s="63"/>
      <c r="H352" s="63"/>
      <c r="I352" s="63"/>
      <c r="J352" s="63"/>
      <c r="K352" s="64"/>
      <c r="L352" s="65">
        <f>ROUNDDOWN(Tabel1[[#This Row],[DAG-ONDERSTEUNING]],0)</f>
        <v>0</v>
      </c>
      <c r="M35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2" s="67">
        <f>ROUNDDOWN(Tabel1[[#This Row],[WOON-ONDERSTEUNING]],0)</f>
        <v>0</v>
      </c>
      <c r="O35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2" s="122">
        <f>IF(Tabel1[[#This Row],[PSYCHOSOCIALE ONDERSTEUNING / BEGELEID WERKEN]]&gt;2,Tabel1[[#This Row],[PSYCHOSOCIALE ONDERSTEUNING / BEGELEID WERKEN]]-2,0)</f>
        <v>0</v>
      </c>
      <c r="S352" s="122">
        <f>Tabel1[[#This Row],[GLOBALE INDIVIDUELE ONDERSTEUNING]]+Tabel1[[#This Row],[OVERDRACHT UREN PSYCHOSOCIALE ONDERSTEUNING]]</f>
        <v>0</v>
      </c>
      <c r="T352" s="122">
        <f>IF(Tabel1[[#This Row],[AANTAL UREN  GLOBALE INDIVIDUELE ONDERSTEUNING]]&gt;10,10*TABELLEN!$AF$7+(Tabel1[[#This Row],[AANTAL UREN  GLOBALE INDIVIDUELE ONDERSTEUNING]]-10)*TABELLEN!$AF$8,Tabel1[[#This Row],[AANTAL UREN  GLOBALE INDIVIDUELE ONDERSTEUNING]]*TABELLEN!$AF$7)</f>
        <v>0</v>
      </c>
      <c r="U352" s="123" t="str">
        <f>IF(Tabel1[[#This Row],[P]]="P","-",IF(Tabel1[[#This Row],[P]]="P0","NIET OK",IF(Tabel1[[#This Row],[P]]="P1","NIET OK",IF(Tabel1[[#This Row],[P]]="P2","NIET OK",IF(Tabel1[[#This Row],[P]]="P3","OK",IF(Tabel1[[#This Row],[P]]="P4","OK",IF(Tabel1[[#This Row],[P]]="P5","OK",IF(Tabel1[[#This Row],[P]]="P6","OK",IF(Tabel1[[#This Row],[P]]="P7","OK")))))))))</f>
        <v>-</v>
      </c>
      <c r="V352" s="123">
        <f>IF(AND(K352="ja",U352="ok"),TABELLEN!$AI$7,0)</f>
        <v>0</v>
      </c>
      <c r="W35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2" s="71" t="str">
        <f>IF(Tabel1[[#This Row],[BUDGETCATEGORIE (DEFINITIEF)]]="-","-",IF(Tabel1[[#This Row],[BUDGETCATEGORIE (DEFINITIEF)]]="RTH",Tabel1[[#This Row],[SOM ZORGGEBONDEN PUNTEN]],VLOOKUP(Tabel1[[#This Row],[BUDGETCATEGORIE (DEFINITIEF)]],TABELLEN!$C$7:$D$30,2,FALSE)))</f>
        <v>-</v>
      </c>
    </row>
    <row r="353" spans="1:27" ht="13.8" x14ac:dyDescent="0.3">
      <c r="A353" s="61"/>
      <c r="B353" s="61"/>
      <c r="C353" s="61"/>
      <c r="D353" s="62" t="str">
        <f>CONCATENATE("B",Tabel1[[#This Row],[B-waarde]],"/","P",Tabel1[[#This Row],[P-waarde]])</f>
        <v>B/P</v>
      </c>
      <c r="E353" s="62" t="str">
        <f>CONCATENATE("P",Tabel1[[#This Row],[P-waarde]])</f>
        <v>P</v>
      </c>
      <c r="F353" s="63"/>
      <c r="G353" s="63"/>
      <c r="H353" s="63"/>
      <c r="I353" s="63"/>
      <c r="J353" s="63"/>
      <c r="K353" s="64"/>
      <c r="L353" s="65">
        <f>ROUNDDOWN(Tabel1[[#This Row],[DAG-ONDERSTEUNING]],0)</f>
        <v>0</v>
      </c>
      <c r="M35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3" s="67">
        <f>ROUNDDOWN(Tabel1[[#This Row],[WOON-ONDERSTEUNING]],0)</f>
        <v>0</v>
      </c>
      <c r="O35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3" s="122">
        <f>IF(Tabel1[[#This Row],[PSYCHOSOCIALE ONDERSTEUNING / BEGELEID WERKEN]]&gt;2,Tabel1[[#This Row],[PSYCHOSOCIALE ONDERSTEUNING / BEGELEID WERKEN]]-2,0)</f>
        <v>0</v>
      </c>
      <c r="S353" s="122">
        <f>Tabel1[[#This Row],[GLOBALE INDIVIDUELE ONDERSTEUNING]]+Tabel1[[#This Row],[OVERDRACHT UREN PSYCHOSOCIALE ONDERSTEUNING]]</f>
        <v>0</v>
      </c>
      <c r="T353" s="122">
        <f>IF(Tabel1[[#This Row],[AANTAL UREN  GLOBALE INDIVIDUELE ONDERSTEUNING]]&gt;10,10*TABELLEN!$AF$7+(Tabel1[[#This Row],[AANTAL UREN  GLOBALE INDIVIDUELE ONDERSTEUNING]]-10)*TABELLEN!$AF$8,Tabel1[[#This Row],[AANTAL UREN  GLOBALE INDIVIDUELE ONDERSTEUNING]]*TABELLEN!$AF$7)</f>
        <v>0</v>
      </c>
      <c r="U353" s="123" t="str">
        <f>IF(Tabel1[[#This Row],[P]]="P","-",IF(Tabel1[[#This Row],[P]]="P0","NIET OK",IF(Tabel1[[#This Row],[P]]="P1","NIET OK",IF(Tabel1[[#This Row],[P]]="P2","NIET OK",IF(Tabel1[[#This Row],[P]]="P3","OK",IF(Tabel1[[#This Row],[P]]="P4","OK",IF(Tabel1[[#This Row],[P]]="P5","OK",IF(Tabel1[[#This Row],[P]]="P6","OK",IF(Tabel1[[#This Row],[P]]="P7","OK")))))))))</f>
        <v>-</v>
      </c>
      <c r="V353" s="123">
        <f>IF(AND(K353="ja",U353="ok"),TABELLEN!$AI$7,0)</f>
        <v>0</v>
      </c>
      <c r="W35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3" s="71" t="str">
        <f>IF(Tabel1[[#This Row],[BUDGETCATEGORIE (DEFINITIEF)]]="-","-",IF(Tabel1[[#This Row],[BUDGETCATEGORIE (DEFINITIEF)]]="RTH",Tabel1[[#This Row],[SOM ZORGGEBONDEN PUNTEN]],VLOOKUP(Tabel1[[#This Row],[BUDGETCATEGORIE (DEFINITIEF)]],TABELLEN!$C$7:$D$30,2,FALSE)))</f>
        <v>-</v>
      </c>
    </row>
    <row r="354" spans="1:27" ht="13.8" x14ac:dyDescent="0.3">
      <c r="A354" s="61"/>
      <c r="B354" s="61"/>
      <c r="C354" s="61"/>
      <c r="D354" s="62" t="str">
        <f>CONCATENATE("B",Tabel1[[#This Row],[B-waarde]],"/","P",Tabel1[[#This Row],[P-waarde]])</f>
        <v>B/P</v>
      </c>
      <c r="E354" s="62" t="str">
        <f>CONCATENATE("P",Tabel1[[#This Row],[P-waarde]])</f>
        <v>P</v>
      </c>
      <c r="F354" s="63"/>
      <c r="G354" s="63"/>
      <c r="H354" s="63"/>
      <c r="I354" s="63"/>
      <c r="J354" s="63"/>
      <c r="K354" s="64"/>
      <c r="L354" s="65">
        <f>ROUNDDOWN(Tabel1[[#This Row],[DAG-ONDERSTEUNING]],0)</f>
        <v>0</v>
      </c>
      <c r="M35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4" s="67">
        <f>ROUNDDOWN(Tabel1[[#This Row],[WOON-ONDERSTEUNING]],0)</f>
        <v>0</v>
      </c>
      <c r="O35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4" s="122">
        <f>IF(Tabel1[[#This Row],[PSYCHOSOCIALE ONDERSTEUNING / BEGELEID WERKEN]]&gt;2,Tabel1[[#This Row],[PSYCHOSOCIALE ONDERSTEUNING / BEGELEID WERKEN]]-2,0)</f>
        <v>0</v>
      </c>
      <c r="S354" s="122">
        <f>Tabel1[[#This Row],[GLOBALE INDIVIDUELE ONDERSTEUNING]]+Tabel1[[#This Row],[OVERDRACHT UREN PSYCHOSOCIALE ONDERSTEUNING]]</f>
        <v>0</v>
      </c>
      <c r="T354" s="122">
        <f>IF(Tabel1[[#This Row],[AANTAL UREN  GLOBALE INDIVIDUELE ONDERSTEUNING]]&gt;10,10*TABELLEN!$AF$7+(Tabel1[[#This Row],[AANTAL UREN  GLOBALE INDIVIDUELE ONDERSTEUNING]]-10)*TABELLEN!$AF$8,Tabel1[[#This Row],[AANTAL UREN  GLOBALE INDIVIDUELE ONDERSTEUNING]]*TABELLEN!$AF$7)</f>
        <v>0</v>
      </c>
      <c r="U354" s="123" t="str">
        <f>IF(Tabel1[[#This Row],[P]]="P","-",IF(Tabel1[[#This Row],[P]]="P0","NIET OK",IF(Tabel1[[#This Row],[P]]="P1","NIET OK",IF(Tabel1[[#This Row],[P]]="P2","NIET OK",IF(Tabel1[[#This Row],[P]]="P3","OK",IF(Tabel1[[#This Row],[P]]="P4","OK",IF(Tabel1[[#This Row],[P]]="P5","OK",IF(Tabel1[[#This Row],[P]]="P6","OK",IF(Tabel1[[#This Row],[P]]="P7","OK")))))))))</f>
        <v>-</v>
      </c>
      <c r="V354" s="123">
        <f>IF(AND(K354="ja",U354="ok"),TABELLEN!$AI$7,0)</f>
        <v>0</v>
      </c>
      <c r="W35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4" s="71" t="str">
        <f>IF(Tabel1[[#This Row],[BUDGETCATEGORIE (DEFINITIEF)]]="-","-",IF(Tabel1[[#This Row],[BUDGETCATEGORIE (DEFINITIEF)]]="RTH",Tabel1[[#This Row],[SOM ZORGGEBONDEN PUNTEN]],VLOOKUP(Tabel1[[#This Row],[BUDGETCATEGORIE (DEFINITIEF)]],TABELLEN!$C$7:$D$30,2,FALSE)))</f>
        <v>-</v>
      </c>
    </row>
    <row r="355" spans="1:27" ht="13.8" x14ac:dyDescent="0.3">
      <c r="A355" s="61"/>
      <c r="B355" s="61"/>
      <c r="C355" s="61"/>
      <c r="D355" s="62" t="str">
        <f>CONCATENATE("B",Tabel1[[#This Row],[B-waarde]],"/","P",Tabel1[[#This Row],[P-waarde]])</f>
        <v>B/P</v>
      </c>
      <c r="E355" s="62" t="str">
        <f>CONCATENATE("P",Tabel1[[#This Row],[P-waarde]])</f>
        <v>P</v>
      </c>
      <c r="F355" s="63"/>
      <c r="G355" s="63"/>
      <c r="H355" s="63"/>
      <c r="I355" s="63"/>
      <c r="J355" s="63"/>
      <c r="K355" s="64"/>
      <c r="L355" s="65">
        <f>ROUNDDOWN(Tabel1[[#This Row],[DAG-ONDERSTEUNING]],0)</f>
        <v>0</v>
      </c>
      <c r="M35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5" s="67">
        <f>ROUNDDOWN(Tabel1[[#This Row],[WOON-ONDERSTEUNING]],0)</f>
        <v>0</v>
      </c>
      <c r="O35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5" s="122">
        <f>IF(Tabel1[[#This Row],[PSYCHOSOCIALE ONDERSTEUNING / BEGELEID WERKEN]]&gt;2,Tabel1[[#This Row],[PSYCHOSOCIALE ONDERSTEUNING / BEGELEID WERKEN]]-2,0)</f>
        <v>0</v>
      </c>
      <c r="S355" s="122">
        <f>Tabel1[[#This Row],[GLOBALE INDIVIDUELE ONDERSTEUNING]]+Tabel1[[#This Row],[OVERDRACHT UREN PSYCHOSOCIALE ONDERSTEUNING]]</f>
        <v>0</v>
      </c>
      <c r="T355" s="122">
        <f>IF(Tabel1[[#This Row],[AANTAL UREN  GLOBALE INDIVIDUELE ONDERSTEUNING]]&gt;10,10*TABELLEN!$AF$7+(Tabel1[[#This Row],[AANTAL UREN  GLOBALE INDIVIDUELE ONDERSTEUNING]]-10)*TABELLEN!$AF$8,Tabel1[[#This Row],[AANTAL UREN  GLOBALE INDIVIDUELE ONDERSTEUNING]]*TABELLEN!$AF$7)</f>
        <v>0</v>
      </c>
      <c r="U355" s="123" t="str">
        <f>IF(Tabel1[[#This Row],[P]]="P","-",IF(Tabel1[[#This Row],[P]]="P0","NIET OK",IF(Tabel1[[#This Row],[P]]="P1","NIET OK",IF(Tabel1[[#This Row],[P]]="P2","NIET OK",IF(Tabel1[[#This Row],[P]]="P3","OK",IF(Tabel1[[#This Row],[P]]="P4","OK",IF(Tabel1[[#This Row],[P]]="P5","OK",IF(Tabel1[[#This Row],[P]]="P6","OK",IF(Tabel1[[#This Row],[P]]="P7","OK")))))))))</f>
        <v>-</v>
      </c>
      <c r="V355" s="123">
        <f>IF(AND(K355="ja",U355="ok"),TABELLEN!$AI$7,0)</f>
        <v>0</v>
      </c>
      <c r="W35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5" s="71" t="str">
        <f>IF(Tabel1[[#This Row],[BUDGETCATEGORIE (DEFINITIEF)]]="-","-",IF(Tabel1[[#This Row],[BUDGETCATEGORIE (DEFINITIEF)]]="RTH",Tabel1[[#This Row],[SOM ZORGGEBONDEN PUNTEN]],VLOOKUP(Tabel1[[#This Row],[BUDGETCATEGORIE (DEFINITIEF)]],TABELLEN!$C$7:$D$30,2,FALSE)))</f>
        <v>-</v>
      </c>
    </row>
    <row r="356" spans="1:27" ht="13.8" x14ac:dyDescent="0.3">
      <c r="A356" s="61"/>
      <c r="B356" s="61"/>
      <c r="C356" s="61"/>
      <c r="D356" s="62" t="str">
        <f>CONCATENATE("B",Tabel1[[#This Row],[B-waarde]],"/","P",Tabel1[[#This Row],[P-waarde]])</f>
        <v>B/P</v>
      </c>
      <c r="E356" s="62" t="str">
        <f>CONCATENATE("P",Tabel1[[#This Row],[P-waarde]])</f>
        <v>P</v>
      </c>
      <c r="F356" s="63"/>
      <c r="G356" s="63"/>
      <c r="H356" s="63"/>
      <c r="I356" s="63"/>
      <c r="J356" s="63"/>
      <c r="K356" s="64"/>
      <c r="L356" s="65">
        <f>ROUNDDOWN(Tabel1[[#This Row],[DAG-ONDERSTEUNING]],0)</f>
        <v>0</v>
      </c>
      <c r="M35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6" s="67">
        <f>ROUNDDOWN(Tabel1[[#This Row],[WOON-ONDERSTEUNING]],0)</f>
        <v>0</v>
      </c>
      <c r="O35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6" s="122">
        <f>IF(Tabel1[[#This Row],[PSYCHOSOCIALE ONDERSTEUNING / BEGELEID WERKEN]]&gt;2,Tabel1[[#This Row],[PSYCHOSOCIALE ONDERSTEUNING / BEGELEID WERKEN]]-2,0)</f>
        <v>0</v>
      </c>
      <c r="S356" s="122">
        <f>Tabel1[[#This Row],[GLOBALE INDIVIDUELE ONDERSTEUNING]]+Tabel1[[#This Row],[OVERDRACHT UREN PSYCHOSOCIALE ONDERSTEUNING]]</f>
        <v>0</v>
      </c>
      <c r="T356" s="122">
        <f>IF(Tabel1[[#This Row],[AANTAL UREN  GLOBALE INDIVIDUELE ONDERSTEUNING]]&gt;10,10*TABELLEN!$AF$7+(Tabel1[[#This Row],[AANTAL UREN  GLOBALE INDIVIDUELE ONDERSTEUNING]]-10)*TABELLEN!$AF$8,Tabel1[[#This Row],[AANTAL UREN  GLOBALE INDIVIDUELE ONDERSTEUNING]]*TABELLEN!$AF$7)</f>
        <v>0</v>
      </c>
      <c r="U356" s="123" t="str">
        <f>IF(Tabel1[[#This Row],[P]]="P","-",IF(Tabel1[[#This Row],[P]]="P0","NIET OK",IF(Tabel1[[#This Row],[P]]="P1","NIET OK",IF(Tabel1[[#This Row],[P]]="P2","NIET OK",IF(Tabel1[[#This Row],[P]]="P3","OK",IF(Tabel1[[#This Row],[P]]="P4","OK",IF(Tabel1[[#This Row],[P]]="P5","OK",IF(Tabel1[[#This Row],[P]]="P6","OK",IF(Tabel1[[#This Row],[P]]="P7","OK")))))))))</f>
        <v>-</v>
      </c>
      <c r="V356" s="123">
        <f>IF(AND(K356="ja",U356="ok"),TABELLEN!$AI$7,0)</f>
        <v>0</v>
      </c>
      <c r="W35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6" s="71" t="str">
        <f>IF(Tabel1[[#This Row],[BUDGETCATEGORIE (DEFINITIEF)]]="-","-",IF(Tabel1[[#This Row],[BUDGETCATEGORIE (DEFINITIEF)]]="RTH",Tabel1[[#This Row],[SOM ZORGGEBONDEN PUNTEN]],VLOOKUP(Tabel1[[#This Row],[BUDGETCATEGORIE (DEFINITIEF)]],TABELLEN!$C$7:$D$30,2,FALSE)))</f>
        <v>-</v>
      </c>
    </row>
    <row r="357" spans="1:27" ht="13.8" x14ac:dyDescent="0.3">
      <c r="A357" s="61"/>
      <c r="B357" s="61"/>
      <c r="C357" s="61"/>
      <c r="D357" s="62" t="str">
        <f>CONCATENATE("B",Tabel1[[#This Row],[B-waarde]],"/","P",Tabel1[[#This Row],[P-waarde]])</f>
        <v>B/P</v>
      </c>
      <c r="E357" s="62" t="str">
        <f>CONCATENATE("P",Tabel1[[#This Row],[P-waarde]])</f>
        <v>P</v>
      </c>
      <c r="F357" s="63"/>
      <c r="G357" s="63"/>
      <c r="H357" s="63"/>
      <c r="I357" s="63"/>
      <c r="J357" s="63"/>
      <c r="K357" s="64"/>
      <c r="L357" s="65">
        <f>ROUNDDOWN(Tabel1[[#This Row],[DAG-ONDERSTEUNING]],0)</f>
        <v>0</v>
      </c>
      <c r="M35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7" s="67">
        <f>ROUNDDOWN(Tabel1[[#This Row],[WOON-ONDERSTEUNING]],0)</f>
        <v>0</v>
      </c>
      <c r="O35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7" s="122">
        <f>IF(Tabel1[[#This Row],[PSYCHOSOCIALE ONDERSTEUNING / BEGELEID WERKEN]]&gt;2,Tabel1[[#This Row],[PSYCHOSOCIALE ONDERSTEUNING / BEGELEID WERKEN]]-2,0)</f>
        <v>0</v>
      </c>
      <c r="S357" s="122">
        <f>Tabel1[[#This Row],[GLOBALE INDIVIDUELE ONDERSTEUNING]]+Tabel1[[#This Row],[OVERDRACHT UREN PSYCHOSOCIALE ONDERSTEUNING]]</f>
        <v>0</v>
      </c>
      <c r="T357" s="122">
        <f>IF(Tabel1[[#This Row],[AANTAL UREN  GLOBALE INDIVIDUELE ONDERSTEUNING]]&gt;10,10*TABELLEN!$AF$7+(Tabel1[[#This Row],[AANTAL UREN  GLOBALE INDIVIDUELE ONDERSTEUNING]]-10)*TABELLEN!$AF$8,Tabel1[[#This Row],[AANTAL UREN  GLOBALE INDIVIDUELE ONDERSTEUNING]]*TABELLEN!$AF$7)</f>
        <v>0</v>
      </c>
      <c r="U357" s="123" t="str">
        <f>IF(Tabel1[[#This Row],[P]]="P","-",IF(Tabel1[[#This Row],[P]]="P0","NIET OK",IF(Tabel1[[#This Row],[P]]="P1","NIET OK",IF(Tabel1[[#This Row],[P]]="P2","NIET OK",IF(Tabel1[[#This Row],[P]]="P3","OK",IF(Tabel1[[#This Row],[P]]="P4","OK",IF(Tabel1[[#This Row],[P]]="P5","OK",IF(Tabel1[[#This Row],[P]]="P6","OK",IF(Tabel1[[#This Row],[P]]="P7","OK")))))))))</f>
        <v>-</v>
      </c>
      <c r="V357" s="123">
        <f>IF(AND(K357="ja",U357="ok"),TABELLEN!$AI$7,0)</f>
        <v>0</v>
      </c>
      <c r="W35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7" s="71" t="str">
        <f>IF(Tabel1[[#This Row],[BUDGETCATEGORIE (DEFINITIEF)]]="-","-",IF(Tabel1[[#This Row],[BUDGETCATEGORIE (DEFINITIEF)]]="RTH",Tabel1[[#This Row],[SOM ZORGGEBONDEN PUNTEN]],VLOOKUP(Tabel1[[#This Row],[BUDGETCATEGORIE (DEFINITIEF)]],TABELLEN!$C$7:$D$30,2,FALSE)))</f>
        <v>-</v>
      </c>
    </row>
    <row r="358" spans="1:27" ht="13.8" x14ac:dyDescent="0.3">
      <c r="A358" s="61"/>
      <c r="B358" s="61"/>
      <c r="C358" s="61"/>
      <c r="D358" s="62" t="str">
        <f>CONCATENATE("B",Tabel1[[#This Row],[B-waarde]],"/","P",Tabel1[[#This Row],[P-waarde]])</f>
        <v>B/P</v>
      </c>
      <c r="E358" s="62" t="str">
        <f>CONCATENATE("P",Tabel1[[#This Row],[P-waarde]])</f>
        <v>P</v>
      </c>
      <c r="F358" s="63"/>
      <c r="G358" s="63"/>
      <c r="H358" s="63"/>
      <c r="I358" s="63"/>
      <c r="J358" s="63"/>
      <c r="K358" s="64"/>
      <c r="L358" s="65">
        <f>ROUNDDOWN(Tabel1[[#This Row],[DAG-ONDERSTEUNING]],0)</f>
        <v>0</v>
      </c>
      <c r="M35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8" s="67">
        <f>ROUNDDOWN(Tabel1[[#This Row],[WOON-ONDERSTEUNING]],0)</f>
        <v>0</v>
      </c>
      <c r="O35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8" s="122">
        <f>IF(Tabel1[[#This Row],[PSYCHOSOCIALE ONDERSTEUNING / BEGELEID WERKEN]]&gt;2,Tabel1[[#This Row],[PSYCHOSOCIALE ONDERSTEUNING / BEGELEID WERKEN]]-2,0)</f>
        <v>0</v>
      </c>
      <c r="S358" s="122">
        <f>Tabel1[[#This Row],[GLOBALE INDIVIDUELE ONDERSTEUNING]]+Tabel1[[#This Row],[OVERDRACHT UREN PSYCHOSOCIALE ONDERSTEUNING]]</f>
        <v>0</v>
      </c>
      <c r="T358" s="122">
        <f>IF(Tabel1[[#This Row],[AANTAL UREN  GLOBALE INDIVIDUELE ONDERSTEUNING]]&gt;10,10*TABELLEN!$AF$7+(Tabel1[[#This Row],[AANTAL UREN  GLOBALE INDIVIDUELE ONDERSTEUNING]]-10)*TABELLEN!$AF$8,Tabel1[[#This Row],[AANTAL UREN  GLOBALE INDIVIDUELE ONDERSTEUNING]]*TABELLEN!$AF$7)</f>
        <v>0</v>
      </c>
      <c r="U358" s="123" t="str">
        <f>IF(Tabel1[[#This Row],[P]]="P","-",IF(Tabel1[[#This Row],[P]]="P0","NIET OK",IF(Tabel1[[#This Row],[P]]="P1","NIET OK",IF(Tabel1[[#This Row],[P]]="P2","NIET OK",IF(Tabel1[[#This Row],[P]]="P3","OK",IF(Tabel1[[#This Row],[P]]="P4","OK",IF(Tabel1[[#This Row],[P]]="P5","OK",IF(Tabel1[[#This Row],[P]]="P6","OK",IF(Tabel1[[#This Row],[P]]="P7","OK")))))))))</f>
        <v>-</v>
      </c>
      <c r="V358" s="123">
        <f>IF(AND(K358="ja",U358="ok"),TABELLEN!$AI$7,0)</f>
        <v>0</v>
      </c>
      <c r="W35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8" s="71" t="str">
        <f>IF(Tabel1[[#This Row],[BUDGETCATEGORIE (DEFINITIEF)]]="-","-",IF(Tabel1[[#This Row],[BUDGETCATEGORIE (DEFINITIEF)]]="RTH",Tabel1[[#This Row],[SOM ZORGGEBONDEN PUNTEN]],VLOOKUP(Tabel1[[#This Row],[BUDGETCATEGORIE (DEFINITIEF)]],TABELLEN!$C$7:$D$30,2,FALSE)))</f>
        <v>-</v>
      </c>
    </row>
    <row r="359" spans="1:27" ht="13.8" x14ac:dyDescent="0.3">
      <c r="A359" s="61"/>
      <c r="B359" s="61"/>
      <c r="C359" s="61"/>
      <c r="D359" s="62" t="str">
        <f>CONCATENATE("B",Tabel1[[#This Row],[B-waarde]],"/","P",Tabel1[[#This Row],[P-waarde]])</f>
        <v>B/P</v>
      </c>
      <c r="E359" s="62" t="str">
        <f>CONCATENATE("P",Tabel1[[#This Row],[P-waarde]])</f>
        <v>P</v>
      </c>
      <c r="F359" s="63"/>
      <c r="G359" s="63"/>
      <c r="H359" s="63"/>
      <c r="I359" s="63"/>
      <c r="J359" s="63"/>
      <c r="K359" s="64"/>
      <c r="L359" s="65">
        <f>ROUNDDOWN(Tabel1[[#This Row],[DAG-ONDERSTEUNING]],0)</f>
        <v>0</v>
      </c>
      <c r="M35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59" s="67">
        <f>ROUNDDOWN(Tabel1[[#This Row],[WOON-ONDERSTEUNING]],0)</f>
        <v>0</v>
      </c>
      <c r="O35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5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5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59" s="122">
        <f>IF(Tabel1[[#This Row],[PSYCHOSOCIALE ONDERSTEUNING / BEGELEID WERKEN]]&gt;2,Tabel1[[#This Row],[PSYCHOSOCIALE ONDERSTEUNING / BEGELEID WERKEN]]-2,0)</f>
        <v>0</v>
      </c>
      <c r="S359" s="122">
        <f>Tabel1[[#This Row],[GLOBALE INDIVIDUELE ONDERSTEUNING]]+Tabel1[[#This Row],[OVERDRACHT UREN PSYCHOSOCIALE ONDERSTEUNING]]</f>
        <v>0</v>
      </c>
      <c r="T359" s="122">
        <f>IF(Tabel1[[#This Row],[AANTAL UREN  GLOBALE INDIVIDUELE ONDERSTEUNING]]&gt;10,10*TABELLEN!$AF$7+(Tabel1[[#This Row],[AANTAL UREN  GLOBALE INDIVIDUELE ONDERSTEUNING]]-10)*TABELLEN!$AF$8,Tabel1[[#This Row],[AANTAL UREN  GLOBALE INDIVIDUELE ONDERSTEUNING]]*TABELLEN!$AF$7)</f>
        <v>0</v>
      </c>
      <c r="U359" s="123" t="str">
        <f>IF(Tabel1[[#This Row],[P]]="P","-",IF(Tabel1[[#This Row],[P]]="P0","NIET OK",IF(Tabel1[[#This Row],[P]]="P1","NIET OK",IF(Tabel1[[#This Row],[P]]="P2","NIET OK",IF(Tabel1[[#This Row],[P]]="P3","OK",IF(Tabel1[[#This Row],[P]]="P4","OK",IF(Tabel1[[#This Row],[P]]="P5","OK",IF(Tabel1[[#This Row],[P]]="P6","OK",IF(Tabel1[[#This Row],[P]]="P7","OK")))))))))</f>
        <v>-</v>
      </c>
      <c r="V359" s="123">
        <f>IF(AND(K359="ja",U359="ok"),TABELLEN!$AI$7,0)</f>
        <v>0</v>
      </c>
      <c r="W35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5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5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5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59" s="71" t="str">
        <f>IF(Tabel1[[#This Row],[BUDGETCATEGORIE (DEFINITIEF)]]="-","-",IF(Tabel1[[#This Row],[BUDGETCATEGORIE (DEFINITIEF)]]="RTH",Tabel1[[#This Row],[SOM ZORGGEBONDEN PUNTEN]],VLOOKUP(Tabel1[[#This Row],[BUDGETCATEGORIE (DEFINITIEF)]],TABELLEN!$C$7:$D$30,2,FALSE)))</f>
        <v>-</v>
      </c>
    </row>
    <row r="360" spans="1:27" ht="13.8" x14ac:dyDescent="0.3">
      <c r="A360" s="61"/>
      <c r="B360" s="61"/>
      <c r="C360" s="61"/>
      <c r="D360" s="62" t="str">
        <f>CONCATENATE("B",Tabel1[[#This Row],[B-waarde]],"/","P",Tabel1[[#This Row],[P-waarde]])</f>
        <v>B/P</v>
      </c>
      <c r="E360" s="62" t="str">
        <f>CONCATENATE("P",Tabel1[[#This Row],[P-waarde]])</f>
        <v>P</v>
      </c>
      <c r="F360" s="63"/>
      <c r="G360" s="63"/>
      <c r="H360" s="63"/>
      <c r="I360" s="63"/>
      <c r="J360" s="63"/>
      <c r="K360" s="64"/>
      <c r="L360" s="65">
        <f>ROUNDDOWN(Tabel1[[#This Row],[DAG-ONDERSTEUNING]],0)</f>
        <v>0</v>
      </c>
      <c r="M36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0" s="67">
        <f>ROUNDDOWN(Tabel1[[#This Row],[WOON-ONDERSTEUNING]],0)</f>
        <v>0</v>
      </c>
      <c r="O36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0" s="122">
        <f>IF(Tabel1[[#This Row],[PSYCHOSOCIALE ONDERSTEUNING / BEGELEID WERKEN]]&gt;2,Tabel1[[#This Row],[PSYCHOSOCIALE ONDERSTEUNING / BEGELEID WERKEN]]-2,0)</f>
        <v>0</v>
      </c>
      <c r="S360" s="122">
        <f>Tabel1[[#This Row],[GLOBALE INDIVIDUELE ONDERSTEUNING]]+Tabel1[[#This Row],[OVERDRACHT UREN PSYCHOSOCIALE ONDERSTEUNING]]</f>
        <v>0</v>
      </c>
      <c r="T360" s="122">
        <f>IF(Tabel1[[#This Row],[AANTAL UREN  GLOBALE INDIVIDUELE ONDERSTEUNING]]&gt;10,10*TABELLEN!$AF$7+(Tabel1[[#This Row],[AANTAL UREN  GLOBALE INDIVIDUELE ONDERSTEUNING]]-10)*TABELLEN!$AF$8,Tabel1[[#This Row],[AANTAL UREN  GLOBALE INDIVIDUELE ONDERSTEUNING]]*TABELLEN!$AF$7)</f>
        <v>0</v>
      </c>
      <c r="U360" s="123" t="str">
        <f>IF(Tabel1[[#This Row],[P]]="P","-",IF(Tabel1[[#This Row],[P]]="P0","NIET OK",IF(Tabel1[[#This Row],[P]]="P1","NIET OK",IF(Tabel1[[#This Row],[P]]="P2","NIET OK",IF(Tabel1[[#This Row],[P]]="P3","OK",IF(Tabel1[[#This Row],[P]]="P4","OK",IF(Tabel1[[#This Row],[P]]="P5","OK",IF(Tabel1[[#This Row],[P]]="P6","OK",IF(Tabel1[[#This Row],[P]]="P7","OK")))))))))</f>
        <v>-</v>
      </c>
      <c r="V360" s="123">
        <f>IF(AND(K360="ja",U360="ok"),TABELLEN!$AI$7,0)</f>
        <v>0</v>
      </c>
      <c r="W36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0" s="71" t="str">
        <f>IF(Tabel1[[#This Row],[BUDGETCATEGORIE (DEFINITIEF)]]="-","-",IF(Tabel1[[#This Row],[BUDGETCATEGORIE (DEFINITIEF)]]="RTH",Tabel1[[#This Row],[SOM ZORGGEBONDEN PUNTEN]],VLOOKUP(Tabel1[[#This Row],[BUDGETCATEGORIE (DEFINITIEF)]],TABELLEN!$C$7:$D$30,2,FALSE)))</f>
        <v>-</v>
      </c>
    </row>
    <row r="361" spans="1:27" ht="13.8" x14ac:dyDescent="0.3">
      <c r="A361" s="61"/>
      <c r="B361" s="61"/>
      <c r="C361" s="61"/>
      <c r="D361" s="62" t="str">
        <f>CONCATENATE("B",Tabel1[[#This Row],[B-waarde]],"/","P",Tabel1[[#This Row],[P-waarde]])</f>
        <v>B/P</v>
      </c>
      <c r="E361" s="62" t="str">
        <f>CONCATENATE("P",Tabel1[[#This Row],[P-waarde]])</f>
        <v>P</v>
      </c>
      <c r="F361" s="63"/>
      <c r="G361" s="63"/>
      <c r="H361" s="63"/>
      <c r="I361" s="63"/>
      <c r="J361" s="63"/>
      <c r="K361" s="64"/>
      <c r="L361" s="65">
        <f>ROUNDDOWN(Tabel1[[#This Row],[DAG-ONDERSTEUNING]],0)</f>
        <v>0</v>
      </c>
      <c r="M36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1" s="67">
        <f>ROUNDDOWN(Tabel1[[#This Row],[WOON-ONDERSTEUNING]],0)</f>
        <v>0</v>
      </c>
      <c r="O36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1" s="122">
        <f>IF(Tabel1[[#This Row],[PSYCHOSOCIALE ONDERSTEUNING / BEGELEID WERKEN]]&gt;2,Tabel1[[#This Row],[PSYCHOSOCIALE ONDERSTEUNING / BEGELEID WERKEN]]-2,0)</f>
        <v>0</v>
      </c>
      <c r="S361" s="122">
        <f>Tabel1[[#This Row],[GLOBALE INDIVIDUELE ONDERSTEUNING]]+Tabel1[[#This Row],[OVERDRACHT UREN PSYCHOSOCIALE ONDERSTEUNING]]</f>
        <v>0</v>
      </c>
      <c r="T361" s="122">
        <f>IF(Tabel1[[#This Row],[AANTAL UREN  GLOBALE INDIVIDUELE ONDERSTEUNING]]&gt;10,10*TABELLEN!$AF$7+(Tabel1[[#This Row],[AANTAL UREN  GLOBALE INDIVIDUELE ONDERSTEUNING]]-10)*TABELLEN!$AF$8,Tabel1[[#This Row],[AANTAL UREN  GLOBALE INDIVIDUELE ONDERSTEUNING]]*TABELLEN!$AF$7)</f>
        <v>0</v>
      </c>
      <c r="U361" s="123" t="str">
        <f>IF(Tabel1[[#This Row],[P]]="P","-",IF(Tabel1[[#This Row],[P]]="P0","NIET OK",IF(Tabel1[[#This Row],[P]]="P1","NIET OK",IF(Tabel1[[#This Row],[P]]="P2","NIET OK",IF(Tabel1[[#This Row],[P]]="P3","OK",IF(Tabel1[[#This Row],[P]]="P4","OK",IF(Tabel1[[#This Row],[P]]="P5","OK",IF(Tabel1[[#This Row],[P]]="P6","OK",IF(Tabel1[[#This Row],[P]]="P7","OK")))))))))</f>
        <v>-</v>
      </c>
      <c r="V361" s="123">
        <f>IF(AND(K361="ja",U361="ok"),TABELLEN!$AI$7,0)</f>
        <v>0</v>
      </c>
      <c r="W36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1" s="71" t="str">
        <f>IF(Tabel1[[#This Row],[BUDGETCATEGORIE (DEFINITIEF)]]="-","-",IF(Tabel1[[#This Row],[BUDGETCATEGORIE (DEFINITIEF)]]="RTH",Tabel1[[#This Row],[SOM ZORGGEBONDEN PUNTEN]],VLOOKUP(Tabel1[[#This Row],[BUDGETCATEGORIE (DEFINITIEF)]],TABELLEN!$C$7:$D$30,2,FALSE)))</f>
        <v>-</v>
      </c>
    </row>
    <row r="362" spans="1:27" ht="13.8" x14ac:dyDescent="0.3">
      <c r="A362" s="61"/>
      <c r="B362" s="61"/>
      <c r="C362" s="61"/>
      <c r="D362" s="62" t="str">
        <f>CONCATENATE("B",Tabel1[[#This Row],[B-waarde]],"/","P",Tabel1[[#This Row],[P-waarde]])</f>
        <v>B/P</v>
      </c>
      <c r="E362" s="62" t="str">
        <f>CONCATENATE("P",Tabel1[[#This Row],[P-waarde]])</f>
        <v>P</v>
      </c>
      <c r="F362" s="63"/>
      <c r="G362" s="63"/>
      <c r="H362" s="63"/>
      <c r="I362" s="63"/>
      <c r="J362" s="63"/>
      <c r="K362" s="64"/>
      <c r="L362" s="65">
        <f>ROUNDDOWN(Tabel1[[#This Row],[DAG-ONDERSTEUNING]],0)</f>
        <v>0</v>
      </c>
      <c r="M36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2" s="67">
        <f>ROUNDDOWN(Tabel1[[#This Row],[WOON-ONDERSTEUNING]],0)</f>
        <v>0</v>
      </c>
      <c r="O36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2" s="122">
        <f>IF(Tabel1[[#This Row],[PSYCHOSOCIALE ONDERSTEUNING / BEGELEID WERKEN]]&gt;2,Tabel1[[#This Row],[PSYCHOSOCIALE ONDERSTEUNING / BEGELEID WERKEN]]-2,0)</f>
        <v>0</v>
      </c>
      <c r="S362" s="122">
        <f>Tabel1[[#This Row],[GLOBALE INDIVIDUELE ONDERSTEUNING]]+Tabel1[[#This Row],[OVERDRACHT UREN PSYCHOSOCIALE ONDERSTEUNING]]</f>
        <v>0</v>
      </c>
      <c r="T362" s="122">
        <f>IF(Tabel1[[#This Row],[AANTAL UREN  GLOBALE INDIVIDUELE ONDERSTEUNING]]&gt;10,10*TABELLEN!$AF$7+(Tabel1[[#This Row],[AANTAL UREN  GLOBALE INDIVIDUELE ONDERSTEUNING]]-10)*TABELLEN!$AF$8,Tabel1[[#This Row],[AANTAL UREN  GLOBALE INDIVIDUELE ONDERSTEUNING]]*TABELLEN!$AF$7)</f>
        <v>0</v>
      </c>
      <c r="U362" s="123" t="str">
        <f>IF(Tabel1[[#This Row],[P]]="P","-",IF(Tabel1[[#This Row],[P]]="P0","NIET OK",IF(Tabel1[[#This Row],[P]]="P1","NIET OK",IF(Tabel1[[#This Row],[P]]="P2","NIET OK",IF(Tabel1[[#This Row],[P]]="P3","OK",IF(Tabel1[[#This Row],[P]]="P4","OK",IF(Tabel1[[#This Row],[P]]="P5","OK",IF(Tabel1[[#This Row],[P]]="P6","OK",IF(Tabel1[[#This Row],[P]]="P7","OK")))))))))</f>
        <v>-</v>
      </c>
      <c r="V362" s="123">
        <f>IF(AND(K362="ja",U362="ok"),TABELLEN!$AI$7,0)</f>
        <v>0</v>
      </c>
      <c r="W36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2" s="71" t="str">
        <f>IF(Tabel1[[#This Row],[BUDGETCATEGORIE (DEFINITIEF)]]="-","-",IF(Tabel1[[#This Row],[BUDGETCATEGORIE (DEFINITIEF)]]="RTH",Tabel1[[#This Row],[SOM ZORGGEBONDEN PUNTEN]],VLOOKUP(Tabel1[[#This Row],[BUDGETCATEGORIE (DEFINITIEF)]],TABELLEN!$C$7:$D$30,2,FALSE)))</f>
        <v>-</v>
      </c>
    </row>
    <row r="363" spans="1:27" ht="13.8" x14ac:dyDescent="0.3">
      <c r="A363" s="61"/>
      <c r="B363" s="61"/>
      <c r="C363" s="61"/>
      <c r="D363" s="62" t="str">
        <f>CONCATENATE("B",Tabel1[[#This Row],[B-waarde]],"/","P",Tabel1[[#This Row],[P-waarde]])</f>
        <v>B/P</v>
      </c>
      <c r="E363" s="62" t="str">
        <f>CONCATENATE("P",Tabel1[[#This Row],[P-waarde]])</f>
        <v>P</v>
      </c>
      <c r="F363" s="63"/>
      <c r="G363" s="63"/>
      <c r="H363" s="63"/>
      <c r="I363" s="63"/>
      <c r="J363" s="63"/>
      <c r="K363" s="64"/>
      <c r="L363" s="65">
        <f>ROUNDDOWN(Tabel1[[#This Row],[DAG-ONDERSTEUNING]],0)</f>
        <v>0</v>
      </c>
      <c r="M36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3" s="67">
        <f>ROUNDDOWN(Tabel1[[#This Row],[WOON-ONDERSTEUNING]],0)</f>
        <v>0</v>
      </c>
      <c r="O36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3" s="122">
        <f>IF(Tabel1[[#This Row],[PSYCHOSOCIALE ONDERSTEUNING / BEGELEID WERKEN]]&gt;2,Tabel1[[#This Row],[PSYCHOSOCIALE ONDERSTEUNING / BEGELEID WERKEN]]-2,0)</f>
        <v>0</v>
      </c>
      <c r="S363" s="122">
        <f>Tabel1[[#This Row],[GLOBALE INDIVIDUELE ONDERSTEUNING]]+Tabel1[[#This Row],[OVERDRACHT UREN PSYCHOSOCIALE ONDERSTEUNING]]</f>
        <v>0</v>
      </c>
      <c r="T363" s="122">
        <f>IF(Tabel1[[#This Row],[AANTAL UREN  GLOBALE INDIVIDUELE ONDERSTEUNING]]&gt;10,10*TABELLEN!$AF$7+(Tabel1[[#This Row],[AANTAL UREN  GLOBALE INDIVIDUELE ONDERSTEUNING]]-10)*TABELLEN!$AF$8,Tabel1[[#This Row],[AANTAL UREN  GLOBALE INDIVIDUELE ONDERSTEUNING]]*TABELLEN!$AF$7)</f>
        <v>0</v>
      </c>
      <c r="U363" s="123" t="str">
        <f>IF(Tabel1[[#This Row],[P]]="P","-",IF(Tabel1[[#This Row],[P]]="P0","NIET OK",IF(Tabel1[[#This Row],[P]]="P1","NIET OK",IF(Tabel1[[#This Row],[P]]="P2","NIET OK",IF(Tabel1[[#This Row],[P]]="P3","OK",IF(Tabel1[[#This Row],[P]]="P4","OK",IF(Tabel1[[#This Row],[P]]="P5","OK",IF(Tabel1[[#This Row],[P]]="P6","OK",IF(Tabel1[[#This Row],[P]]="P7","OK")))))))))</f>
        <v>-</v>
      </c>
      <c r="V363" s="123">
        <f>IF(AND(K363="ja",U363="ok"),TABELLEN!$AI$7,0)</f>
        <v>0</v>
      </c>
      <c r="W36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3" s="71" t="str">
        <f>IF(Tabel1[[#This Row],[BUDGETCATEGORIE (DEFINITIEF)]]="-","-",IF(Tabel1[[#This Row],[BUDGETCATEGORIE (DEFINITIEF)]]="RTH",Tabel1[[#This Row],[SOM ZORGGEBONDEN PUNTEN]],VLOOKUP(Tabel1[[#This Row],[BUDGETCATEGORIE (DEFINITIEF)]],TABELLEN!$C$7:$D$30,2,FALSE)))</f>
        <v>-</v>
      </c>
    </row>
    <row r="364" spans="1:27" ht="13.8" x14ac:dyDescent="0.3">
      <c r="A364" s="61"/>
      <c r="B364" s="61"/>
      <c r="C364" s="61"/>
      <c r="D364" s="62" t="str">
        <f>CONCATENATE("B",Tabel1[[#This Row],[B-waarde]],"/","P",Tabel1[[#This Row],[P-waarde]])</f>
        <v>B/P</v>
      </c>
      <c r="E364" s="62" t="str">
        <f>CONCATENATE("P",Tabel1[[#This Row],[P-waarde]])</f>
        <v>P</v>
      </c>
      <c r="F364" s="63"/>
      <c r="G364" s="63"/>
      <c r="H364" s="63"/>
      <c r="I364" s="63"/>
      <c r="J364" s="63"/>
      <c r="K364" s="64"/>
      <c r="L364" s="65">
        <f>ROUNDDOWN(Tabel1[[#This Row],[DAG-ONDERSTEUNING]],0)</f>
        <v>0</v>
      </c>
      <c r="M36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4" s="67">
        <f>ROUNDDOWN(Tabel1[[#This Row],[WOON-ONDERSTEUNING]],0)</f>
        <v>0</v>
      </c>
      <c r="O36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4" s="122">
        <f>IF(Tabel1[[#This Row],[PSYCHOSOCIALE ONDERSTEUNING / BEGELEID WERKEN]]&gt;2,Tabel1[[#This Row],[PSYCHOSOCIALE ONDERSTEUNING / BEGELEID WERKEN]]-2,0)</f>
        <v>0</v>
      </c>
      <c r="S364" s="122">
        <f>Tabel1[[#This Row],[GLOBALE INDIVIDUELE ONDERSTEUNING]]+Tabel1[[#This Row],[OVERDRACHT UREN PSYCHOSOCIALE ONDERSTEUNING]]</f>
        <v>0</v>
      </c>
      <c r="T364" s="122">
        <f>IF(Tabel1[[#This Row],[AANTAL UREN  GLOBALE INDIVIDUELE ONDERSTEUNING]]&gt;10,10*TABELLEN!$AF$7+(Tabel1[[#This Row],[AANTAL UREN  GLOBALE INDIVIDUELE ONDERSTEUNING]]-10)*TABELLEN!$AF$8,Tabel1[[#This Row],[AANTAL UREN  GLOBALE INDIVIDUELE ONDERSTEUNING]]*TABELLEN!$AF$7)</f>
        <v>0</v>
      </c>
      <c r="U364" s="123" t="str">
        <f>IF(Tabel1[[#This Row],[P]]="P","-",IF(Tabel1[[#This Row],[P]]="P0","NIET OK",IF(Tabel1[[#This Row],[P]]="P1","NIET OK",IF(Tabel1[[#This Row],[P]]="P2","NIET OK",IF(Tabel1[[#This Row],[P]]="P3","OK",IF(Tabel1[[#This Row],[P]]="P4","OK",IF(Tabel1[[#This Row],[P]]="P5","OK",IF(Tabel1[[#This Row],[P]]="P6","OK",IF(Tabel1[[#This Row],[P]]="P7","OK")))))))))</f>
        <v>-</v>
      </c>
      <c r="V364" s="123">
        <f>IF(AND(K364="ja",U364="ok"),TABELLEN!$AI$7,0)</f>
        <v>0</v>
      </c>
      <c r="W36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4" s="71" t="str">
        <f>IF(Tabel1[[#This Row],[BUDGETCATEGORIE (DEFINITIEF)]]="-","-",IF(Tabel1[[#This Row],[BUDGETCATEGORIE (DEFINITIEF)]]="RTH",Tabel1[[#This Row],[SOM ZORGGEBONDEN PUNTEN]],VLOOKUP(Tabel1[[#This Row],[BUDGETCATEGORIE (DEFINITIEF)]],TABELLEN!$C$7:$D$30,2,FALSE)))</f>
        <v>-</v>
      </c>
    </row>
    <row r="365" spans="1:27" ht="13.8" x14ac:dyDescent="0.3">
      <c r="A365" s="61"/>
      <c r="B365" s="61"/>
      <c r="C365" s="61"/>
      <c r="D365" s="62" t="str">
        <f>CONCATENATE("B",Tabel1[[#This Row],[B-waarde]],"/","P",Tabel1[[#This Row],[P-waarde]])</f>
        <v>B/P</v>
      </c>
      <c r="E365" s="62" t="str">
        <f>CONCATENATE("P",Tabel1[[#This Row],[P-waarde]])</f>
        <v>P</v>
      </c>
      <c r="F365" s="63"/>
      <c r="G365" s="63"/>
      <c r="H365" s="63"/>
      <c r="I365" s="63"/>
      <c r="J365" s="63"/>
      <c r="K365" s="64"/>
      <c r="L365" s="65">
        <f>ROUNDDOWN(Tabel1[[#This Row],[DAG-ONDERSTEUNING]],0)</f>
        <v>0</v>
      </c>
      <c r="M36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5" s="67">
        <f>ROUNDDOWN(Tabel1[[#This Row],[WOON-ONDERSTEUNING]],0)</f>
        <v>0</v>
      </c>
      <c r="O36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5" s="122">
        <f>IF(Tabel1[[#This Row],[PSYCHOSOCIALE ONDERSTEUNING / BEGELEID WERKEN]]&gt;2,Tabel1[[#This Row],[PSYCHOSOCIALE ONDERSTEUNING / BEGELEID WERKEN]]-2,0)</f>
        <v>0</v>
      </c>
      <c r="S365" s="122">
        <f>Tabel1[[#This Row],[GLOBALE INDIVIDUELE ONDERSTEUNING]]+Tabel1[[#This Row],[OVERDRACHT UREN PSYCHOSOCIALE ONDERSTEUNING]]</f>
        <v>0</v>
      </c>
      <c r="T365" s="122">
        <f>IF(Tabel1[[#This Row],[AANTAL UREN  GLOBALE INDIVIDUELE ONDERSTEUNING]]&gt;10,10*TABELLEN!$AF$7+(Tabel1[[#This Row],[AANTAL UREN  GLOBALE INDIVIDUELE ONDERSTEUNING]]-10)*TABELLEN!$AF$8,Tabel1[[#This Row],[AANTAL UREN  GLOBALE INDIVIDUELE ONDERSTEUNING]]*TABELLEN!$AF$7)</f>
        <v>0</v>
      </c>
      <c r="U365" s="123" t="str">
        <f>IF(Tabel1[[#This Row],[P]]="P","-",IF(Tabel1[[#This Row],[P]]="P0","NIET OK",IF(Tabel1[[#This Row],[P]]="P1","NIET OK",IF(Tabel1[[#This Row],[P]]="P2","NIET OK",IF(Tabel1[[#This Row],[P]]="P3","OK",IF(Tabel1[[#This Row],[P]]="P4","OK",IF(Tabel1[[#This Row],[P]]="P5","OK",IF(Tabel1[[#This Row],[P]]="P6","OK",IF(Tabel1[[#This Row],[P]]="P7","OK")))))))))</f>
        <v>-</v>
      </c>
      <c r="V365" s="123">
        <f>IF(AND(K365="ja",U365="ok"),TABELLEN!$AI$7,0)</f>
        <v>0</v>
      </c>
      <c r="W36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5" s="71" t="str">
        <f>IF(Tabel1[[#This Row],[BUDGETCATEGORIE (DEFINITIEF)]]="-","-",IF(Tabel1[[#This Row],[BUDGETCATEGORIE (DEFINITIEF)]]="RTH",Tabel1[[#This Row],[SOM ZORGGEBONDEN PUNTEN]],VLOOKUP(Tabel1[[#This Row],[BUDGETCATEGORIE (DEFINITIEF)]],TABELLEN!$C$7:$D$30,2,FALSE)))</f>
        <v>-</v>
      </c>
    </row>
    <row r="366" spans="1:27" ht="13.8" x14ac:dyDescent="0.3">
      <c r="A366" s="61"/>
      <c r="B366" s="61"/>
      <c r="C366" s="61"/>
      <c r="D366" s="62" t="str">
        <f>CONCATENATE("B",Tabel1[[#This Row],[B-waarde]],"/","P",Tabel1[[#This Row],[P-waarde]])</f>
        <v>B/P</v>
      </c>
      <c r="E366" s="62" t="str">
        <f>CONCATENATE("P",Tabel1[[#This Row],[P-waarde]])</f>
        <v>P</v>
      </c>
      <c r="F366" s="63"/>
      <c r="G366" s="63"/>
      <c r="H366" s="63"/>
      <c r="I366" s="63"/>
      <c r="J366" s="63"/>
      <c r="K366" s="64"/>
      <c r="L366" s="65">
        <f>ROUNDDOWN(Tabel1[[#This Row],[DAG-ONDERSTEUNING]],0)</f>
        <v>0</v>
      </c>
      <c r="M36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6" s="67">
        <f>ROUNDDOWN(Tabel1[[#This Row],[WOON-ONDERSTEUNING]],0)</f>
        <v>0</v>
      </c>
      <c r="O36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6" s="122">
        <f>IF(Tabel1[[#This Row],[PSYCHOSOCIALE ONDERSTEUNING / BEGELEID WERKEN]]&gt;2,Tabel1[[#This Row],[PSYCHOSOCIALE ONDERSTEUNING / BEGELEID WERKEN]]-2,0)</f>
        <v>0</v>
      </c>
      <c r="S366" s="122">
        <f>Tabel1[[#This Row],[GLOBALE INDIVIDUELE ONDERSTEUNING]]+Tabel1[[#This Row],[OVERDRACHT UREN PSYCHOSOCIALE ONDERSTEUNING]]</f>
        <v>0</v>
      </c>
      <c r="T366" s="122">
        <f>IF(Tabel1[[#This Row],[AANTAL UREN  GLOBALE INDIVIDUELE ONDERSTEUNING]]&gt;10,10*TABELLEN!$AF$7+(Tabel1[[#This Row],[AANTAL UREN  GLOBALE INDIVIDUELE ONDERSTEUNING]]-10)*TABELLEN!$AF$8,Tabel1[[#This Row],[AANTAL UREN  GLOBALE INDIVIDUELE ONDERSTEUNING]]*TABELLEN!$AF$7)</f>
        <v>0</v>
      </c>
      <c r="U366" s="123" t="str">
        <f>IF(Tabel1[[#This Row],[P]]="P","-",IF(Tabel1[[#This Row],[P]]="P0","NIET OK",IF(Tabel1[[#This Row],[P]]="P1","NIET OK",IF(Tabel1[[#This Row],[P]]="P2","NIET OK",IF(Tabel1[[#This Row],[P]]="P3","OK",IF(Tabel1[[#This Row],[P]]="P4","OK",IF(Tabel1[[#This Row],[P]]="P5","OK",IF(Tabel1[[#This Row],[P]]="P6","OK",IF(Tabel1[[#This Row],[P]]="P7","OK")))))))))</f>
        <v>-</v>
      </c>
      <c r="V366" s="123">
        <f>IF(AND(K366="ja",U366="ok"),TABELLEN!$AI$7,0)</f>
        <v>0</v>
      </c>
      <c r="W36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6" s="71" t="str">
        <f>IF(Tabel1[[#This Row],[BUDGETCATEGORIE (DEFINITIEF)]]="-","-",IF(Tabel1[[#This Row],[BUDGETCATEGORIE (DEFINITIEF)]]="RTH",Tabel1[[#This Row],[SOM ZORGGEBONDEN PUNTEN]],VLOOKUP(Tabel1[[#This Row],[BUDGETCATEGORIE (DEFINITIEF)]],TABELLEN!$C$7:$D$30,2,FALSE)))</f>
        <v>-</v>
      </c>
    </row>
    <row r="367" spans="1:27" ht="13.8" x14ac:dyDescent="0.3">
      <c r="A367" s="61"/>
      <c r="B367" s="61"/>
      <c r="C367" s="61"/>
      <c r="D367" s="62" t="str">
        <f>CONCATENATE("B",Tabel1[[#This Row],[B-waarde]],"/","P",Tabel1[[#This Row],[P-waarde]])</f>
        <v>B/P</v>
      </c>
      <c r="E367" s="62" t="str">
        <f>CONCATENATE("P",Tabel1[[#This Row],[P-waarde]])</f>
        <v>P</v>
      </c>
      <c r="F367" s="63"/>
      <c r="G367" s="63"/>
      <c r="H367" s="63"/>
      <c r="I367" s="63"/>
      <c r="J367" s="63"/>
      <c r="K367" s="64"/>
      <c r="L367" s="65">
        <f>ROUNDDOWN(Tabel1[[#This Row],[DAG-ONDERSTEUNING]],0)</f>
        <v>0</v>
      </c>
      <c r="M36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7" s="67">
        <f>ROUNDDOWN(Tabel1[[#This Row],[WOON-ONDERSTEUNING]],0)</f>
        <v>0</v>
      </c>
      <c r="O36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7" s="122">
        <f>IF(Tabel1[[#This Row],[PSYCHOSOCIALE ONDERSTEUNING / BEGELEID WERKEN]]&gt;2,Tabel1[[#This Row],[PSYCHOSOCIALE ONDERSTEUNING / BEGELEID WERKEN]]-2,0)</f>
        <v>0</v>
      </c>
      <c r="S367" s="122">
        <f>Tabel1[[#This Row],[GLOBALE INDIVIDUELE ONDERSTEUNING]]+Tabel1[[#This Row],[OVERDRACHT UREN PSYCHOSOCIALE ONDERSTEUNING]]</f>
        <v>0</v>
      </c>
      <c r="T367" s="122">
        <f>IF(Tabel1[[#This Row],[AANTAL UREN  GLOBALE INDIVIDUELE ONDERSTEUNING]]&gt;10,10*TABELLEN!$AF$7+(Tabel1[[#This Row],[AANTAL UREN  GLOBALE INDIVIDUELE ONDERSTEUNING]]-10)*TABELLEN!$AF$8,Tabel1[[#This Row],[AANTAL UREN  GLOBALE INDIVIDUELE ONDERSTEUNING]]*TABELLEN!$AF$7)</f>
        <v>0</v>
      </c>
      <c r="U367" s="123" t="str">
        <f>IF(Tabel1[[#This Row],[P]]="P","-",IF(Tabel1[[#This Row],[P]]="P0","NIET OK",IF(Tabel1[[#This Row],[P]]="P1","NIET OK",IF(Tabel1[[#This Row],[P]]="P2","NIET OK",IF(Tabel1[[#This Row],[P]]="P3","OK",IF(Tabel1[[#This Row],[P]]="P4","OK",IF(Tabel1[[#This Row],[P]]="P5","OK",IF(Tabel1[[#This Row],[P]]="P6","OK",IF(Tabel1[[#This Row],[P]]="P7","OK")))))))))</f>
        <v>-</v>
      </c>
      <c r="V367" s="123">
        <f>IF(AND(K367="ja",U367="ok"),TABELLEN!$AI$7,0)</f>
        <v>0</v>
      </c>
      <c r="W36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7" s="71" t="str">
        <f>IF(Tabel1[[#This Row],[BUDGETCATEGORIE (DEFINITIEF)]]="-","-",IF(Tabel1[[#This Row],[BUDGETCATEGORIE (DEFINITIEF)]]="RTH",Tabel1[[#This Row],[SOM ZORGGEBONDEN PUNTEN]],VLOOKUP(Tabel1[[#This Row],[BUDGETCATEGORIE (DEFINITIEF)]],TABELLEN!$C$7:$D$30,2,FALSE)))</f>
        <v>-</v>
      </c>
    </row>
    <row r="368" spans="1:27" ht="13.8" x14ac:dyDescent="0.3">
      <c r="A368" s="61"/>
      <c r="B368" s="61"/>
      <c r="C368" s="61"/>
      <c r="D368" s="62" t="str">
        <f>CONCATENATE("B",Tabel1[[#This Row],[B-waarde]],"/","P",Tabel1[[#This Row],[P-waarde]])</f>
        <v>B/P</v>
      </c>
      <c r="E368" s="62" t="str">
        <f>CONCATENATE("P",Tabel1[[#This Row],[P-waarde]])</f>
        <v>P</v>
      </c>
      <c r="F368" s="63"/>
      <c r="G368" s="63"/>
      <c r="H368" s="63"/>
      <c r="I368" s="63"/>
      <c r="J368" s="63"/>
      <c r="K368" s="64"/>
      <c r="L368" s="65">
        <f>ROUNDDOWN(Tabel1[[#This Row],[DAG-ONDERSTEUNING]],0)</f>
        <v>0</v>
      </c>
      <c r="M36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8" s="67">
        <f>ROUNDDOWN(Tabel1[[#This Row],[WOON-ONDERSTEUNING]],0)</f>
        <v>0</v>
      </c>
      <c r="O36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8" s="122">
        <f>IF(Tabel1[[#This Row],[PSYCHOSOCIALE ONDERSTEUNING / BEGELEID WERKEN]]&gt;2,Tabel1[[#This Row],[PSYCHOSOCIALE ONDERSTEUNING / BEGELEID WERKEN]]-2,0)</f>
        <v>0</v>
      </c>
      <c r="S368" s="122">
        <f>Tabel1[[#This Row],[GLOBALE INDIVIDUELE ONDERSTEUNING]]+Tabel1[[#This Row],[OVERDRACHT UREN PSYCHOSOCIALE ONDERSTEUNING]]</f>
        <v>0</v>
      </c>
      <c r="T368" s="122">
        <f>IF(Tabel1[[#This Row],[AANTAL UREN  GLOBALE INDIVIDUELE ONDERSTEUNING]]&gt;10,10*TABELLEN!$AF$7+(Tabel1[[#This Row],[AANTAL UREN  GLOBALE INDIVIDUELE ONDERSTEUNING]]-10)*TABELLEN!$AF$8,Tabel1[[#This Row],[AANTAL UREN  GLOBALE INDIVIDUELE ONDERSTEUNING]]*TABELLEN!$AF$7)</f>
        <v>0</v>
      </c>
      <c r="U368" s="123" t="str">
        <f>IF(Tabel1[[#This Row],[P]]="P","-",IF(Tabel1[[#This Row],[P]]="P0","NIET OK",IF(Tabel1[[#This Row],[P]]="P1","NIET OK",IF(Tabel1[[#This Row],[P]]="P2","NIET OK",IF(Tabel1[[#This Row],[P]]="P3","OK",IF(Tabel1[[#This Row],[P]]="P4","OK",IF(Tabel1[[#This Row],[P]]="P5","OK",IF(Tabel1[[#This Row],[P]]="P6","OK",IF(Tabel1[[#This Row],[P]]="P7","OK")))))))))</f>
        <v>-</v>
      </c>
      <c r="V368" s="123">
        <f>IF(AND(K368="ja",U368="ok"),TABELLEN!$AI$7,0)</f>
        <v>0</v>
      </c>
      <c r="W36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8" s="71" t="str">
        <f>IF(Tabel1[[#This Row],[BUDGETCATEGORIE (DEFINITIEF)]]="-","-",IF(Tabel1[[#This Row],[BUDGETCATEGORIE (DEFINITIEF)]]="RTH",Tabel1[[#This Row],[SOM ZORGGEBONDEN PUNTEN]],VLOOKUP(Tabel1[[#This Row],[BUDGETCATEGORIE (DEFINITIEF)]],TABELLEN!$C$7:$D$30,2,FALSE)))</f>
        <v>-</v>
      </c>
    </row>
    <row r="369" spans="1:27" ht="13.8" x14ac:dyDescent="0.3">
      <c r="A369" s="61"/>
      <c r="B369" s="61"/>
      <c r="C369" s="61"/>
      <c r="D369" s="62" t="str">
        <f>CONCATENATE("B",Tabel1[[#This Row],[B-waarde]],"/","P",Tabel1[[#This Row],[P-waarde]])</f>
        <v>B/P</v>
      </c>
      <c r="E369" s="62" t="str">
        <f>CONCATENATE("P",Tabel1[[#This Row],[P-waarde]])</f>
        <v>P</v>
      </c>
      <c r="F369" s="63"/>
      <c r="G369" s="63"/>
      <c r="H369" s="63"/>
      <c r="I369" s="63"/>
      <c r="J369" s="63"/>
      <c r="K369" s="64"/>
      <c r="L369" s="65">
        <f>ROUNDDOWN(Tabel1[[#This Row],[DAG-ONDERSTEUNING]],0)</f>
        <v>0</v>
      </c>
      <c r="M36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69" s="67">
        <f>ROUNDDOWN(Tabel1[[#This Row],[WOON-ONDERSTEUNING]],0)</f>
        <v>0</v>
      </c>
      <c r="O36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6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6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69" s="122">
        <f>IF(Tabel1[[#This Row],[PSYCHOSOCIALE ONDERSTEUNING / BEGELEID WERKEN]]&gt;2,Tabel1[[#This Row],[PSYCHOSOCIALE ONDERSTEUNING / BEGELEID WERKEN]]-2,0)</f>
        <v>0</v>
      </c>
      <c r="S369" s="122">
        <f>Tabel1[[#This Row],[GLOBALE INDIVIDUELE ONDERSTEUNING]]+Tabel1[[#This Row],[OVERDRACHT UREN PSYCHOSOCIALE ONDERSTEUNING]]</f>
        <v>0</v>
      </c>
      <c r="T369" s="122">
        <f>IF(Tabel1[[#This Row],[AANTAL UREN  GLOBALE INDIVIDUELE ONDERSTEUNING]]&gt;10,10*TABELLEN!$AF$7+(Tabel1[[#This Row],[AANTAL UREN  GLOBALE INDIVIDUELE ONDERSTEUNING]]-10)*TABELLEN!$AF$8,Tabel1[[#This Row],[AANTAL UREN  GLOBALE INDIVIDUELE ONDERSTEUNING]]*TABELLEN!$AF$7)</f>
        <v>0</v>
      </c>
      <c r="U369" s="123" t="str">
        <f>IF(Tabel1[[#This Row],[P]]="P","-",IF(Tabel1[[#This Row],[P]]="P0","NIET OK",IF(Tabel1[[#This Row],[P]]="P1","NIET OK",IF(Tabel1[[#This Row],[P]]="P2","NIET OK",IF(Tabel1[[#This Row],[P]]="P3","OK",IF(Tabel1[[#This Row],[P]]="P4","OK",IF(Tabel1[[#This Row],[P]]="P5","OK",IF(Tabel1[[#This Row],[P]]="P6","OK",IF(Tabel1[[#This Row],[P]]="P7","OK")))))))))</f>
        <v>-</v>
      </c>
      <c r="V369" s="123">
        <f>IF(AND(K369="ja",U369="ok"),TABELLEN!$AI$7,0)</f>
        <v>0</v>
      </c>
      <c r="W36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6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6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6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69" s="71" t="str">
        <f>IF(Tabel1[[#This Row],[BUDGETCATEGORIE (DEFINITIEF)]]="-","-",IF(Tabel1[[#This Row],[BUDGETCATEGORIE (DEFINITIEF)]]="RTH",Tabel1[[#This Row],[SOM ZORGGEBONDEN PUNTEN]],VLOOKUP(Tabel1[[#This Row],[BUDGETCATEGORIE (DEFINITIEF)]],TABELLEN!$C$7:$D$30,2,FALSE)))</f>
        <v>-</v>
      </c>
    </row>
    <row r="370" spans="1:27" ht="13.8" x14ac:dyDescent="0.3">
      <c r="A370" s="61"/>
      <c r="B370" s="61"/>
      <c r="C370" s="61"/>
      <c r="D370" s="62" t="str">
        <f>CONCATENATE("B",Tabel1[[#This Row],[B-waarde]],"/","P",Tabel1[[#This Row],[P-waarde]])</f>
        <v>B/P</v>
      </c>
      <c r="E370" s="62" t="str">
        <f>CONCATENATE("P",Tabel1[[#This Row],[P-waarde]])</f>
        <v>P</v>
      </c>
      <c r="F370" s="63"/>
      <c r="G370" s="63"/>
      <c r="H370" s="63"/>
      <c r="I370" s="63"/>
      <c r="J370" s="63"/>
      <c r="K370" s="64"/>
      <c r="L370" s="65">
        <f>ROUNDDOWN(Tabel1[[#This Row],[DAG-ONDERSTEUNING]],0)</f>
        <v>0</v>
      </c>
      <c r="M37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0" s="67">
        <f>ROUNDDOWN(Tabel1[[#This Row],[WOON-ONDERSTEUNING]],0)</f>
        <v>0</v>
      </c>
      <c r="O37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0" s="122">
        <f>IF(Tabel1[[#This Row],[PSYCHOSOCIALE ONDERSTEUNING / BEGELEID WERKEN]]&gt;2,Tabel1[[#This Row],[PSYCHOSOCIALE ONDERSTEUNING / BEGELEID WERKEN]]-2,0)</f>
        <v>0</v>
      </c>
      <c r="S370" s="122">
        <f>Tabel1[[#This Row],[GLOBALE INDIVIDUELE ONDERSTEUNING]]+Tabel1[[#This Row],[OVERDRACHT UREN PSYCHOSOCIALE ONDERSTEUNING]]</f>
        <v>0</v>
      </c>
      <c r="T370" s="122">
        <f>IF(Tabel1[[#This Row],[AANTAL UREN  GLOBALE INDIVIDUELE ONDERSTEUNING]]&gt;10,10*TABELLEN!$AF$7+(Tabel1[[#This Row],[AANTAL UREN  GLOBALE INDIVIDUELE ONDERSTEUNING]]-10)*TABELLEN!$AF$8,Tabel1[[#This Row],[AANTAL UREN  GLOBALE INDIVIDUELE ONDERSTEUNING]]*TABELLEN!$AF$7)</f>
        <v>0</v>
      </c>
      <c r="U370" s="123" t="str">
        <f>IF(Tabel1[[#This Row],[P]]="P","-",IF(Tabel1[[#This Row],[P]]="P0","NIET OK",IF(Tabel1[[#This Row],[P]]="P1","NIET OK",IF(Tabel1[[#This Row],[P]]="P2","NIET OK",IF(Tabel1[[#This Row],[P]]="P3","OK",IF(Tabel1[[#This Row],[P]]="P4","OK",IF(Tabel1[[#This Row],[P]]="P5","OK",IF(Tabel1[[#This Row],[P]]="P6","OK",IF(Tabel1[[#This Row],[P]]="P7","OK")))))))))</f>
        <v>-</v>
      </c>
      <c r="V370" s="123">
        <f>IF(AND(K370="ja",U370="ok"),TABELLEN!$AI$7,0)</f>
        <v>0</v>
      </c>
      <c r="W37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0" s="71" t="str">
        <f>IF(Tabel1[[#This Row],[BUDGETCATEGORIE (DEFINITIEF)]]="-","-",IF(Tabel1[[#This Row],[BUDGETCATEGORIE (DEFINITIEF)]]="RTH",Tabel1[[#This Row],[SOM ZORGGEBONDEN PUNTEN]],VLOOKUP(Tabel1[[#This Row],[BUDGETCATEGORIE (DEFINITIEF)]],TABELLEN!$C$7:$D$30,2,FALSE)))</f>
        <v>-</v>
      </c>
    </row>
    <row r="371" spans="1:27" ht="13.8" x14ac:dyDescent="0.3">
      <c r="A371" s="61"/>
      <c r="B371" s="61"/>
      <c r="C371" s="61"/>
      <c r="D371" s="62" t="str">
        <f>CONCATENATE("B",Tabel1[[#This Row],[B-waarde]],"/","P",Tabel1[[#This Row],[P-waarde]])</f>
        <v>B/P</v>
      </c>
      <c r="E371" s="62" t="str">
        <f>CONCATENATE("P",Tabel1[[#This Row],[P-waarde]])</f>
        <v>P</v>
      </c>
      <c r="F371" s="63"/>
      <c r="G371" s="63"/>
      <c r="H371" s="63"/>
      <c r="I371" s="63"/>
      <c r="J371" s="63"/>
      <c r="K371" s="64"/>
      <c r="L371" s="65">
        <f>ROUNDDOWN(Tabel1[[#This Row],[DAG-ONDERSTEUNING]],0)</f>
        <v>0</v>
      </c>
      <c r="M37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1" s="67">
        <f>ROUNDDOWN(Tabel1[[#This Row],[WOON-ONDERSTEUNING]],0)</f>
        <v>0</v>
      </c>
      <c r="O37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1" s="122">
        <f>IF(Tabel1[[#This Row],[PSYCHOSOCIALE ONDERSTEUNING / BEGELEID WERKEN]]&gt;2,Tabel1[[#This Row],[PSYCHOSOCIALE ONDERSTEUNING / BEGELEID WERKEN]]-2,0)</f>
        <v>0</v>
      </c>
      <c r="S371" s="122">
        <f>Tabel1[[#This Row],[GLOBALE INDIVIDUELE ONDERSTEUNING]]+Tabel1[[#This Row],[OVERDRACHT UREN PSYCHOSOCIALE ONDERSTEUNING]]</f>
        <v>0</v>
      </c>
      <c r="T371" s="122">
        <f>IF(Tabel1[[#This Row],[AANTAL UREN  GLOBALE INDIVIDUELE ONDERSTEUNING]]&gt;10,10*TABELLEN!$AF$7+(Tabel1[[#This Row],[AANTAL UREN  GLOBALE INDIVIDUELE ONDERSTEUNING]]-10)*TABELLEN!$AF$8,Tabel1[[#This Row],[AANTAL UREN  GLOBALE INDIVIDUELE ONDERSTEUNING]]*TABELLEN!$AF$7)</f>
        <v>0</v>
      </c>
      <c r="U371" s="123" t="str">
        <f>IF(Tabel1[[#This Row],[P]]="P","-",IF(Tabel1[[#This Row],[P]]="P0","NIET OK",IF(Tabel1[[#This Row],[P]]="P1","NIET OK",IF(Tabel1[[#This Row],[P]]="P2","NIET OK",IF(Tabel1[[#This Row],[P]]="P3","OK",IF(Tabel1[[#This Row],[P]]="P4","OK",IF(Tabel1[[#This Row],[P]]="P5","OK",IF(Tabel1[[#This Row],[P]]="P6","OK",IF(Tabel1[[#This Row],[P]]="P7","OK")))))))))</f>
        <v>-</v>
      </c>
      <c r="V371" s="123">
        <f>IF(AND(K371="ja",U371="ok"),TABELLEN!$AI$7,0)</f>
        <v>0</v>
      </c>
      <c r="W37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1" s="71" t="str">
        <f>IF(Tabel1[[#This Row],[BUDGETCATEGORIE (DEFINITIEF)]]="-","-",IF(Tabel1[[#This Row],[BUDGETCATEGORIE (DEFINITIEF)]]="RTH",Tabel1[[#This Row],[SOM ZORGGEBONDEN PUNTEN]],VLOOKUP(Tabel1[[#This Row],[BUDGETCATEGORIE (DEFINITIEF)]],TABELLEN!$C$7:$D$30,2,FALSE)))</f>
        <v>-</v>
      </c>
    </row>
    <row r="372" spans="1:27" ht="13.8" x14ac:dyDescent="0.3">
      <c r="A372" s="61"/>
      <c r="B372" s="61"/>
      <c r="C372" s="61"/>
      <c r="D372" s="62" t="str">
        <f>CONCATENATE("B",Tabel1[[#This Row],[B-waarde]],"/","P",Tabel1[[#This Row],[P-waarde]])</f>
        <v>B/P</v>
      </c>
      <c r="E372" s="62" t="str">
        <f>CONCATENATE("P",Tabel1[[#This Row],[P-waarde]])</f>
        <v>P</v>
      </c>
      <c r="F372" s="63"/>
      <c r="G372" s="63"/>
      <c r="H372" s="63"/>
      <c r="I372" s="63"/>
      <c r="J372" s="63"/>
      <c r="K372" s="64"/>
      <c r="L372" s="65">
        <f>ROUNDDOWN(Tabel1[[#This Row],[DAG-ONDERSTEUNING]],0)</f>
        <v>0</v>
      </c>
      <c r="M37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2" s="67">
        <f>ROUNDDOWN(Tabel1[[#This Row],[WOON-ONDERSTEUNING]],0)</f>
        <v>0</v>
      </c>
      <c r="O37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2" s="122">
        <f>IF(Tabel1[[#This Row],[PSYCHOSOCIALE ONDERSTEUNING / BEGELEID WERKEN]]&gt;2,Tabel1[[#This Row],[PSYCHOSOCIALE ONDERSTEUNING / BEGELEID WERKEN]]-2,0)</f>
        <v>0</v>
      </c>
      <c r="S372" s="122">
        <f>Tabel1[[#This Row],[GLOBALE INDIVIDUELE ONDERSTEUNING]]+Tabel1[[#This Row],[OVERDRACHT UREN PSYCHOSOCIALE ONDERSTEUNING]]</f>
        <v>0</v>
      </c>
      <c r="T372" s="122">
        <f>IF(Tabel1[[#This Row],[AANTAL UREN  GLOBALE INDIVIDUELE ONDERSTEUNING]]&gt;10,10*TABELLEN!$AF$7+(Tabel1[[#This Row],[AANTAL UREN  GLOBALE INDIVIDUELE ONDERSTEUNING]]-10)*TABELLEN!$AF$8,Tabel1[[#This Row],[AANTAL UREN  GLOBALE INDIVIDUELE ONDERSTEUNING]]*TABELLEN!$AF$7)</f>
        <v>0</v>
      </c>
      <c r="U372" s="123" t="str">
        <f>IF(Tabel1[[#This Row],[P]]="P","-",IF(Tabel1[[#This Row],[P]]="P0","NIET OK",IF(Tabel1[[#This Row],[P]]="P1","NIET OK",IF(Tabel1[[#This Row],[P]]="P2","NIET OK",IF(Tabel1[[#This Row],[P]]="P3","OK",IF(Tabel1[[#This Row],[P]]="P4","OK",IF(Tabel1[[#This Row],[P]]="P5","OK",IF(Tabel1[[#This Row],[P]]="P6","OK",IF(Tabel1[[#This Row],[P]]="P7","OK")))))))))</f>
        <v>-</v>
      </c>
      <c r="V372" s="123">
        <f>IF(AND(K372="ja",U372="ok"),TABELLEN!$AI$7,0)</f>
        <v>0</v>
      </c>
      <c r="W37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2" s="71" t="str">
        <f>IF(Tabel1[[#This Row],[BUDGETCATEGORIE (DEFINITIEF)]]="-","-",IF(Tabel1[[#This Row],[BUDGETCATEGORIE (DEFINITIEF)]]="RTH",Tabel1[[#This Row],[SOM ZORGGEBONDEN PUNTEN]],VLOOKUP(Tabel1[[#This Row],[BUDGETCATEGORIE (DEFINITIEF)]],TABELLEN!$C$7:$D$30,2,FALSE)))</f>
        <v>-</v>
      </c>
    </row>
    <row r="373" spans="1:27" ht="13.8" x14ac:dyDescent="0.3">
      <c r="A373" s="61"/>
      <c r="B373" s="61"/>
      <c r="C373" s="61"/>
      <c r="D373" s="62" t="str">
        <f>CONCATENATE("B",Tabel1[[#This Row],[B-waarde]],"/","P",Tabel1[[#This Row],[P-waarde]])</f>
        <v>B/P</v>
      </c>
      <c r="E373" s="62" t="str">
        <f>CONCATENATE("P",Tabel1[[#This Row],[P-waarde]])</f>
        <v>P</v>
      </c>
      <c r="F373" s="63"/>
      <c r="G373" s="63"/>
      <c r="H373" s="63"/>
      <c r="I373" s="63"/>
      <c r="J373" s="63"/>
      <c r="K373" s="64"/>
      <c r="L373" s="65">
        <f>ROUNDDOWN(Tabel1[[#This Row],[DAG-ONDERSTEUNING]],0)</f>
        <v>0</v>
      </c>
      <c r="M37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3" s="67">
        <f>ROUNDDOWN(Tabel1[[#This Row],[WOON-ONDERSTEUNING]],0)</f>
        <v>0</v>
      </c>
      <c r="O37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3" s="122">
        <f>IF(Tabel1[[#This Row],[PSYCHOSOCIALE ONDERSTEUNING / BEGELEID WERKEN]]&gt;2,Tabel1[[#This Row],[PSYCHOSOCIALE ONDERSTEUNING / BEGELEID WERKEN]]-2,0)</f>
        <v>0</v>
      </c>
      <c r="S373" s="122">
        <f>Tabel1[[#This Row],[GLOBALE INDIVIDUELE ONDERSTEUNING]]+Tabel1[[#This Row],[OVERDRACHT UREN PSYCHOSOCIALE ONDERSTEUNING]]</f>
        <v>0</v>
      </c>
      <c r="T373" s="122">
        <f>IF(Tabel1[[#This Row],[AANTAL UREN  GLOBALE INDIVIDUELE ONDERSTEUNING]]&gt;10,10*TABELLEN!$AF$7+(Tabel1[[#This Row],[AANTAL UREN  GLOBALE INDIVIDUELE ONDERSTEUNING]]-10)*TABELLEN!$AF$8,Tabel1[[#This Row],[AANTAL UREN  GLOBALE INDIVIDUELE ONDERSTEUNING]]*TABELLEN!$AF$7)</f>
        <v>0</v>
      </c>
      <c r="U373" s="123" t="str">
        <f>IF(Tabel1[[#This Row],[P]]="P","-",IF(Tabel1[[#This Row],[P]]="P0","NIET OK",IF(Tabel1[[#This Row],[P]]="P1","NIET OK",IF(Tabel1[[#This Row],[P]]="P2","NIET OK",IF(Tabel1[[#This Row],[P]]="P3","OK",IF(Tabel1[[#This Row],[P]]="P4","OK",IF(Tabel1[[#This Row],[P]]="P5","OK",IF(Tabel1[[#This Row],[P]]="P6","OK",IF(Tabel1[[#This Row],[P]]="P7","OK")))))))))</f>
        <v>-</v>
      </c>
      <c r="V373" s="123">
        <f>IF(AND(K373="ja",U373="ok"),TABELLEN!$AI$7,0)</f>
        <v>0</v>
      </c>
      <c r="W37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3" s="71" t="str">
        <f>IF(Tabel1[[#This Row],[BUDGETCATEGORIE (DEFINITIEF)]]="-","-",IF(Tabel1[[#This Row],[BUDGETCATEGORIE (DEFINITIEF)]]="RTH",Tabel1[[#This Row],[SOM ZORGGEBONDEN PUNTEN]],VLOOKUP(Tabel1[[#This Row],[BUDGETCATEGORIE (DEFINITIEF)]],TABELLEN!$C$7:$D$30,2,FALSE)))</f>
        <v>-</v>
      </c>
    </row>
    <row r="374" spans="1:27" ht="13.8" x14ac:dyDescent="0.3">
      <c r="A374" s="61"/>
      <c r="B374" s="61"/>
      <c r="C374" s="61"/>
      <c r="D374" s="62" t="str">
        <f>CONCATENATE("B",Tabel1[[#This Row],[B-waarde]],"/","P",Tabel1[[#This Row],[P-waarde]])</f>
        <v>B/P</v>
      </c>
      <c r="E374" s="62" t="str">
        <f>CONCATENATE("P",Tabel1[[#This Row],[P-waarde]])</f>
        <v>P</v>
      </c>
      <c r="F374" s="63"/>
      <c r="G374" s="63"/>
      <c r="H374" s="63"/>
      <c r="I374" s="63"/>
      <c r="J374" s="63"/>
      <c r="K374" s="64"/>
      <c r="L374" s="65">
        <f>ROUNDDOWN(Tabel1[[#This Row],[DAG-ONDERSTEUNING]],0)</f>
        <v>0</v>
      </c>
      <c r="M37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4" s="67">
        <f>ROUNDDOWN(Tabel1[[#This Row],[WOON-ONDERSTEUNING]],0)</f>
        <v>0</v>
      </c>
      <c r="O37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4" s="122">
        <f>IF(Tabel1[[#This Row],[PSYCHOSOCIALE ONDERSTEUNING / BEGELEID WERKEN]]&gt;2,Tabel1[[#This Row],[PSYCHOSOCIALE ONDERSTEUNING / BEGELEID WERKEN]]-2,0)</f>
        <v>0</v>
      </c>
      <c r="S374" s="122">
        <f>Tabel1[[#This Row],[GLOBALE INDIVIDUELE ONDERSTEUNING]]+Tabel1[[#This Row],[OVERDRACHT UREN PSYCHOSOCIALE ONDERSTEUNING]]</f>
        <v>0</v>
      </c>
      <c r="T374" s="122">
        <f>IF(Tabel1[[#This Row],[AANTAL UREN  GLOBALE INDIVIDUELE ONDERSTEUNING]]&gt;10,10*TABELLEN!$AF$7+(Tabel1[[#This Row],[AANTAL UREN  GLOBALE INDIVIDUELE ONDERSTEUNING]]-10)*TABELLEN!$AF$8,Tabel1[[#This Row],[AANTAL UREN  GLOBALE INDIVIDUELE ONDERSTEUNING]]*TABELLEN!$AF$7)</f>
        <v>0</v>
      </c>
      <c r="U374" s="123" t="str">
        <f>IF(Tabel1[[#This Row],[P]]="P","-",IF(Tabel1[[#This Row],[P]]="P0","NIET OK",IF(Tabel1[[#This Row],[P]]="P1","NIET OK",IF(Tabel1[[#This Row],[P]]="P2","NIET OK",IF(Tabel1[[#This Row],[P]]="P3","OK",IF(Tabel1[[#This Row],[P]]="P4","OK",IF(Tabel1[[#This Row],[P]]="P5","OK",IF(Tabel1[[#This Row],[P]]="P6","OK",IF(Tabel1[[#This Row],[P]]="P7","OK")))))))))</f>
        <v>-</v>
      </c>
      <c r="V374" s="123">
        <f>IF(AND(K374="ja",U374="ok"),TABELLEN!$AI$7,0)</f>
        <v>0</v>
      </c>
      <c r="W37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4" s="71" t="str">
        <f>IF(Tabel1[[#This Row],[BUDGETCATEGORIE (DEFINITIEF)]]="-","-",IF(Tabel1[[#This Row],[BUDGETCATEGORIE (DEFINITIEF)]]="RTH",Tabel1[[#This Row],[SOM ZORGGEBONDEN PUNTEN]],VLOOKUP(Tabel1[[#This Row],[BUDGETCATEGORIE (DEFINITIEF)]],TABELLEN!$C$7:$D$30,2,FALSE)))</f>
        <v>-</v>
      </c>
    </row>
    <row r="375" spans="1:27" ht="13.8" x14ac:dyDescent="0.3">
      <c r="A375" s="61"/>
      <c r="B375" s="61"/>
      <c r="C375" s="61"/>
      <c r="D375" s="62" t="str">
        <f>CONCATENATE("B",Tabel1[[#This Row],[B-waarde]],"/","P",Tabel1[[#This Row],[P-waarde]])</f>
        <v>B/P</v>
      </c>
      <c r="E375" s="62" t="str">
        <f>CONCATENATE("P",Tabel1[[#This Row],[P-waarde]])</f>
        <v>P</v>
      </c>
      <c r="F375" s="63"/>
      <c r="G375" s="63"/>
      <c r="H375" s="63"/>
      <c r="I375" s="63"/>
      <c r="J375" s="63"/>
      <c r="K375" s="64"/>
      <c r="L375" s="65">
        <f>ROUNDDOWN(Tabel1[[#This Row],[DAG-ONDERSTEUNING]],0)</f>
        <v>0</v>
      </c>
      <c r="M37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5" s="67">
        <f>ROUNDDOWN(Tabel1[[#This Row],[WOON-ONDERSTEUNING]],0)</f>
        <v>0</v>
      </c>
      <c r="O37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5" s="122">
        <f>IF(Tabel1[[#This Row],[PSYCHOSOCIALE ONDERSTEUNING / BEGELEID WERKEN]]&gt;2,Tabel1[[#This Row],[PSYCHOSOCIALE ONDERSTEUNING / BEGELEID WERKEN]]-2,0)</f>
        <v>0</v>
      </c>
      <c r="S375" s="122">
        <f>Tabel1[[#This Row],[GLOBALE INDIVIDUELE ONDERSTEUNING]]+Tabel1[[#This Row],[OVERDRACHT UREN PSYCHOSOCIALE ONDERSTEUNING]]</f>
        <v>0</v>
      </c>
      <c r="T375" s="122">
        <f>IF(Tabel1[[#This Row],[AANTAL UREN  GLOBALE INDIVIDUELE ONDERSTEUNING]]&gt;10,10*TABELLEN!$AF$7+(Tabel1[[#This Row],[AANTAL UREN  GLOBALE INDIVIDUELE ONDERSTEUNING]]-10)*TABELLEN!$AF$8,Tabel1[[#This Row],[AANTAL UREN  GLOBALE INDIVIDUELE ONDERSTEUNING]]*TABELLEN!$AF$7)</f>
        <v>0</v>
      </c>
      <c r="U375" s="123" t="str">
        <f>IF(Tabel1[[#This Row],[P]]="P","-",IF(Tabel1[[#This Row],[P]]="P0","NIET OK",IF(Tabel1[[#This Row],[P]]="P1","NIET OK",IF(Tabel1[[#This Row],[P]]="P2","NIET OK",IF(Tabel1[[#This Row],[P]]="P3","OK",IF(Tabel1[[#This Row],[P]]="P4","OK",IF(Tabel1[[#This Row],[P]]="P5","OK",IF(Tabel1[[#This Row],[P]]="P6","OK",IF(Tabel1[[#This Row],[P]]="P7","OK")))))))))</f>
        <v>-</v>
      </c>
      <c r="V375" s="123">
        <f>IF(AND(K375="ja",U375="ok"),TABELLEN!$AI$7,0)</f>
        <v>0</v>
      </c>
      <c r="W37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5" s="71" t="str">
        <f>IF(Tabel1[[#This Row],[BUDGETCATEGORIE (DEFINITIEF)]]="-","-",IF(Tabel1[[#This Row],[BUDGETCATEGORIE (DEFINITIEF)]]="RTH",Tabel1[[#This Row],[SOM ZORGGEBONDEN PUNTEN]],VLOOKUP(Tabel1[[#This Row],[BUDGETCATEGORIE (DEFINITIEF)]],TABELLEN!$C$7:$D$30,2,FALSE)))</f>
        <v>-</v>
      </c>
    </row>
    <row r="376" spans="1:27" ht="13.8" x14ac:dyDescent="0.3">
      <c r="A376" s="61"/>
      <c r="B376" s="61"/>
      <c r="C376" s="61"/>
      <c r="D376" s="62" t="str">
        <f>CONCATENATE("B",Tabel1[[#This Row],[B-waarde]],"/","P",Tabel1[[#This Row],[P-waarde]])</f>
        <v>B/P</v>
      </c>
      <c r="E376" s="62" t="str">
        <f>CONCATENATE("P",Tabel1[[#This Row],[P-waarde]])</f>
        <v>P</v>
      </c>
      <c r="F376" s="63"/>
      <c r="G376" s="63"/>
      <c r="H376" s="63"/>
      <c r="I376" s="63"/>
      <c r="J376" s="63"/>
      <c r="K376" s="64"/>
      <c r="L376" s="65">
        <f>ROUNDDOWN(Tabel1[[#This Row],[DAG-ONDERSTEUNING]],0)</f>
        <v>0</v>
      </c>
      <c r="M37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6" s="67">
        <f>ROUNDDOWN(Tabel1[[#This Row],[WOON-ONDERSTEUNING]],0)</f>
        <v>0</v>
      </c>
      <c r="O37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6" s="122">
        <f>IF(Tabel1[[#This Row],[PSYCHOSOCIALE ONDERSTEUNING / BEGELEID WERKEN]]&gt;2,Tabel1[[#This Row],[PSYCHOSOCIALE ONDERSTEUNING / BEGELEID WERKEN]]-2,0)</f>
        <v>0</v>
      </c>
      <c r="S376" s="122">
        <f>Tabel1[[#This Row],[GLOBALE INDIVIDUELE ONDERSTEUNING]]+Tabel1[[#This Row],[OVERDRACHT UREN PSYCHOSOCIALE ONDERSTEUNING]]</f>
        <v>0</v>
      </c>
      <c r="T376" s="122">
        <f>IF(Tabel1[[#This Row],[AANTAL UREN  GLOBALE INDIVIDUELE ONDERSTEUNING]]&gt;10,10*TABELLEN!$AF$7+(Tabel1[[#This Row],[AANTAL UREN  GLOBALE INDIVIDUELE ONDERSTEUNING]]-10)*TABELLEN!$AF$8,Tabel1[[#This Row],[AANTAL UREN  GLOBALE INDIVIDUELE ONDERSTEUNING]]*TABELLEN!$AF$7)</f>
        <v>0</v>
      </c>
      <c r="U376" s="123" t="str">
        <f>IF(Tabel1[[#This Row],[P]]="P","-",IF(Tabel1[[#This Row],[P]]="P0","NIET OK",IF(Tabel1[[#This Row],[P]]="P1","NIET OK",IF(Tabel1[[#This Row],[P]]="P2","NIET OK",IF(Tabel1[[#This Row],[P]]="P3","OK",IF(Tabel1[[#This Row],[P]]="P4","OK",IF(Tabel1[[#This Row],[P]]="P5","OK",IF(Tabel1[[#This Row],[P]]="P6","OK",IF(Tabel1[[#This Row],[P]]="P7","OK")))))))))</f>
        <v>-</v>
      </c>
      <c r="V376" s="123">
        <f>IF(AND(K376="ja",U376="ok"),TABELLEN!$AI$7,0)</f>
        <v>0</v>
      </c>
      <c r="W37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6" s="71" t="str">
        <f>IF(Tabel1[[#This Row],[BUDGETCATEGORIE (DEFINITIEF)]]="-","-",IF(Tabel1[[#This Row],[BUDGETCATEGORIE (DEFINITIEF)]]="RTH",Tabel1[[#This Row],[SOM ZORGGEBONDEN PUNTEN]],VLOOKUP(Tabel1[[#This Row],[BUDGETCATEGORIE (DEFINITIEF)]],TABELLEN!$C$7:$D$30,2,FALSE)))</f>
        <v>-</v>
      </c>
    </row>
    <row r="377" spans="1:27" ht="13.8" x14ac:dyDescent="0.3">
      <c r="A377" s="61"/>
      <c r="B377" s="61"/>
      <c r="C377" s="61"/>
      <c r="D377" s="62" t="str">
        <f>CONCATENATE("B",Tabel1[[#This Row],[B-waarde]],"/","P",Tabel1[[#This Row],[P-waarde]])</f>
        <v>B/P</v>
      </c>
      <c r="E377" s="62" t="str">
        <f>CONCATENATE("P",Tabel1[[#This Row],[P-waarde]])</f>
        <v>P</v>
      </c>
      <c r="F377" s="63"/>
      <c r="G377" s="63"/>
      <c r="H377" s="63"/>
      <c r="I377" s="63"/>
      <c r="J377" s="63"/>
      <c r="K377" s="64"/>
      <c r="L377" s="65">
        <f>ROUNDDOWN(Tabel1[[#This Row],[DAG-ONDERSTEUNING]],0)</f>
        <v>0</v>
      </c>
      <c r="M37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7" s="67">
        <f>ROUNDDOWN(Tabel1[[#This Row],[WOON-ONDERSTEUNING]],0)</f>
        <v>0</v>
      </c>
      <c r="O37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7" s="122">
        <f>IF(Tabel1[[#This Row],[PSYCHOSOCIALE ONDERSTEUNING / BEGELEID WERKEN]]&gt;2,Tabel1[[#This Row],[PSYCHOSOCIALE ONDERSTEUNING / BEGELEID WERKEN]]-2,0)</f>
        <v>0</v>
      </c>
      <c r="S377" s="122">
        <f>Tabel1[[#This Row],[GLOBALE INDIVIDUELE ONDERSTEUNING]]+Tabel1[[#This Row],[OVERDRACHT UREN PSYCHOSOCIALE ONDERSTEUNING]]</f>
        <v>0</v>
      </c>
      <c r="T377" s="122">
        <f>IF(Tabel1[[#This Row],[AANTAL UREN  GLOBALE INDIVIDUELE ONDERSTEUNING]]&gt;10,10*TABELLEN!$AF$7+(Tabel1[[#This Row],[AANTAL UREN  GLOBALE INDIVIDUELE ONDERSTEUNING]]-10)*TABELLEN!$AF$8,Tabel1[[#This Row],[AANTAL UREN  GLOBALE INDIVIDUELE ONDERSTEUNING]]*TABELLEN!$AF$7)</f>
        <v>0</v>
      </c>
      <c r="U377" s="123" t="str">
        <f>IF(Tabel1[[#This Row],[P]]="P","-",IF(Tabel1[[#This Row],[P]]="P0","NIET OK",IF(Tabel1[[#This Row],[P]]="P1","NIET OK",IF(Tabel1[[#This Row],[P]]="P2","NIET OK",IF(Tabel1[[#This Row],[P]]="P3","OK",IF(Tabel1[[#This Row],[P]]="P4","OK",IF(Tabel1[[#This Row],[P]]="P5","OK",IF(Tabel1[[#This Row],[P]]="P6","OK",IF(Tabel1[[#This Row],[P]]="P7","OK")))))))))</f>
        <v>-</v>
      </c>
      <c r="V377" s="123">
        <f>IF(AND(K377="ja",U377="ok"),TABELLEN!$AI$7,0)</f>
        <v>0</v>
      </c>
      <c r="W37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7" s="71" t="str">
        <f>IF(Tabel1[[#This Row],[BUDGETCATEGORIE (DEFINITIEF)]]="-","-",IF(Tabel1[[#This Row],[BUDGETCATEGORIE (DEFINITIEF)]]="RTH",Tabel1[[#This Row],[SOM ZORGGEBONDEN PUNTEN]],VLOOKUP(Tabel1[[#This Row],[BUDGETCATEGORIE (DEFINITIEF)]],TABELLEN!$C$7:$D$30,2,FALSE)))</f>
        <v>-</v>
      </c>
    </row>
    <row r="378" spans="1:27" ht="13.8" x14ac:dyDescent="0.3">
      <c r="A378" s="61"/>
      <c r="B378" s="61"/>
      <c r="C378" s="61"/>
      <c r="D378" s="62" t="str">
        <f>CONCATENATE("B",Tabel1[[#This Row],[B-waarde]],"/","P",Tabel1[[#This Row],[P-waarde]])</f>
        <v>B/P</v>
      </c>
      <c r="E378" s="62" t="str">
        <f>CONCATENATE("P",Tabel1[[#This Row],[P-waarde]])</f>
        <v>P</v>
      </c>
      <c r="F378" s="63"/>
      <c r="G378" s="63"/>
      <c r="H378" s="63"/>
      <c r="I378" s="63"/>
      <c r="J378" s="63"/>
      <c r="K378" s="64"/>
      <c r="L378" s="65">
        <f>ROUNDDOWN(Tabel1[[#This Row],[DAG-ONDERSTEUNING]],0)</f>
        <v>0</v>
      </c>
      <c r="M37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8" s="67">
        <f>ROUNDDOWN(Tabel1[[#This Row],[WOON-ONDERSTEUNING]],0)</f>
        <v>0</v>
      </c>
      <c r="O37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8" s="122">
        <f>IF(Tabel1[[#This Row],[PSYCHOSOCIALE ONDERSTEUNING / BEGELEID WERKEN]]&gt;2,Tabel1[[#This Row],[PSYCHOSOCIALE ONDERSTEUNING / BEGELEID WERKEN]]-2,0)</f>
        <v>0</v>
      </c>
      <c r="S378" s="122">
        <f>Tabel1[[#This Row],[GLOBALE INDIVIDUELE ONDERSTEUNING]]+Tabel1[[#This Row],[OVERDRACHT UREN PSYCHOSOCIALE ONDERSTEUNING]]</f>
        <v>0</v>
      </c>
      <c r="T378" s="122">
        <f>IF(Tabel1[[#This Row],[AANTAL UREN  GLOBALE INDIVIDUELE ONDERSTEUNING]]&gt;10,10*TABELLEN!$AF$7+(Tabel1[[#This Row],[AANTAL UREN  GLOBALE INDIVIDUELE ONDERSTEUNING]]-10)*TABELLEN!$AF$8,Tabel1[[#This Row],[AANTAL UREN  GLOBALE INDIVIDUELE ONDERSTEUNING]]*TABELLEN!$AF$7)</f>
        <v>0</v>
      </c>
      <c r="U378" s="123" t="str">
        <f>IF(Tabel1[[#This Row],[P]]="P","-",IF(Tabel1[[#This Row],[P]]="P0","NIET OK",IF(Tabel1[[#This Row],[P]]="P1","NIET OK",IF(Tabel1[[#This Row],[P]]="P2","NIET OK",IF(Tabel1[[#This Row],[P]]="P3","OK",IF(Tabel1[[#This Row],[P]]="P4","OK",IF(Tabel1[[#This Row],[P]]="P5","OK",IF(Tabel1[[#This Row],[P]]="P6","OK",IF(Tabel1[[#This Row],[P]]="P7","OK")))))))))</f>
        <v>-</v>
      </c>
      <c r="V378" s="123">
        <f>IF(AND(K378="ja",U378="ok"),TABELLEN!$AI$7,0)</f>
        <v>0</v>
      </c>
      <c r="W37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8" s="71" t="str">
        <f>IF(Tabel1[[#This Row],[BUDGETCATEGORIE (DEFINITIEF)]]="-","-",IF(Tabel1[[#This Row],[BUDGETCATEGORIE (DEFINITIEF)]]="RTH",Tabel1[[#This Row],[SOM ZORGGEBONDEN PUNTEN]],VLOOKUP(Tabel1[[#This Row],[BUDGETCATEGORIE (DEFINITIEF)]],TABELLEN!$C$7:$D$30,2,FALSE)))</f>
        <v>-</v>
      </c>
    </row>
    <row r="379" spans="1:27" ht="13.8" x14ac:dyDescent="0.3">
      <c r="A379" s="61"/>
      <c r="B379" s="61"/>
      <c r="C379" s="61"/>
      <c r="D379" s="62" t="str">
        <f>CONCATENATE("B",Tabel1[[#This Row],[B-waarde]],"/","P",Tabel1[[#This Row],[P-waarde]])</f>
        <v>B/P</v>
      </c>
      <c r="E379" s="62" t="str">
        <f>CONCATENATE("P",Tabel1[[#This Row],[P-waarde]])</f>
        <v>P</v>
      </c>
      <c r="F379" s="63"/>
      <c r="G379" s="63"/>
      <c r="H379" s="63"/>
      <c r="I379" s="63"/>
      <c r="J379" s="63"/>
      <c r="K379" s="64"/>
      <c r="L379" s="65">
        <f>ROUNDDOWN(Tabel1[[#This Row],[DAG-ONDERSTEUNING]],0)</f>
        <v>0</v>
      </c>
      <c r="M37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79" s="67">
        <f>ROUNDDOWN(Tabel1[[#This Row],[WOON-ONDERSTEUNING]],0)</f>
        <v>0</v>
      </c>
      <c r="O37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7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7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79" s="122">
        <f>IF(Tabel1[[#This Row],[PSYCHOSOCIALE ONDERSTEUNING / BEGELEID WERKEN]]&gt;2,Tabel1[[#This Row],[PSYCHOSOCIALE ONDERSTEUNING / BEGELEID WERKEN]]-2,0)</f>
        <v>0</v>
      </c>
      <c r="S379" s="122">
        <f>Tabel1[[#This Row],[GLOBALE INDIVIDUELE ONDERSTEUNING]]+Tabel1[[#This Row],[OVERDRACHT UREN PSYCHOSOCIALE ONDERSTEUNING]]</f>
        <v>0</v>
      </c>
      <c r="T379" s="122">
        <f>IF(Tabel1[[#This Row],[AANTAL UREN  GLOBALE INDIVIDUELE ONDERSTEUNING]]&gt;10,10*TABELLEN!$AF$7+(Tabel1[[#This Row],[AANTAL UREN  GLOBALE INDIVIDUELE ONDERSTEUNING]]-10)*TABELLEN!$AF$8,Tabel1[[#This Row],[AANTAL UREN  GLOBALE INDIVIDUELE ONDERSTEUNING]]*TABELLEN!$AF$7)</f>
        <v>0</v>
      </c>
      <c r="U379" s="123" t="str">
        <f>IF(Tabel1[[#This Row],[P]]="P","-",IF(Tabel1[[#This Row],[P]]="P0","NIET OK",IF(Tabel1[[#This Row],[P]]="P1","NIET OK",IF(Tabel1[[#This Row],[P]]="P2","NIET OK",IF(Tabel1[[#This Row],[P]]="P3","OK",IF(Tabel1[[#This Row],[P]]="P4","OK",IF(Tabel1[[#This Row],[P]]="P5","OK",IF(Tabel1[[#This Row],[P]]="P6","OK",IF(Tabel1[[#This Row],[P]]="P7","OK")))))))))</f>
        <v>-</v>
      </c>
      <c r="V379" s="123">
        <f>IF(AND(K379="ja",U379="ok"),TABELLEN!$AI$7,0)</f>
        <v>0</v>
      </c>
      <c r="W37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7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7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7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79" s="71" t="str">
        <f>IF(Tabel1[[#This Row],[BUDGETCATEGORIE (DEFINITIEF)]]="-","-",IF(Tabel1[[#This Row],[BUDGETCATEGORIE (DEFINITIEF)]]="RTH",Tabel1[[#This Row],[SOM ZORGGEBONDEN PUNTEN]],VLOOKUP(Tabel1[[#This Row],[BUDGETCATEGORIE (DEFINITIEF)]],TABELLEN!$C$7:$D$30,2,FALSE)))</f>
        <v>-</v>
      </c>
    </row>
    <row r="380" spans="1:27" ht="13.8" x14ac:dyDescent="0.3">
      <c r="A380" s="61"/>
      <c r="B380" s="61"/>
      <c r="C380" s="61"/>
      <c r="D380" s="62" t="str">
        <f>CONCATENATE("B",Tabel1[[#This Row],[B-waarde]],"/","P",Tabel1[[#This Row],[P-waarde]])</f>
        <v>B/P</v>
      </c>
      <c r="E380" s="62" t="str">
        <f>CONCATENATE("P",Tabel1[[#This Row],[P-waarde]])</f>
        <v>P</v>
      </c>
      <c r="F380" s="63"/>
      <c r="G380" s="63"/>
      <c r="H380" s="63"/>
      <c r="I380" s="63"/>
      <c r="J380" s="63"/>
      <c r="K380" s="64"/>
      <c r="L380" s="65">
        <f>ROUNDDOWN(Tabel1[[#This Row],[DAG-ONDERSTEUNING]],0)</f>
        <v>0</v>
      </c>
      <c r="M38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0" s="67">
        <f>ROUNDDOWN(Tabel1[[#This Row],[WOON-ONDERSTEUNING]],0)</f>
        <v>0</v>
      </c>
      <c r="O38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0" s="122">
        <f>IF(Tabel1[[#This Row],[PSYCHOSOCIALE ONDERSTEUNING / BEGELEID WERKEN]]&gt;2,Tabel1[[#This Row],[PSYCHOSOCIALE ONDERSTEUNING / BEGELEID WERKEN]]-2,0)</f>
        <v>0</v>
      </c>
      <c r="S380" s="122">
        <f>Tabel1[[#This Row],[GLOBALE INDIVIDUELE ONDERSTEUNING]]+Tabel1[[#This Row],[OVERDRACHT UREN PSYCHOSOCIALE ONDERSTEUNING]]</f>
        <v>0</v>
      </c>
      <c r="T380" s="122">
        <f>IF(Tabel1[[#This Row],[AANTAL UREN  GLOBALE INDIVIDUELE ONDERSTEUNING]]&gt;10,10*TABELLEN!$AF$7+(Tabel1[[#This Row],[AANTAL UREN  GLOBALE INDIVIDUELE ONDERSTEUNING]]-10)*TABELLEN!$AF$8,Tabel1[[#This Row],[AANTAL UREN  GLOBALE INDIVIDUELE ONDERSTEUNING]]*TABELLEN!$AF$7)</f>
        <v>0</v>
      </c>
      <c r="U380" s="123" t="str">
        <f>IF(Tabel1[[#This Row],[P]]="P","-",IF(Tabel1[[#This Row],[P]]="P0","NIET OK",IF(Tabel1[[#This Row],[P]]="P1","NIET OK",IF(Tabel1[[#This Row],[P]]="P2","NIET OK",IF(Tabel1[[#This Row],[P]]="P3","OK",IF(Tabel1[[#This Row],[P]]="P4","OK",IF(Tabel1[[#This Row],[P]]="P5","OK",IF(Tabel1[[#This Row],[P]]="P6","OK",IF(Tabel1[[#This Row],[P]]="P7","OK")))))))))</f>
        <v>-</v>
      </c>
      <c r="V380" s="123">
        <f>IF(AND(K380="ja",U380="ok"),TABELLEN!$AI$7,0)</f>
        <v>0</v>
      </c>
      <c r="W38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0" s="71" t="str">
        <f>IF(Tabel1[[#This Row],[BUDGETCATEGORIE (DEFINITIEF)]]="-","-",IF(Tabel1[[#This Row],[BUDGETCATEGORIE (DEFINITIEF)]]="RTH",Tabel1[[#This Row],[SOM ZORGGEBONDEN PUNTEN]],VLOOKUP(Tabel1[[#This Row],[BUDGETCATEGORIE (DEFINITIEF)]],TABELLEN!$C$7:$D$30,2,FALSE)))</f>
        <v>-</v>
      </c>
    </row>
    <row r="381" spans="1:27" ht="13.8" x14ac:dyDescent="0.3">
      <c r="A381" s="61"/>
      <c r="B381" s="61"/>
      <c r="C381" s="61"/>
      <c r="D381" s="62" t="str">
        <f>CONCATENATE("B",Tabel1[[#This Row],[B-waarde]],"/","P",Tabel1[[#This Row],[P-waarde]])</f>
        <v>B/P</v>
      </c>
      <c r="E381" s="62" t="str">
        <f>CONCATENATE("P",Tabel1[[#This Row],[P-waarde]])</f>
        <v>P</v>
      </c>
      <c r="F381" s="63"/>
      <c r="G381" s="63"/>
      <c r="H381" s="63"/>
      <c r="I381" s="63"/>
      <c r="J381" s="63"/>
      <c r="K381" s="64"/>
      <c r="L381" s="65">
        <f>ROUNDDOWN(Tabel1[[#This Row],[DAG-ONDERSTEUNING]],0)</f>
        <v>0</v>
      </c>
      <c r="M38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1" s="67">
        <f>ROUNDDOWN(Tabel1[[#This Row],[WOON-ONDERSTEUNING]],0)</f>
        <v>0</v>
      </c>
      <c r="O38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1" s="122">
        <f>IF(Tabel1[[#This Row],[PSYCHOSOCIALE ONDERSTEUNING / BEGELEID WERKEN]]&gt;2,Tabel1[[#This Row],[PSYCHOSOCIALE ONDERSTEUNING / BEGELEID WERKEN]]-2,0)</f>
        <v>0</v>
      </c>
      <c r="S381" s="122">
        <f>Tabel1[[#This Row],[GLOBALE INDIVIDUELE ONDERSTEUNING]]+Tabel1[[#This Row],[OVERDRACHT UREN PSYCHOSOCIALE ONDERSTEUNING]]</f>
        <v>0</v>
      </c>
      <c r="T381" s="122">
        <f>IF(Tabel1[[#This Row],[AANTAL UREN  GLOBALE INDIVIDUELE ONDERSTEUNING]]&gt;10,10*TABELLEN!$AF$7+(Tabel1[[#This Row],[AANTAL UREN  GLOBALE INDIVIDUELE ONDERSTEUNING]]-10)*TABELLEN!$AF$8,Tabel1[[#This Row],[AANTAL UREN  GLOBALE INDIVIDUELE ONDERSTEUNING]]*TABELLEN!$AF$7)</f>
        <v>0</v>
      </c>
      <c r="U381" s="123" t="str">
        <f>IF(Tabel1[[#This Row],[P]]="P","-",IF(Tabel1[[#This Row],[P]]="P0","NIET OK",IF(Tabel1[[#This Row],[P]]="P1","NIET OK",IF(Tabel1[[#This Row],[P]]="P2","NIET OK",IF(Tabel1[[#This Row],[P]]="P3","OK",IF(Tabel1[[#This Row],[P]]="P4","OK",IF(Tabel1[[#This Row],[P]]="P5","OK",IF(Tabel1[[#This Row],[P]]="P6","OK",IF(Tabel1[[#This Row],[P]]="P7","OK")))))))))</f>
        <v>-</v>
      </c>
      <c r="V381" s="123">
        <f>IF(AND(K381="ja",U381="ok"),TABELLEN!$AI$7,0)</f>
        <v>0</v>
      </c>
      <c r="W38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1" s="71" t="str">
        <f>IF(Tabel1[[#This Row],[BUDGETCATEGORIE (DEFINITIEF)]]="-","-",IF(Tabel1[[#This Row],[BUDGETCATEGORIE (DEFINITIEF)]]="RTH",Tabel1[[#This Row],[SOM ZORGGEBONDEN PUNTEN]],VLOOKUP(Tabel1[[#This Row],[BUDGETCATEGORIE (DEFINITIEF)]],TABELLEN!$C$7:$D$30,2,FALSE)))</f>
        <v>-</v>
      </c>
    </row>
    <row r="382" spans="1:27" ht="13.8" x14ac:dyDescent="0.3">
      <c r="A382" s="61"/>
      <c r="B382" s="61"/>
      <c r="C382" s="61"/>
      <c r="D382" s="62" t="str">
        <f>CONCATENATE("B",Tabel1[[#This Row],[B-waarde]],"/","P",Tabel1[[#This Row],[P-waarde]])</f>
        <v>B/P</v>
      </c>
      <c r="E382" s="62" t="str">
        <f>CONCATENATE("P",Tabel1[[#This Row],[P-waarde]])</f>
        <v>P</v>
      </c>
      <c r="F382" s="63"/>
      <c r="G382" s="63"/>
      <c r="H382" s="63"/>
      <c r="I382" s="63"/>
      <c r="J382" s="63"/>
      <c r="K382" s="64"/>
      <c r="L382" s="65">
        <f>ROUNDDOWN(Tabel1[[#This Row],[DAG-ONDERSTEUNING]],0)</f>
        <v>0</v>
      </c>
      <c r="M38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2" s="67">
        <f>ROUNDDOWN(Tabel1[[#This Row],[WOON-ONDERSTEUNING]],0)</f>
        <v>0</v>
      </c>
      <c r="O38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2" s="122">
        <f>IF(Tabel1[[#This Row],[PSYCHOSOCIALE ONDERSTEUNING / BEGELEID WERKEN]]&gt;2,Tabel1[[#This Row],[PSYCHOSOCIALE ONDERSTEUNING / BEGELEID WERKEN]]-2,0)</f>
        <v>0</v>
      </c>
      <c r="S382" s="122">
        <f>Tabel1[[#This Row],[GLOBALE INDIVIDUELE ONDERSTEUNING]]+Tabel1[[#This Row],[OVERDRACHT UREN PSYCHOSOCIALE ONDERSTEUNING]]</f>
        <v>0</v>
      </c>
      <c r="T382" s="122">
        <f>IF(Tabel1[[#This Row],[AANTAL UREN  GLOBALE INDIVIDUELE ONDERSTEUNING]]&gt;10,10*TABELLEN!$AF$7+(Tabel1[[#This Row],[AANTAL UREN  GLOBALE INDIVIDUELE ONDERSTEUNING]]-10)*TABELLEN!$AF$8,Tabel1[[#This Row],[AANTAL UREN  GLOBALE INDIVIDUELE ONDERSTEUNING]]*TABELLEN!$AF$7)</f>
        <v>0</v>
      </c>
      <c r="U382" s="123" t="str">
        <f>IF(Tabel1[[#This Row],[P]]="P","-",IF(Tabel1[[#This Row],[P]]="P0","NIET OK",IF(Tabel1[[#This Row],[P]]="P1","NIET OK",IF(Tabel1[[#This Row],[P]]="P2","NIET OK",IF(Tabel1[[#This Row],[P]]="P3","OK",IF(Tabel1[[#This Row],[P]]="P4","OK",IF(Tabel1[[#This Row],[P]]="P5","OK",IF(Tabel1[[#This Row],[P]]="P6","OK",IF(Tabel1[[#This Row],[P]]="P7","OK")))))))))</f>
        <v>-</v>
      </c>
      <c r="V382" s="123">
        <f>IF(AND(K382="ja",U382="ok"),TABELLEN!$AI$7,0)</f>
        <v>0</v>
      </c>
      <c r="W38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2" s="71" t="str">
        <f>IF(Tabel1[[#This Row],[BUDGETCATEGORIE (DEFINITIEF)]]="-","-",IF(Tabel1[[#This Row],[BUDGETCATEGORIE (DEFINITIEF)]]="RTH",Tabel1[[#This Row],[SOM ZORGGEBONDEN PUNTEN]],VLOOKUP(Tabel1[[#This Row],[BUDGETCATEGORIE (DEFINITIEF)]],TABELLEN!$C$7:$D$30,2,FALSE)))</f>
        <v>-</v>
      </c>
    </row>
    <row r="383" spans="1:27" ht="13.8" x14ac:dyDescent="0.3">
      <c r="A383" s="61"/>
      <c r="B383" s="61"/>
      <c r="C383" s="61"/>
      <c r="D383" s="62" t="str">
        <f>CONCATENATE("B",Tabel1[[#This Row],[B-waarde]],"/","P",Tabel1[[#This Row],[P-waarde]])</f>
        <v>B/P</v>
      </c>
      <c r="E383" s="62" t="str">
        <f>CONCATENATE("P",Tabel1[[#This Row],[P-waarde]])</f>
        <v>P</v>
      </c>
      <c r="F383" s="63"/>
      <c r="G383" s="63"/>
      <c r="H383" s="63"/>
      <c r="I383" s="63"/>
      <c r="J383" s="63"/>
      <c r="K383" s="64"/>
      <c r="L383" s="65">
        <f>ROUNDDOWN(Tabel1[[#This Row],[DAG-ONDERSTEUNING]],0)</f>
        <v>0</v>
      </c>
      <c r="M38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3" s="67">
        <f>ROUNDDOWN(Tabel1[[#This Row],[WOON-ONDERSTEUNING]],0)</f>
        <v>0</v>
      </c>
      <c r="O38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3" s="122">
        <f>IF(Tabel1[[#This Row],[PSYCHOSOCIALE ONDERSTEUNING / BEGELEID WERKEN]]&gt;2,Tabel1[[#This Row],[PSYCHOSOCIALE ONDERSTEUNING / BEGELEID WERKEN]]-2,0)</f>
        <v>0</v>
      </c>
      <c r="S383" s="122">
        <f>Tabel1[[#This Row],[GLOBALE INDIVIDUELE ONDERSTEUNING]]+Tabel1[[#This Row],[OVERDRACHT UREN PSYCHOSOCIALE ONDERSTEUNING]]</f>
        <v>0</v>
      </c>
      <c r="T383" s="122">
        <f>IF(Tabel1[[#This Row],[AANTAL UREN  GLOBALE INDIVIDUELE ONDERSTEUNING]]&gt;10,10*TABELLEN!$AF$7+(Tabel1[[#This Row],[AANTAL UREN  GLOBALE INDIVIDUELE ONDERSTEUNING]]-10)*TABELLEN!$AF$8,Tabel1[[#This Row],[AANTAL UREN  GLOBALE INDIVIDUELE ONDERSTEUNING]]*TABELLEN!$AF$7)</f>
        <v>0</v>
      </c>
      <c r="U383" s="123" t="str">
        <f>IF(Tabel1[[#This Row],[P]]="P","-",IF(Tabel1[[#This Row],[P]]="P0","NIET OK",IF(Tabel1[[#This Row],[P]]="P1","NIET OK",IF(Tabel1[[#This Row],[P]]="P2","NIET OK",IF(Tabel1[[#This Row],[P]]="P3","OK",IF(Tabel1[[#This Row],[P]]="P4","OK",IF(Tabel1[[#This Row],[P]]="P5","OK",IF(Tabel1[[#This Row],[P]]="P6","OK",IF(Tabel1[[#This Row],[P]]="P7","OK")))))))))</f>
        <v>-</v>
      </c>
      <c r="V383" s="123">
        <f>IF(AND(K383="ja",U383="ok"),TABELLEN!$AI$7,0)</f>
        <v>0</v>
      </c>
      <c r="W38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3" s="71" t="str">
        <f>IF(Tabel1[[#This Row],[BUDGETCATEGORIE (DEFINITIEF)]]="-","-",IF(Tabel1[[#This Row],[BUDGETCATEGORIE (DEFINITIEF)]]="RTH",Tabel1[[#This Row],[SOM ZORGGEBONDEN PUNTEN]],VLOOKUP(Tabel1[[#This Row],[BUDGETCATEGORIE (DEFINITIEF)]],TABELLEN!$C$7:$D$30,2,FALSE)))</f>
        <v>-</v>
      </c>
    </row>
    <row r="384" spans="1:27" ht="13.8" x14ac:dyDescent="0.3">
      <c r="A384" s="61"/>
      <c r="B384" s="61"/>
      <c r="C384" s="61"/>
      <c r="D384" s="62" t="str">
        <f>CONCATENATE("B",Tabel1[[#This Row],[B-waarde]],"/","P",Tabel1[[#This Row],[P-waarde]])</f>
        <v>B/P</v>
      </c>
      <c r="E384" s="62" t="str">
        <f>CONCATENATE("P",Tabel1[[#This Row],[P-waarde]])</f>
        <v>P</v>
      </c>
      <c r="F384" s="63"/>
      <c r="G384" s="63"/>
      <c r="H384" s="63"/>
      <c r="I384" s="63"/>
      <c r="J384" s="63"/>
      <c r="K384" s="64"/>
      <c r="L384" s="65">
        <f>ROUNDDOWN(Tabel1[[#This Row],[DAG-ONDERSTEUNING]],0)</f>
        <v>0</v>
      </c>
      <c r="M38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4" s="67">
        <f>ROUNDDOWN(Tabel1[[#This Row],[WOON-ONDERSTEUNING]],0)</f>
        <v>0</v>
      </c>
      <c r="O38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4" s="122">
        <f>IF(Tabel1[[#This Row],[PSYCHOSOCIALE ONDERSTEUNING / BEGELEID WERKEN]]&gt;2,Tabel1[[#This Row],[PSYCHOSOCIALE ONDERSTEUNING / BEGELEID WERKEN]]-2,0)</f>
        <v>0</v>
      </c>
      <c r="S384" s="122">
        <f>Tabel1[[#This Row],[GLOBALE INDIVIDUELE ONDERSTEUNING]]+Tabel1[[#This Row],[OVERDRACHT UREN PSYCHOSOCIALE ONDERSTEUNING]]</f>
        <v>0</v>
      </c>
      <c r="T384" s="122">
        <f>IF(Tabel1[[#This Row],[AANTAL UREN  GLOBALE INDIVIDUELE ONDERSTEUNING]]&gt;10,10*TABELLEN!$AF$7+(Tabel1[[#This Row],[AANTAL UREN  GLOBALE INDIVIDUELE ONDERSTEUNING]]-10)*TABELLEN!$AF$8,Tabel1[[#This Row],[AANTAL UREN  GLOBALE INDIVIDUELE ONDERSTEUNING]]*TABELLEN!$AF$7)</f>
        <v>0</v>
      </c>
      <c r="U384" s="123" t="str">
        <f>IF(Tabel1[[#This Row],[P]]="P","-",IF(Tabel1[[#This Row],[P]]="P0","NIET OK",IF(Tabel1[[#This Row],[P]]="P1","NIET OK",IF(Tabel1[[#This Row],[P]]="P2","NIET OK",IF(Tabel1[[#This Row],[P]]="P3","OK",IF(Tabel1[[#This Row],[P]]="P4","OK",IF(Tabel1[[#This Row],[P]]="P5","OK",IF(Tabel1[[#This Row],[P]]="P6","OK",IF(Tabel1[[#This Row],[P]]="P7","OK")))))))))</f>
        <v>-</v>
      </c>
      <c r="V384" s="123">
        <f>IF(AND(K384="ja",U384="ok"),TABELLEN!$AI$7,0)</f>
        <v>0</v>
      </c>
      <c r="W38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4" s="71" t="str">
        <f>IF(Tabel1[[#This Row],[BUDGETCATEGORIE (DEFINITIEF)]]="-","-",IF(Tabel1[[#This Row],[BUDGETCATEGORIE (DEFINITIEF)]]="RTH",Tabel1[[#This Row],[SOM ZORGGEBONDEN PUNTEN]],VLOOKUP(Tabel1[[#This Row],[BUDGETCATEGORIE (DEFINITIEF)]],TABELLEN!$C$7:$D$30,2,FALSE)))</f>
        <v>-</v>
      </c>
    </row>
    <row r="385" spans="1:27" ht="13.8" x14ac:dyDescent="0.3">
      <c r="A385" s="61"/>
      <c r="B385" s="61"/>
      <c r="C385" s="61"/>
      <c r="D385" s="62" t="str">
        <f>CONCATENATE("B",Tabel1[[#This Row],[B-waarde]],"/","P",Tabel1[[#This Row],[P-waarde]])</f>
        <v>B/P</v>
      </c>
      <c r="E385" s="62" t="str">
        <f>CONCATENATE("P",Tabel1[[#This Row],[P-waarde]])</f>
        <v>P</v>
      </c>
      <c r="F385" s="63"/>
      <c r="G385" s="63"/>
      <c r="H385" s="63"/>
      <c r="I385" s="63"/>
      <c r="J385" s="63"/>
      <c r="K385" s="64"/>
      <c r="L385" s="65">
        <f>ROUNDDOWN(Tabel1[[#This Row],[DAG-ONDERSTEUNING]],0)</f>
        <v>0</v>
      </c>
      <c r="M38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5" s="67">
        <f>ROUNDDOWN(Tabel1[[#This Row],[WOON-ONDERSTEUNING]],0)</f>
        <v>0</v>
      </c>
      <c r="O38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5" s="122">
        <f>IF(Tabel1[[#This Row],[PSYCHOSOCIALE ONDERSTEUNING / BEGELEID WERKEN]]&gt;2,Tabel1[[#This Row],[PSYCHOSOCIALE ONDERSTEUNING / BEGELEID WERKEN]]-2,0)</f>
        <v>0</v>
      </c>
      <c r="S385" s="122">
        <f>Tabel1[[#This Row],[GLOBALE INDIVIDUELE ONDERSTEUNING]]+Tabel1[[#This Row],[OVERDRACHT UREN PSYCHOSOCIALE ONDERSTEUNING]]</f>
        <v>0</v>
      </c>
      <c r="T385" s="122">
        <f>IF(Tabel1[[#This Row],[AANTAL UREN  GLOBALE INDIVIDUELE ONDERSTEUNING]]&gt;10,10*TABELLEN!$AF$7+(Tabel1[[#This Row],[AANTAL UREN  GLOBALE INDIVIDUELE ONDERSTEUNING]]-10)*TABELLEN!$AF$8,Tabel1[[#This Row],[AANTAL UREN  GLOBALE INDIVIDUELE ONDERSTEUNING]]*TABELLEN!$AF$7)</f>
        <v>0</v>
      </c>
      <c r="U385" s="123" t="str">
        <f>IF(Tabel1[[#This Row],[P]]="P","-",IF(Tabel1[[#This Row],[P]]="P0","NIET OK",IF(Tabel1[[#This Row],[P]]="P1","NIET OK",IF(Tabel1[[#This Row],[P]]="P2","NIET OK",IF(Tabel1[[#This Row],[P]]="P3","OK",IF(Tabel1[[#This Row],[P]]="P4","OK",IF(Tabel1[[#This Row],[P]]="P5","OK",IF(Tabel1[[#This Row],[P]]="P6","OK",IF(Tabel1[[#This Row],[P]]="P7","OK")))))))))</f>
        <v>-</v>
      </c>
      <c r="V385" s="123">
        <f>IF(AND(K385="ja",U385="ok"),TABELLEN!$AI$7,0)</f>
        <v>0</v>
      </c>
      <c r="W38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5" s="71" t="str">
        <f>IF(Tabel1[[#This Row],[BUDGETCATEGORIE (DEFINITIEF)]]="-","-",IF(Tabel1[[#This Row],[BUDGETCATEGORIE (DEFINITIEF)]]="RTH",Tabel1[[#This Row],[SOM ZORGGEBONDEN PUNTEN]],VLOOKUP(Tabel1[[#This Row],[BUDGETCATEGORIE (DEFINITIEF)]],TABELLEN!$C$7:$D$30,2,FALSE)))</f>
        <v>-</v>
      </c>
    </row>
    <row r="386" spans="1:27" ht="13.8" x14ac:dyDescent="0.3">
      <c r="A386" s="61"/>
      <c r="B386" s="61"/>
      <c r="C386" s="61"/>
      <c r="D386" s="62" t="str">
        <f>CONCATENATE("B",Tabel1[[#This Row],[B-waarde]],"/","P",Tabel1[[#This Row],[P-waarde]])</f>
        <v>B/P</v>
      </c>
      <c r="E386" s="62" t="str">
        <f>CONCATENATE("P",Tabel1[[#This Row],[P-waarde]])</f>
        <v>P</v>
      </c>
      <c r="F386" s="63"/>
      <c r="G386" s="63"/>
      <c r="H386" s="63"/>
      <c r="I386" s="63"/>
      <c r="J386" s="63"/>
      <c r="K386" s="64"/>
      <c r="L386" s="65">
        <f>ROUNDDOWN(Tabel1[[#This Row],[DAG-ONDERSTEUNING]],0)</f>
        <v>0</v>
      </c>
      <c r="M38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6" s="67">
        <f>ROUNDDOWN(Tabel1[[#This Row],[WOON-ONDERSTEUNING]],0)</f>
        <v>0</v>
      </c>
      <c r="O38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6" s="122">
        <f>IF(Tabel1[[#This Row],[PSYCHOSOCIALE ONDERSTEUNING / BEGELEID WERKEN]]&gt;2,Tabel1[[#This Row],[PSYCHOSOCIALE ONDERSTEUNING / BEGELEID WERKEN]]-2,0)</f>
        <v>0</v>
      </c>
      <c r="S386" s="122">
        <f>Tabel1[[#This Row],[GLOBALE INDIVIDUELE ONDERSTEUNING]]+Tabel1[[#This Row],[OVERDRACHT UREN PSYCHOSOCIALE ONDERSTEUNING]]</f>
        <v>0</v>
      </c>
      <c r="T386" s="122">
        <f>IF(Tabel1[[#This Row],[AANTAL UREN  GLOBALE INDIVIDUELE ONDERSTEUNING]]&gt;10,10*TABELLEN!$AF$7+(Tabel1[[#This Row],[AANTAL UREN  GLOBALE INDIVIDUELE ONDERSTEUNING]]-10)*TABELLEN!$AF$8,Tabel1[[#This Row],[AANTAL UREN  GLOBALE INDIVIDUELE ONDERSTEUNING]]*TABELLEN!$AF$7)</f>
        <v>0</v>
      </c>
      <c r="U386" s="123" t="str">
        <f>IF(Tabel1[[#This Row],[P]]="P","-",IF(Tabel1[[#This Row],[P]]="P0","NIET OK",IF(Tabel1[[#This Row],[P]]="P1","NIET OK",IF(Tabel1[[#This Row],[P]]="P2","NIET OK",IF(Tabel1[[#This Row],[P]]="P3","OK",IF(Tabel1[[#This Row],[P]]="P4","OK",IF(Tabel1[[#This Row],[P]]="P5","OK",IF(Tabel1[[#This Row],[P]]="P6","OK",IF(Tabel1[[#This Row],[P]]="P7","OK")))))))))</f>
        <v>-</v>
      </c>
      <c r="V386" s="123">
        <f>IF(AND(K386="ja",U386="ok"),TABELLEN!$AI$7,0)</f>
        <v>0</v>
      </c>
      <c r="W38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6" s="71" t="str">
        <f>IF(Tabel1[[#This Row],[BUDGETCATEGORIE (DEFINITIEF)]]="-","-",IF(Tabel1[[#This Row],[BUDGETCATEGORIE (DEFINITIEF)]]="RTH",Tabel1[[#This Row],[SOM ZORGGEBONDEN PUNTEN]],VLOOKUP(Tabel1[[#This Row],[BUDGETCATEGORIE (DEFINITIEF)]],TABELLEN!$C$7:$D$30,2,FALSE)))</f>
        <v>-</v>
      </c>
    </row>
    <row r="387" spans="1:27" ht="13.8" x14ac:dyDescent="0.3">
      <c r="A387" s="61"/>
      <c r="B387" s="61"/>
      <c r="C387" s="61"/>
      <c r="D387" s="62" t="str">
        <f>CONCATENATE("B",Tabel1[[#This Row],[B-waarde]],"/","P",Tabel1[[#This Row],[P-waarde]])</f>
        <v>B/P</v>
      </c>
      <c r="E387" s="62" t="str">
        <f>CONCATENATE("P",Tabel1[[#This Row],[P-waarde]])</f>
        <v>P</v>
      </c>
      <c r="F387" s="63"/>
      <c r="G387" s="63"/>
      <c r="H387" s="63"/>
      <c r="I387" s="63"/>
      <c r="J387" s="63"/>
      <c r="K387" s="64"/>
      <c r="L387" s="65">
        <f>ROUNDDOWN(Tabel1[[#This Row],[DAG-ONDERSTEUNING]],0)</f>
        <v>0</v>
      </c>
      <c r="M38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7" s="67">
        <f>ROUNDDOWN(Tabel1[[#This Row],[WOON-ONDERSTEUNING]],0)</f>
        <v>0</v>
      </c>
      <c r="O38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7" s="122">
        <f>IF(Tabel1[[#This Row],[PSYCHOSOCIALE ONDERSTEUNING / BEGELEID WERKEN]]&gt;2,Tabel1[[#This Row],[PSYCHOSOCIALE ONDERSTEUNING / BEGELEID WERKEN]]-2,0)</f>
        <v>0</v>
      </c>
      <c r="S387" s="122">
        <f>Tabel1[[#This Row],[GLOBALE INDIVIDUELE ONDERSTEUNING]]+Tabel1[[#This Row],[OVERDRACHT UREN PSYCHOSOCIALE ONDERSTEUNING]]</f>
        <v>0</v>
      </c>
      <c r="T387" s="122">
        <f>IF(Tabel1[[#This Row],[AANTAL UREN  GLOBALE INDIVIDUELE ONDERSTEUNING]]&gt;10,10*TABELLEN!$AF$7+(Tabel1[[#This Row],[AANTAL UREN  GLOBALE INDIVIDUELE ONDERSTEUNING]]-10)*TABELLEN!$AF$8,Tabel1[[#This Row],[AANTAL UREN  GLOBALE INDIVIDUELE ONDERSTEUNING]]*TABELLEN!$AF$7)</f>
        <v>0</v>
      </c>
      <c r="U387" s="123" t="str">
        <f>IF(Tabel1[[#This Row],[P]]="P","-",IF(Tabel1[[#This Row],[P]]="P0","NIET OK",IF(Tabel1[[#This Row],[P]]="P1","NIET OK",IF(Tabel1[[#This Row],[P]]="P2","NIET OK",IF(Tabel1[[#This Row],[P]]="P3","OK",IF(Tabel1[[#This Row],[P]]="P4","OK",IF(Tabel1[[#This Row],[P]]="P5","OK",IF(Tabel1[[#This Row],[P]]="P6","OK",IF(Tabel1[[#This Row],[P]]="P7","OK")))))))))</f>
        <v>-</v>
      </c>
      <c r="V387" s="123">
        <f>IF(AND(K387="ja",U387="ok"),TABELLEN!$AI$7,0)</f>
        <v>0</v>
      </c>
      <c r="W38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7" s="71" t="str">
        <f>IF(Tabel1[[#This Row],[BUDGETCATEGORIE (DEFINITIEF)]]="-","-",IF(Tabel1[[#This Row],[BUDGETCATEGORIE (DEFINITIEF)]]="RTH",Tabel1[[#This Row],[SOM ZORGGEBONDEN PUNTEN]],VLOOKUP(Tabel1[[#This Row],[BUDGETCATEGORIE (DEFINITIEF)]],TABELLEN!$C$7:$D$30,2,FALSE)))</f>
        <v>-</v>
      </c>
    </row>
    <row r="388" spans="1:27" ht="13.8" x14ac:dyDescent="0.3">
      <c r="A388" s="61"/>
      <c r="B388" s="61"/>
      <c r="C388" s="61"/>
      <c r="D388" s="62" t="str">
        <f>CONCATENATE("B",Tabel1[[#This Row],[B-waarde]],"/","P",Tabel1[[#This Row],[P-waarde]])</f>
        <v>B/P</v>
      </c>
      <c r="E388" s="62" t="str">
        <f>CONCATENATE("P",Tabel1[[#This Row],[P-waarde]])</f>
        <v>P</v>
      </c>
      <c r="F388" s="63"/>
      <c r="G388" s="63"/>
      <c r="H388" s="63"/>
      <c r="I388" s="63"/>
      <c r="J388" s="63"/>
      <c r="K388" s="64"/>
      <c r="L388" s="65">
        <f>ROUNDDOWN(Tabel1[[#This Row],[DAG-ONDERSTEUNING]],0)</f>
        <v>0</v>
      </c>
      <c r="M38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8" s="67">
        <f>ROUNDDOWN(Tabel1[[#This Row],[WOON-ONDERSTEUNING]],0)</f>
        <v>0</v>
      </c>
      <c r="O38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8" s="122">
        <f>IF(Tabel1[[#This Row],[PSYCHOSOCIALE ONDERSTEUNING / BEGELEID WERKEN]]&gt;2,Tabel1[[#This Row],[PSYCHOSOCIALE ONDERSTEUNING / BEGELEID WERKEN]]-2,0)</f>
        <v>0</v>
      </c>
      <c r="S388" s="122">
        <f>Tabel1[[#This Row],[GLOBALE INDIVIDUELE ONDERSTEUNING]]+Tabel1[[#This Row],[OVERDRACHT UREN PSYCHOSOCIALE ONDERSTEUNING]]</f>
        <v>0</v>
      </c>
      <c r="T388" s="122">
        <f>IF(Tabel1[[#This Row],[AANTAL UREN  GLOBALE INDIVIDUELE ONDERSTEUNING]]&gt;10,10*TABELLEN!$AF$7+(Tabel1[[#This Row],[AANTAL UREN  GLOBALE INDIVIDUELE ONDERSTEUNING]]-10)*TABELLEN!$AF$8,Tabel1[[#This Row],[AANTAL UREN  GLOBALE INDIVIDUELE ONDERSTEUNING]]*TABELLEN!$AF$7)</f>
        <v>0</v>
      </c>
      <c r="U388" s="123" t="str">
        <f>IF(Tabel1[[#This Row],[P]]="P","-",IF(Tabel1[[#This Row],[P]]="P0","NIET OK",IF(Tabel1[[#This Row],[P]]="P1","NIET OK",IF(Tabel1[[#This Row],[P]]="P2","NIET OK",IF(Tabel1[[#This Row],[P]]="P3","OK",IF(Tabel1[[#This Row],[P]]="P4","OK",IF(Tabel1[[#This Row],[P]]="P5","OK",IF(Tabel1[[#This Row],[P]]="P6","OK",IF(Tabel1[[#This Row],[P]]="P7","OK")))))))))</f>
        <v>-</v>
      </c>
      <c r="V388" s="123">
        <f>IF(AND(K388="ja",U388="ok"),TABELLEN!$AI$7,0)</f>
        <v>0</v>
      </c>
      <c r="W38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8" s="71" t="str">
        <f>IF(Tabel1[[#This Row],[BUDGETCATEGORIE (DEFINITIEF)]]="-","-",IF(Tabel1[[#This Row],[BUDGETCATEGORIE (DEFINITIEF)]]="RTH",Tabel1[[#This Row],[SOM ZORGGEBONDEN PUNTEN]],VLOOKUP(Tabel1[[#This Row],[BUDGETCATEGORIE (DEFINITIEF)]],TABELLEN!$C$7:$D$30,2,FALSE)))</f>
        <v>-</v>
      </c>
    </row>
    <row r="389" spans="1:27" ht="13.8" x14ac:dyDescent="0.3">
      <c r="A389" s="61"/>
      <c r="B389" s="61"/>
      <c r="C389" s="61"/>
      <c r="D389" s="62" t="str">
        <f>CONCATENATE("B",Tabel1[[#This Row],[B-waarde]],"/","P",Tabel1[[#This Row],[P-waarde]])</f>
        <v>B/P</v>
      </c>
      <c r="E389" s="62" t="str">
        <f>CONCATENATE("P",Tabel1[[#This Row],[P-waarde]])</f>
        <v>P</v>
      </c>
      <c r="F389" s="63"/>
      <c r="G389" s="63"/>
      <c r="H389" s="63"/>
      <c r="I389" s="63"/>
      <c r="J389" s="63"/>
      <c r="K389" s="64"/>
      <c r="L389" s="65">
        <f>ROUNDDOWN(Tabel1[[#This Row],[DAG-ONDERSTEUNING]],0)</f>
        <v>0</v>
      </c>
      <c r="M38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89" s="67">
        <f>ROUNDDOWN(Tabel1[[#This Row],[WOON-ONDERSTEUNING]],0)</f>
        <v>0</v>
      </c>
      <c r="O38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8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8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89" s="122">
        <f>IF(Tabel1[[#This Row],[PSYCHOSOCIALE ONDERSTEUNING / BEGELEID WERKEN]]&gt;2,Tabel1[[#This Row],[PSYCHOSOCIALE ONDERSTEUNING / BEGELEID WERKEN]]-2,0)</f>
        <v>0</v>
      </c>
      <c r="S389" s="122">
        <f>Tabel1[[#This Row],[GLOBALE INDIVIDUELE ONDERSTEUNING]]+Tabel1[[#This Row],[OVERDRACHT UREN PSYCHOSOCIALE ONDERSTEUNING]]</f>
        <v>0</v>
      </c>
      <c r="T389" s="122">
        <f>IF(Tabel1[[#This Row],[AANTAL UREN  GLOBALE INDIVIDUELE ONDERSTEUNING]]&gt;10,10*TABELLEN!$AF$7+(Tabel1[[#This Row],[AANTAL UREN  GLOBALE INDIVIDUELE ONDERSTEUNING]]-10)*TABELLEN!$AF$8,Tabel1[[#This Row],[AANTAL UREN  GLOBALE INDIVIDUELE ONDERSTEUNING]]*TABELLEN!$AF$7)</f>
        <v>0</v>
      </c>
      <c r="U389" s="123" t="str">
        <f>IF(Tabel1[[#This Row],[P]]="P","-",IF(Tabel1[[#This Row],[P]]="P0","NIET OK",IF(Tabel1[[#This Row],[P]]="P1","NIET OK",IF(Tabel1[[#This Row],[P]]="P2","NIET OK",IF(Tabel1[[#This Row],[P]]="P3","OK",IF(Tabel1[[#This Row],[P]]="P4","OK",IF(Tabel1[[#This Row],[P]]="P5","OK",IF(Tabel1[[#This Row],[P]]="P6","OK",IF(Tabel1[[#This Row],[P]]="P7","OK")))))))))</f>
        <v>-</v>
      </c>
      <c r="V389" s="123">
        <f>IF(AND(K389="ja",U389="ok"),TABELLEN!$AI$7,0)</f>
        <v>0</v>
      </c>
      <c r="W38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8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8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8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89" s="71" t="str">
        <f>IF(Tabel1[[#This Row],[BUDGETCATEGORIE (DEFINITIEF)]]="-","-",IF(Tabel1[[#This Row],[BUDGETCATEGORIE (DEFINITIEF)]]="RTH",Tabel1[[#This Row],[SOM ZORGGEBONDEN PUNTEN]],VLOOKUP(Tabel1[[#This Row],[BUDGETCATEGORIE (DEFINITIEF)]],TABELLEN!$C$7:$D$30,2,FALSE)))</f>
        <v>-</v>
      </c>
    </row>
    <row r="390" spans="1:27" ht="13.8" x14ac:dyDescent="0.3">
      <c r="A390" s="61"/>
      <c r="B390" s="61"/>
      <c r="C390" s="61"/>
      <c r="D390" s="62" t="str">
        <f>CONCATENATE("B",Tabel1[[#This Row],[B-waarde]],"/","P",Tabel1[[#This Row],[P-waarde]])</f>
        <v>B/P</v>
      </c>
      <c r="E390" s="62" t="str">
        <f>CONCATENATE("P",Tabel1[[#This Row],[P-waarde]])</f>
        <v>P</v>
      </c>
      <c r="F390" s="63"/>
      <c r="G390" s="63"/>
      <c r="H390" s="63"/>
      <c r="I390" s="63"/>
      <c r="J390" s="63"/>
      <c r="K390" s="64"/>
      <c r="L390" s="65">
        <f>ROUNDDOWN(Tabel1[[#This Row],[DAG-ONDERSTEUNING]],0)</f>
        <v>0</v>
      </c>
      <c r="M39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0" s="67">
        <f>ROUNDDOWN(Tabel1[[#This Row],[WOON-ONDERSTEUNING]],0)</f>
        <v>0</v>
      </c>
      <c r="O39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0" s="122">
        <f>IF(Tabel1[[#This Row],[PSYCHOSOCIALE ONDERSTEUNING / BEGELEID WERKEN]]&gt;2,Tabel1[[#This Row],[PSYCHOSOCIALE ONDERSTEUNING / BEGELEID WERKEN]]-2,0)</f>
        <v>0</v>
      </c>
      <c r="S390" s="122">
        <f>Tabel1[[#This Row],[GLOBALE INDIVIDUELE ONDERSTEUNING]]+Tabel1[[#This Row],[OVERDRACHT UREN PSYCHOSOCIALE ONDERSTEUNING]]</f>
        <v>0</v>
      </c>
      <c r="T390" s="122">
        <f>IF(Tabel1[[#This Row],[AANTAL UREN  GLOBALE INDIVIDUELE ONDERSTEUNING]]&gt;10,10*TABELLEN!$AF$7+(Tabel1[[#This Row],[AANTAL UREN  GLOBALE INDIVIDUELE ONDERSTEUNING]]-10)*TABELLEN!$AF$8,Tabel1[[#This Row],[AANTAL UREN  GLOBALE INDIVIDUELE ONDERSTEUNING]]*TABELLEN!$AF$7)</f>
        <v>0</v>
      </c>
      <c r="U390" s="123" t="str">
        <f>IF(Tabel1[[#This Row],[P]]="P","-",IF(Tabel1[[#This Row],[P]]="P0","NIET OK",IF(Tabel1[[#This Row],[P]]="P1","NIET OK",IF(Tabel1[[#This Row],[P]]="P2","NIET OK",IF(Tabel1[[#This Row],[P]]="P3","OK",IF(Tabel1[[#This Row],[P]]="P4","OK",IF(Tabel1[[#This Row],[P]]="P5","OK",IF(Tabel1[[#This Row],[P]]="P6","OK",IF(Tabel1[[#This Row],[P]]="P7","OK")))))))))</f>
        <v>-</v>
      </c>
      <c r="V390" s="123">
        <f>IF(AND(K390="ja",U390="ok"),TABELLEN!$AI$7,0)</f>
        <v>0</v>
      </c>
      <c r="W39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0" s="71" t="str">
        <f>IF(Tabel1[[#This Row],[BUDGETCATEGORIE (DEFINITIEF)]]="-","-",IF(Tabel1[[#This Row],[BUDGETCATEGORIE (DEFINITIEF)]]="RTH",Tabel1[[#This Row],[SOM ZORGGEBONDEN PUNTEN]],VLOOKUP(Tabel1[[#This Row],[BUDGETCATEGORIE (DEFINITIEF)]],TABELLEN!$C$7:$D$30,2,FALSE)))</f>
        <v>-</v>
      </c>
    </row>
    <row r="391" spans="1:27" ht="13.8" x14ac:dyDescent="0.3">
      <c r="A391" s="61"/>
      <c r="B391" s="61"/>
      <c r="C391" s="61"/>
      <c r="D391" s="62" t="str">
        <f>CONCATENATE("B",Tabel1[[#This Row],[B-waarde]],"/","P",Tabel1[[#This Row],[P-waarde]])</f>
        <v>B/P</v>
      </c>
      <c r="E391" s="62" t="str">
        <f>CONCATENATE("P",Tabel1[[#This Row],[P-waarde]])</f>
        <v>P</v>
      </c>
      <c r="F391" s="63"/>
      <c r="G391" s="63"/>
      <c r="H391" s="63"/>
      <c r="I391" s="63"/>
      <c r="J391" s="63"/>
      <c r="K391" s="64"/>
      <c r="L391" s="65">
        <f>ROUNDDOWN(Tabel1[[#This Row],[DAG-ONDERSTEUNING]],0)</f>
        <v>0</v>
      </c>
      <c r="M39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1" s="67">
        <f>ROUNDDOWN(Tabel1[[#This Row],[WOON-ONDERSTEUNING]],0)</f>
        <v>0</v>
      </c>
      <c r="O39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1" s="122">
        <f>IF(Tabel1[[#This Row],[PSYCHOSOCIALE ONDERSTEUNING / BEGELEID WERKEN]]&gt;2,Tabel1[[#This Row],[PSYCHOSOCIALE ONDERSTEUNING / BEGELEID WERKEN]]-2,0)</f>
        <v>0</v>
      </c>
      <c r="S391" s="122">
        <f>Tabel1[[#This Row],[GLOBALE INDIVIDUELE ONDERSTEUNING]]+Tabel1[[#This Row],[OVERDRACHT UREN PSYCHOSOCIALE ONDERSTEUNING]]</f>
        <v>0</v>
      </c>
      <c r="T391" s="122">
        <f>IF(Tabel1[[#This Row],[AANTAL UREN  GLOBALE INDIVIDUELE ONDERSTEUNING]]&gt;10,10*TABELLEN!$AF$7+(Tabel1[[#This Row],[AANTAL UREN  GLOBALE INDIVIDUELE ONDERSTEUNING]]-10)*TABELLEN!$AF$8,Tabel1[[#This Row],[AANTAL UREN  GLOBALE INDIVIDUELE ONDERSTEUNING]]*TABELLEN!$AF$7)</f>
        <v>0</v>
      </c>
      <c r="U391" s="123" t="str">
        <f>IF(Tabel1[[#This Row],[P]]="P","-",IF(Tabel1[[#This Row],[P]]="P0","NIET OK",IF(Tabel1[[#This Row],[P]]="P1","NIET OK",IF(Tabel1[[#This Row],[P]]="P2","NIET OK",IF(Tabel1[[#This Row],[P]]="P3","OK",IF(Tabel1[[#This Row],[P]]="P4","OK",IF(Tabel1[[#This Row],[P]]="P5","OK",IF(Tabel1[[#This Row],[P]]="P6","OK",IF(Tabel1[[#This Row],[P]]="P7","OK")))))))))</f>
        <v>-</v>
      </c>
      <c r="V391" s="123">
        <f>IF(AND(K391="ja",U391="ok"),TABELLEN!$AI$7,0)</f>
        <v>0</v>
      </c>
      <c r="W39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1" s="71" t="str">
        <f>IF(Tabel1[[#This Row],[BUDGETCATEGORIE (DEFINITIEF)]]="-","-",IF(Tabel1[[#This Row],[BUDGETCATEGORIE (DEFINITIEF)]]="RTH",Tabel1[[#This Row],[SOM ZORGGEBONDEN PUNTEN]],VLOOKUP(Tabel1[[#This Row],[BUDGETCATEGORIE (DEFINITIEF)]],TABELLEN!$C$7:$D$30,2,FALSE)))</f>
        <v>-</v>
      </c>
    </row>
    <row r="392" spans="1:27" ht="13.8" x14ac:dyDescent="0.3">
      <c r="A392" s="61"/>
      <c r="B392" s="61"/>
      <c r="C392" s="61"/>
      <c r="D392" s="62" t="str">
        <f>CONCATENATE("B",Tabel1[[#This Row],[B-waarde]],"/","P",Tabel1[[#This Row],[P-waarde]])</f>
        <v>B/P</v>
      </c>
      <c r="E392" s="62" t="str">
        <f>CONCATENATE("P",Tabel1[[#This Row],[P-waarde]])</f>
        <v>P</v>
      </c>
      <c r="F392" s="63"/>
      <c r="G392" s="63"/>
      <c r="H392" s="63"/>
      <c r="I392" s="63"/>
      <c r="J392" s="63"/>
      <c r="K392" s="64"/>
      <c r="L392" s="65">
        <f>ROUNDDOWN(Tabel1[[#This Row],[DAG-ONDERSTEUNING]],0)</f>
        <v>0</v>
      </c>
      <c r="M39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2" s="67">
        <f>ROUNDDOWN(Tabel1[[#This Row],[WOON-ONDERSTEUNING]],0)</f>
        <v>0</v>
      </c>
      <c r="O39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2" s="122">
        <f>IF(Tabel1[[#This Row],[PSYCHOSOCIALE ONDERSTEUNING / BEGELEID WERKEN]]&gt;2,Tabel1[[#This Row],[PSYCHOSOCIALE ONDERSTEUNING / BEGELEID WERKEN]]-2,0)</f>
        <v>0</v>
      </c>
      <c r="S392" s="122">
        <f>Tabel1[[#This Row],[GLOBALE INDIVIDUELE ONDERSTEUNING]]+Tabel1[[#This Row],[OVERDRACHT UREN PSYCHOSOCIALE ONDERSTEUNING]]</f>
        <v>0</v>
      </c>
      <c r="T392" s="122">
        <f>IF(Tabel1[[#This Row],[AANTAL UREN  GLOBALE INDIVIDUELE ONDERSTEUNING]]&gt;10,10*TABELLEN!$AF$7+(Tabel1[[#This Row],[AANTAL UREN  GLOBALE INDIVIDUELE ONDERSTEUNING]]-10)*TABELLEN!$AF$8,Tabel1[[#This Row],[AANTAL UREN  GLOBALE INDIVIDUELE ONDERSTEUNING]]*TABELLEN!$AF$7)</f>
        <v>0</v>
      </c>
      <c r="U392" s="123" t="str">
        <f>IF(Tabel1[[#This Row],[P]]="P","-",IF(Tabel1[[#This Row],[P]]="P0","NIET OK",IF(Tabel1[[#This Row],[P]]="P1","NIET OK",IF(Tabel1[[#This Row],[P]]="P2","NIET OK",IF(Tabel1[[#This Row],[P]]="P3","OK",IF(Tabel1[[#This Row],[P]]="P4","OK",IF(Tabel1[[#This Row],[P]]="P5","OK",IF(Tabel1[[#This Row],[P]]="P6","OK",IF(Tabel1[[#This Row],[P]]="P7","OK")))))))))</f>
        <v>-</v>
      </c>
      <c r="V392" s="123">
        <f>IF(AND(K392="ja",U392="ok"),TABELLEN!$AI$7,0)</f>
        <v>0</v>
      </c>
      <c r="W39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2" s="71" t="str">
        <f>IF(Tabel1[[#This Row],[BUDGETCATEGORIE (DEFINITIEF)]]="-","-",IF(Tabel1[[#This Row],[BUDGETCATEGORIE (DEFINITIEF)]]="RTH",Tabel1[[#This Row],[SOM ZORGGEBONDEN PUNTEN]],VLOOKUP(Tabel1[[#This Row],[BUDGETCATEGORIE (DEFINITIEF)]],TABELLEN!$C$7:$D$30,2,FALSE)))</f>
        <v>-</v>
      </c>
    </row>
    <row r="393" spans="1:27" ht="13.8" x14ac:dyDescent="0.3">
      <c r="A393" s="61"/>
      <c r="B393" s="61"/>
      <c r="C393" s="61"/>
      <c r="D393" s="62" t="str">
        <f>CONCATENATE("B",Tabel1[[#This Row],[B-waarde]],"/","P",Tabel1[[#This Row],[P-waarde]])</f>
        <v>B/P</v>
      </c>
      <c r="E393" s="62" t="str">
        <f>CONCATENATE("P",Tabel1[[#This Row],[P-waarde]])</f>
        <v>P</v>
      </c>
      <c r="F393" s="63"/>
      <c r="G393" s="63"/>
      <c r="H393" s="63"/>
      <c r="I393" s="63"/>
      <c r="J393" s="63"/>
      <c r="K393" s="64"/>
      <c r="L393" s="65">
        <f>ROUNDDOWN(Tabel1[[#This Row],[DAG-ONDERSTEUNING]],0)</f>
        <v>0</v>
      </c>
      <c r="M39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3" s="67">
        <f>ROUNDDOWN(Tabel1[[#This Row],[WOON-ONDERSTEUNING]],0)</f>
        <v>0</v>
      </c>
      <c r="O39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3" s="122">
        <f>IF(Tabel1[[#This Row],[PSYCHOSOCIALE ONDERSTEUNING / BEGELEID WERKEN]]&gt;2,Tabel1[[#This Row],[PSYCHOSOCIALE ONDERSTEUNING / BEGELEID WERKEN]]-2,0)</f>
        <v>0</v>
      </c>
      <c r="S393" s="122">
        <f>Tabel1[[#This Row],[GLOBALE INDIVIDUELE ONDERSTEUNING]]+Tabel1[[#This Row],[OVERDRACHT UREN PSYCHOSOCIALE ONDERSTEUNING]]</f>
        <v>0</v>
      </c>
      <c r="T393" s="122">
        <f>IF(Tabel1[[#This Row],[AANTAL UREN  GLOBALE INDIVIDUELE ONDERSTEUNING]]&gt;10,10*TABELLEN!$AF$7+(Tabel1[[#This Row],[AANTAL UREN  GLOBALE INDIVIDUELE ONDERSTEUNING]]-10)*TABELLEN!$AF$8,Tabel1[[#This Row],[AANTAL UREN  GLOBALE INDIVIDUELE ONDERSTEUNING]]*TABELLEN!$AF$7)</f>
        <v>0</v>
      </c>
      <c r="U393" s="123" t="str">
        <f>IF(Tabel1[[#This Row],[P]]="P","-",IF(Tabel1[[#This Row],[P]]="P0","NIET OK",IF(Tabel1[[#This Row],[P]]="P1","NIET OK",IF(Tabel1[[#This Row],[P]]="P2","NIET OK",IF(Tabel1[[#This Row],[P]]="P3","OK",IF(Tabel1[[#This Row],[P]]="P4","OK",IF(Tabel1[[#This Row],[P]]="P5","OK",IF(Tabel1[[#This Row],[P]]="P6","OK",IF(Tabel1[[#This Row],[P]]="P7","OK")))))))))</f>
        <v>-</v>
      </c>
      <c r="V393" s="123">
        <f>IF(AND(K393="ja",U393="ok"),TABELLEN!$AI$7,0)</f>
        <v>0</v>
      </c>
      <c r="W39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3" s="71" t="str">
        <f>IF(Tabel1[[#This Row],[BUDGETCATEGORIE (DEFINITIEF)]]="-","-",IF(Tabel1[[#This Row],[BUDGETCATEGORIE (DEFINITIEF)]]="RTH",Tabel1[[#This Row],[SOM ZORGGEBONDEN PUNTEN]],VLOOKUP(Tabel1[[#This Row],[BUDGETCATEGORIE (DEFINITIEF)]],TABELLEN!$C$7:$D$30,2,FALSE)))</f>
        <v>-</v>
      </c>
    </row>
    <row r="394" spans="1:27" ht="13.8" x14ac:dyDescent="0.3">
      <c r="A394" s="61"/>
      <c r="B394" s="61"/>
      <c r="C394" s="61"/>
      <c r="D394" s="62" t="str">
        <f>CONCATENATE("B",Tabel1[[#This Row],[B-waarde]],"/","P",Tabel1[[#This Row],[P-waarde]])</f>
        <v>B/P</v>
      </c>
      <c r="E394" s="62" t="str">
        <f>CONCATENATE("P",Tabel1[[#This Row],[P-waarde]])</f>
        <v>P</v>
      </c>
      <c r="F394" s="63"/>
      <c r="G394" s="63"/>
      <c r="H394" s="63"/>
      <c r="I394" s="63"/>
      <c r="J394" s="63"/>
      <c r="K394" s="64"/>
      <c r="L394" s="65">
        <f>ROUNDDOWN(Tabel1[[#This Row],[DAG-ONDERSTEUNING]],0)</f>
        <v>0</v>
      </c>
      <c r="M39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4" s="67">
        <f>ROUNDDOWN(Tabel1[[#This Row],[WOON-ONDERSTEUNING]],0)</f>
        <v>0</v>
      </c>
      <c r="O39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4" s="122">
        <f>IF(Tabel1[[#This Row],[PSYCHOSOCIALE ONDERSTEUNING / BEGELEID WERKEN]]&gt;2,Tabel1[[#This Row],[PSYCHOSOCIALE ONDERSTEUNING / BEGELEID WERKEN]]-2,0)</f>
        <v>0</v>
      </c>
      <c r="S394" s="122">
        <f>Tabel1[[#This Row],[GLOBALE INDIVIDUELE ONDERSTEUNING]]+Tabel1[[#This Row],[OVERDRACHT UREN PSYCHOSOCIALE ONDERSTEUNING]]</f>
        <v>0</v>
      </c>
      <c r="T394" s="122">
        <f>IF(Tabel1[[#This Row],[AANTAL UREN  GLOBALE INDIVIDUELE ONDERSTEUNING]]&gt;10,10*TABELLEN!$AF$7+(Tabel1[[#This Row],[AANTAL UREN  GLOBALE INDIVIDUELE ONDERSTEUNING]]-10)*TABELLEN!$AF$8,Tabel1[[#This Row],[AANTAL UREN  GLOBALE INDIVIDUELE ONDERSTEUNING]]*TABELLEN!$AF$7)</f>
        <v>0</v>
      </c>
      <c r="U394" s="123" t="str">
        <f>IF(Tabel1[[#This Row],[P]]="P","-",IF(Tabel1[[#This Row],[P]]="P0","NIET OK",IF(Tabel1[[#This Row],[P]]="P1","NIET OK",IF(Tabel1[[#This Row],[P]]="P2","NIET OK",IF(Tabel1[[#This Row],[P]]="P3","OK",IF(Tabel1[[#This Row],[P]]="P4","OK",IF(Tabel1[[#This Row],[P]]="P5","OK",IF(Tabel1[[#This Row],[P]]="P6","OK",IF(Tabel1[[#This Row],[P]]="P7","OK")))))))))</f>
        <v>-</v>
      </c>
      <c r="V394" s="123">
        <f>IF(AND(K394="ja",U394="ok"),TABELLEN!$AI$7,0)</f>
        <v>0</v>
      </c>
      <c r="W39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4" s="71" t="str">
        <f>IF(Tabel1[[#This Row],[BUDGETCATEGORIE (DEFINITIEF)]]="-","-",IF(Tabel1[[#This Row],[BUDGETCATEGORIE (DEFINITIEF)]]="RTH",Tabel1[[#This Row],[SOM ZORGGEBONDEN PUNTEN]],VLOOKUP(Tabel1[[#This Row],[BUDGETCATEGORIE (DEFINITIEF)]],TABELLEN!$C$7:$D$30,2,FALSE)))</f>
        <v>-</v>
      </c>
    </row>
    <row r="395" spans="1:27" ht="13.8" x14ac:dyDescent="0.3">
      <c r="A395" s="61"/>
      <c r="B395" s="61"/>
      <c r="C395" s="61"/>
      <c r="D395" s="62" t="str">
        <f>CONCATENATE("B",Tabel1[[#This Row],[B-waarde]],"/","P",Tabel1[[#This Row],[P-waarde]])</f>
        <v>B/P</v>
      </c>
      <c r="E395" s="62" t="str">
        <f>CONCATENATE("P",Tabel1[[#This Row],[P-waarde]])</f>
        <v>P</v>
      </c>
      <c r="F395" s="63"/>
      <c r="G395" s="63"/>
      <c r="H395" s="63"/>
      <c r="I395" s="63"/>
      <c r="J395" s="63"/>
      <c r="K395" s="64"/>
      <c r="L395" s="65">
        <f>ROUNDDOWN(Tabel1[[#This Row],[DAG-ONDERSTEUNING]],0)</f>
        <v>0</v>
      </c>
      <c r="M39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5" s="67">
        <f>ROUNDDOWN(Tabel1[[#This Row],[WOON-ONDERSTEUNING]],0)</f>
        <v>0</v>
      </c>
      <c r="O39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5" s="122">
        <f>IF(Tabel1[[#This Row],[PSYCHOSOCIALE ONDERSTEUNING / BEGELEID WERKEN]]&gt;2,Tabel1[[#This Row],[PSYCHOSOCIALE ONDERSTEUNING / BEGELEID WERKEN]]-2,0)</f>
        <v>0</v>
      </c>
      <c r="S395" s="122">
        <f>Tabel1[[#This Row],[GLOBALE INDIVIDUELE ONDERSTEUNING]]+Tabel1[[#This Row],[OVERDRACHT UREN PSYCHOSOCIALE ONDERSTEUNING]]</f>
        <v>0</v>
      </c>
      <c r="T395" s="122">
        <f>IF(Tabel1[[#This Row],[AANTAL UREN  GLOBALE INDIVIDUELE ONDERSTEUNING]]&gt;10,10*TABELLEN!$AF$7+(Tabel1[[#This Row],[AANTAL UREN  GLOBALE INDIVIDUELE ONDERSTEUNING]]-10)*TABELLEN!$AF$8,Tabel1[[#This Row],[AANTAL UREN  GLOBALE INDIVIDUELE ONDERSTEUNING]]*TABELLEN!$AF$7)</f>
        <v>0</v>
      </c>
      <c r="U395" s="123" t="str">
        <f>IF(Tabel1[[#This Row],[P]]="P","-",IF(Tabel1[[#This Row],[P]]="P0","NIET OK",IF(Tabel1[[#This Row],[P]]="P1","NIET OK",IF(Tabel1[[#This Row],[P]]="P2","NIET OK",IF(Tabel1[[#This Row],[P]]="P3","OK",IF(Tabel1[[#This Row],[P]]="P4","OK",IF(Tabel1[[#This Row],[P]]="P5","OK",IF(Tabel1[[#This Row],[P]]="P6","OK",IF(Tabel1[[#This Row],[P]]="P7","OK")))))))))</f>
        <v>-</v>
      </c>
      <c r="V395" s="123">
        <f>IF(AND(K395="ja",U395="ok"),TABELLEN!$AI$7,0)</f>
        <v>0</v>
      </c>
      <c r="W39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5" s="71" t="str">
        <f>IF(Tabel1[[#This Row],[BUDGETCATEGORIE (DEFINITIEF)]]="-","-",IF(Tabel1[[#This Row],[BUDGETCATEGORIE (DEFINITIEF)]]="RTH",Tabel1[[#This Row],[SOM ZORGGEBONDEN PUNTEN]],VLOOKUP(Tabel1[[#This Row],[BUDGETCATEGORIE (DEFINITIEF)]],TABELLEN!$C$7:$D$30,2,FALSE)))</f>
        <v>-</v>
      </c>
    </row>
    <row r="396" spans="1:27" ht="13.8" x14ac:dyDescent="0.3">
      <c r="A396" s="61"/>
      <c r="B396" s="61"/>
      <c r="C396" s="61"/>
      <c r="D396" s="62" t="str">
        <f>CONCATENATE("B",Tabel1[[#This Row],[B-waarde]],"/","P",Tabel1[[#This Row],[P-waarde]])</f>
        <v>B/P</v>
      </c>
      <c r="E396" s="62" t="str">
        <f>CONCATENATE("P",Tabel1[[#This Row],[P-waarde]])</f>
        <v>P</v>
      </c>
      <c r="F396" s="63"/>
      <c r="G396" s="63"/>
      <c r="H396" s="63"/>
      <c r="I396" s="63"/>
      <c r="J396" s="63"/>
      <c r="K396" s="64"/>
      <c r="L396" s="65">
        <f>ROUNDDOWN(Tabel1[[#This Row],[DAG-ONDERSTEUNING]],0)</f>
        <v>0</v>
      </c>
      <c r="M39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6" s="67">
        <f>ROUNDDOWN(Tabel1[[#This Row],[WOON-ONDERSTEUNING]],0)</f>
        <v>0</v>
      </c>
      <c r="O39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6" s="122">
        <f>IF(Tabel1[[#This Row],[PSYCHOSOCIALE ONDERSTEUNING / BEGELEID WERKEN]]&gt;2,Tabel1[[#This Row],[PSYCHOSOCIALE ONDERSTEUNING / BEGELEID WERKEN]]-2,0)</f>
        <v>0</v>
      </c>
      <c r="S396" s="122">
        <f>Tabel1[[#This Row],[GLOBALE INDIVIDUELE ONDERSTEUNING]]+Tabel1[[#This Row],[OVERDRACHT UREN PSYCHOSOCIALE ONDERSTEUNING]]</f>
        <v>0</v>
      </c>
      <c r="T396" s="122">
        <f>IF(Tabel1[[#This Row],[AANTAL UREN  GLOBALE INDIVIDUELE ONDERSTEUNING]]&gt;10,10*TABELLEN!$AF$7+(Tabel1[[#This Row],[AANTAL UREN  GLOBALE INDIVIDUELE ONDERSTEUNING]]-10)*TABELLEN!$AF$8,Tabel1[[#This Row],[AANTAL UREN  GLOBALE INDIVIDUELE ONDERSTEUNING]]*TABELLEN!$AF$7)</f>
        <v>0</v>
      </c>
      <c r="U396" s="123" t="str">
        <f>IF(Tabel1[[#This Row],[P]]="P","-",IF(Tabel1[[#This Row],[P]]="P0","NIET OK",IF(Tabel1[[#This Row],[P]]="P1","NIET OK",IF(Tabel1[[#This Row],[P]]="P2","NIET OK",IF(Tabel1[[#This Row],[P]]="P3","OK",IF(Tabel1[[#This Row],[P]]="P4","OK",IF(Tabel1[[#This Row],[P]]="P5","OK",IF(Tabel1[[#This Row],[P]]="P6","OK",IF(Tabel1[[#This Row],[P]]="P7","OK")))))))))</f>
        <v>-</v>
      </c>
      <c r="V396" s="123">
        <f>IF(AND(K396="ja",U396="ok"),TABELLEN!$AI$7,0)</f>
        <v>0</v>
      </c>
      <c r="W39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6" s="71" t="str">
        <f>IF(Tabel1[[#This Row],[BUDGETCATEGORIE (DEFINITIEF)]]="-","-",IF(Tabel1[[#This Row],[BUDGETCATEGORIE (DEFINITIEF)]]="RTH",Tabel1[[#This Row],[SOM ZORGGEBONDEN PUNTEN]],VLOOKUP(Tabel1[[#This Row],[BUDGETCATEGORIE (DEFINITIEF)]],TABELLEN!$C$7:$D$30,2,FALSE)))</f>
        <v>-</v>
      </c>
    </row>
    <row r="397" spans="1:27" ht="13.8" x14ac:dyDescent="0.3">
      <c r="A397" s="61"/>
      <c r="B397" s="61"/>
      <c r="C397" s="61"/>
      <c r="D397" s="62" t="str">
        <f>CONCATENATE("B",Tabel1[[#This Row],[B-waarde]],"/","P",Tabel1[[#This Row],[P-waarde]])</f>
        <v>B/P</v>
      </c>
      <c r="E397" s="62" t="str">
        <f>CONCATENATE("P",Tabel1[[#This Row],[P-waarde]])</f>
        <v>P</v>
      </c>
      <c r="F397" s="63"/>
      <c r="G397" s="63"/>
      <c r="H397" s="63"/>
      <c r="I397" s="63"/>
      <c r="J397" s="63"/>
      <c r="K397" s="64"/>
      <c r="L397" s="65">
        <f>ROUNDDOWN(Tabel1[[#This Row],[DAG-ONDERSTEUNING]],0)</f>
        <v>0</v>
      </c>
      <c r="M39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7" s="67">
        <f>ROUNDDOWN(Tabel1[[#This Row],[WOON-ONDERSTEUNING]],0)</f>
        <v>0</v>
      </c>
      <c r="O39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7" s="122">
        <f>IF(Tabel1[[#This Row],[PSYCHOSOCIALE ONDERSTEUNING / BEGELEID WERKEN]]&gt;2,Tabel1[[#This Row],[PSYCHOSOCIALE ONDERSTEUNING / BEGELEID WERKEN]]-2,0)</f>
        <v>0</v>
      </c>
      <c r="S397" s="122">
        <f>Tabel1[[#This Row],[GLOBALE INDIVIDUELE ONDERSTEUNING]]+Tabel1[[#This Row],[OVERDRACHT UREN PSYCHOSOCIALE ONDERSTEUNING]]</f>
        <v>0</v>
      </c>
      <c r="T397" s="122">
        <f>IF(Tabel1[[#This Row],[AANTAL UREN  GLOBALE INDIVIDUELE ONDERSTEUNING]]&gt;10,10*TABELLEN!$AF$7+(Tabel1[[#This Row],[AANTAL UREN  GLOBALE INDIVIDUELE ONDERSTEUNING]]-10)*TABELLEN!$AF$8,Tabel1[[#This Row],[AANTAL UREN  GLOBALE INDIVIDUELE ONDERSTEUNING]]*TABELLEN!$AF$7)</f>
        <v>0</v>
      </c>
      <c r="U397" s="123" t="str">
        <f>IF(Tabel1[[#This Row],[P]]="P","-",IF(Tabel1[[#This Row],[P]]="P0","NIET OK",IF(Tabel1[[#This Row],[P]]="P1","NIET OK",IF(Tabel1[[#This Row],[P]]="P2","NIET OK",IF(Tabel1[[#This Row],[P]]="P3","OK",IF(Tabel1[[#This Row],[P]]="P4","OK",IF(Tabel1[[#This Row],[P]]="P5","OK",IF(Tabel1[[#This Row],[P]]="P6","OK",IF(Tabel1[[#This Row],[P]]="P7","OK")))))))))</f>
        <v>-</v>
      </c>
      <c r="V397" s="123">
        <f>IF(AND(K397="ja",U397="ok"),TABELLEN!$AI$7,0)</f>
        <v>0</v>
      </c>
      <c r="W39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7" s="71" t="str">
        <f>IF(Tabel1[[#This Row],[BUDGETCATEGORIE (DEFINITIEF)]]="-","-",IF(Tabel1[[#This Row],[BUDGETCATEGORIE (DEFINITIEF)]]="RTH",Tabel1[[#This Row],[SOM ZORGGEBONDEN PUNTEN]],VLOOKUP(Tabel1[[#This Row],[BUDGETCATEGORIE (DEFINITIEF)]],TABELLEN!$C$7:$D$30,2,FALSE)))</f>
        <v>-</v>
      </c>
    </row>
    <row r="398" spans="1:27" ht="13.8" x14ac:dyDescent="0.3">
      <c r="A398" s="61"/>
      <c r="B398" s="61"/>
      <c r="C398" s="61"/>
      <c r="D398" s="62" t="str">
        <f>CONCATENATE("B",Tabel1[[#This Row],[B-waarde]],"/","P",Tabel1[[#This Row],[P-waarde]])</f>
        <v>B/P</v>
      </c>
      <c r="E398" s="62" t="str">
        <f>CONCATENATE("P",Tabel1[[#This Row],[P-waarde]])</f>
        <v>P</v>
      </c>
      <c r="F398" s="63"/>
      <c r="G398" s="63"/>
      <c r="H398" s="63"/>
      <c r="I398" s="63"/>
      <c r="J398" s="63"/>
      <c r="K398" s="64"/>
      <c r="L398" s="65">
        <f>ROUNDDOWN(Tabel1[[#This Row],[DAG-ONDERSTEUNING]],0)</f>
        <v>0</v>
      </c>
      <c r="M39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8" s="67">
        <f>ROUNDDOWN(Tabel1[[#This Row],[WOON-ONDERSTEUNING]],0)</f>
        <v>0</v>
      </c>
      <c r="O39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8" s="122">
        <f>IF(Tabel1[[#This Row],[PSYCHOSOCIALE ONDERSTEUNING / BEGELEID WERKEN]]&gt;2,Tabel1[[#This Row],[PSYCHOSOCIALE ONDERSTEUNING / BEGELEID WERKEN]]-2,0)</f>
        <v>0</v>
      </c>
      <c r="S398" s="122">
        <f>Tabel1[[#This Row],[GLOBALE INDIVIDUELE ONDERSTEUNING]]+Tabel1[[#This Row],[OVERDRACHT UREN PSYCHOSOCIALE ONDERSTEUNING]]</f>
        <v>0</v>
      </c>
      <c r="T398" s="122">
        <f>IF(Tabel1[[#This Row],[AANTAL UREN  GLOBALE INDIVIDUELE ONDERSTEUNING]]&gt;10,10*TABELLEN!$AF$7+(Tabel1[[#This Row],[AANTAL UREN  GLOBALE INDIVIDUELE ONDERSTEUNING]]-10)*TABELLEN!$AF$8,Tabel1[[#This Row],[AANTAL UREN  GLOBALE INDIVIDUELE ONDERSTEUNING]]*TABELLEN!$AF$7)</f>
        <v>0</v>
      </c>
      <c r="U398" s="123" t="str">
        <f>IF(Tabel1[[#This Row],[P]]="P","-",IF(Tabel1[[#This Row],[P]]="P0","NIET OK",IF(Tabel1[[#This Row],[P]]="P1","NIET OK",IF(Tabel1[[#This Row],[P]]="P2","NIET OK",IF(Tabel1[[#This Row],[P]]="P3","OK",IF(Tabel1[[#This Row],[P]]="P4","OK",IF(Tabel1[[#This Row],[P]]="P5","OK",IF(Tabel1[[#This Row],[P]]="P6","OK",IF(Tabel1[[#This Row],[P]]="P7","OK")))))))))</f>
        <v>-</v>
      </c>
      <c r="V398" s="123">
        <f>IF(AND(K398="ja",U398="ok"),TABELLEN!$AI$7,0)</f>
        <v>0</v>
      </c>
      <c r="W39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8" s="71" t="str">
        <f>IF(Tabel1[[#This Row],[BUDGETCATEGORIE (DEFINITIEF)]]="-","-",IF(Tabel1[[#This Row],[BUDGETCATEGORIE (DEFINITIEF)]]="RTH",Tabel1[[#This Row],[SOM ZORGGEBONDEN PUNTEN]],VLOOKUP(Tabel1[[#This Row],[BUDGETCATEGORIE (DEFINITIEF)]],TABELLEN!$C$7:$D$30,2,FALSE)))</f>
        <v>-</v>
      </c>
    </row>
    <row r="399" spans="1:27" ht="13.8" x14ac:dyDescent="0.3">
      <c r="A399" s="61"/>
      <c r="B399" s="61"/>
      <c r="C399" s="61"/>
      <c r="D399" s="62" t="str">
        <f>CONCATENATE("B",Tabel1[[#This Row],[B-waarde]],"/","P",Tabel1[[#This Row],[P-waarde]])</f>
        <v>B/P</v>
      </c>
      <c r="E399" s="62" t="str">
        <f>CONCATENATE("P",Tabel1[[#This Row],[P-waarde]])</f>
        <v>P</v>
      </c>
      <c r="F399" s="63"/>
      <c r="G399" s="63"/>
      <c r="H399" s="63"/>
      <c r="I399" s="63"/>
      <c r="J399" s="63"/>
      <c r="K399" s="64"/>
      <c r="L399" s="65">
        <f>ROUNDDOWN(Tabel1[[#This Row],[DAG-ONDERSTEUNING]],0)</f>
        <v>0</v>
      </c>
      <c r="M39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399" s="67">
        <f>ROUNDDOWN(Tabel1[[#This Row],[WOON-ONDERSTEUNING]],0)</f>
        <v>0</v>
      </c>
      <c r="O39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39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39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399" s="122">
        <f>IF(Tabel1[[#This Row],[PSYCHOSOCIALE ONDERSTEUNING / BEGELEID WERKEN]]&gt;2,Tabel1[[#This Row],[PSYCHOSOCIALE ONDERSTEUNING / BEGELEID WERKEN]]-2,0)</f>
        <v>0</v>
      </c>
      <c r="S399" s="122">
        <f>Tabel1[[#This Row],[GLOBALE INDIVIDUELE ONDERSTEUNING]]+Tabel1[[#This Row],[OVERDRACHT UREN PSYCHOSOCIALE ONDERSTEUNING]]</f>
        <v>0</v>
      </c>
      <c r="T399" s="122">
        <f>IF(Tabel1[[#This Row],[AANTAL UREN  GLOBALE INDIVIDUELE ONDERSTEUNING]]&gt;10,10*TABELLEN!$AF$7+(Tabel1[[#This Row],[AANTAL UREN  GLOBALE INDIVIDUELE ONDERSTEUNING]]-10)*TABELLEN!$AF$8,Tabel1[[#This Row],[AANTAL UREN  GLOBALE INDIVIDUELE ONDERSTEUNING]]*TABELLEN!$AF$7)</f>
        <v>0</v>
      </c>
      <c r="U399" s="123" t="str">
        <f>IF(Tabel1[[#This Row],[P]]="P","-",IF(Tabel1[[#This Row],[P]]="P0","NIET OK",IF(Tabel1[[#This Row],[P]]="P1","NIET OK",IF(Tabel1[[#This Row],[P]]="P2","NIET OK",IF(Tabel1[[#This Row],[P]]="P3","OK",IF(Tabel1[[#This Row],[P]]="P4","OK",IF(Tabel1[[#This Row],[P]]="P5","OK",IF(Tabel1[[#This Row],[P]]="P6","OK",IF(Tabel1[[#This Row],[P]]="P7","OK")))))))))</f>
        <v>-</v>
      </c>
      <c r="V399" s="123">
        <f>IF(AND(K399="ja",U399="ok"),TABELLEN!$AI$7,0)</f>
        <v>0</v>
      </c>
      <c r="W39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39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39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39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399" s="71" t="str">
        <f>IF(Tabel1[[#This Row],[BUDGETCATEGORIE (DEFINITIEF)]]="-","-",IF(Tabel1[[#This Row],[BUDGETCATEGORIE (DEFINITIEF)]]="RTH",Tabel1[[#This Row],[SOM ZORGGEBONDEN PUNTEN]],VLOOKUP(Tabel1[[#This Row],[BUDGETCATEGORIE (DEFINITIEF)]],TABELLEN!$C$7:$D$30,2,FALSE)))</f>
        <v>-</v>
      </c>
    </row>
    <row r="400" spans="1:27" ht="13.8" x14ac:dyDescent="0.3">
      <c r="A400" s="61"/>
      <c r="B400" s="61"/>
      <c r="C400" s="61"/>
      <c r="D400" s="62" t="str">
        <f>CONCATENATE("B",Tabel1[[#This Row],[B-waarde]],"/","P",Tabel1[[#This Row],[P-waarde]])</f>
        <v>B/P</v>
      </c>
      <c r="E400" s="62" t="str">
        <f>CONCATENATE("P",Tabel1[[#This Row],[P-waarde]])</f>
        <v>P</v>
      </c>
      <c r="F400" s="63"/>
      <c r="G400" s="63"/>
      <c r="H400" s="63"/>
      <c r="I400" s="63"/>
      <c r="J400" s="63"/>
      <c r="K400" s="64"/>
      <c r="L400" s="65">
        <f>ROUNDDOWN(Tabel1[[#This Row],[DAG-ONDERSTEUNING]],0)</f>
        <v>0</v>
      </c>
      <c r="M40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0" s="67">
        <f>ROUNDDOWN(Tabel1[[#This Row],[WOON-ONDERSTEUNING]],0)</f>
        <v>0</v>
      </c>
      <c r="O40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0" s="122">
        <f>IF(Tabel1[[#This Row],[PSYCHOSOCIALE ONDERSTEUNING / BEGELEID WERKEN]]&gt;2,Tabel1[[#This Row],[PSYCHOSOCIALE ONDERSTEUNING / BEGELEID WERKEN]]-2,0)</f>
        <v>0</v>
      </c>
      <c r="S400" s="122">
        <f>Tabel1[[#This Row],[GLOBALE INDIVIDUELE ONDERSTEUNING]]+Tabel1[[#This Row],[OVERDRACHT UREN PSYCHOSOCIALE ONDERSTEUNING]]</f>
        <v>0</v>
      </c>
      <c r="T400" s="122">
        <f>IF(Tabel1[[#This Row],[AANTAL UREN  GLOBALE INDIVIDUELE ONDERSTEUNING]]&gt;10,10*TABELLEN!$AF$7+(Tabel1[[#This Row],[AANTAL UREN  GLOBALE INDIVIDUELE ONDERSTEUNING]]-10)*TABELLEN!$AF$8,Tabel1[[#This Row],[AANTAL UREN  GLOBALE INDIVIDUELE ONDERSTEUNING]]*TABELLEN!$AF$7)</f>
        <v>0</v>
      </c>
      <c r="U400" s="123" t="str">
        <f>IF(Tabel1[[#This Row],[P]]="P","-",IF(Tabel1[[#This Row],[P]]="P0","NIET OK",IF(Tabel1[[#This Row],[P]]="P1","NIET OK",IF(Tabel1[[#This Row],[P]]="P2","NIET OK",IF(Tabel1[[#This Row],[P]]="P3","OK",IF(Tabel1[[#This Row],[P]]="P4","OK",IF(Tabel1[[#This Row],[P]]="P5","OK",IF(Tabel1[[#This Row],[P]]="P6","OK",IF(Tabel1[[#This Row],[P]]="P7","OK")))))))))</f>
        <v>-</v>
      </c>
      <c r="V400" s="123">
        <f>IF(AND(K400="ja",U400="ok"),TABELLEN!$AI$7,0)</f>
        <v>0</v>
      </c>
      <c r="W40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0" s="71" t="str">
        <f>IF(Tabel1[[#This Row],[BUDGETCATEGORIE (DEFINITIEF)]]="-","-",IF(Tabel1[[#This Row],[BUDGETCATEGORIE (DEFINITIEF)]]="RTH",Tabel1[[#This Row],[SOM ZORGGEBONDEN PUNTEN]],VLOOKUP(Tabel1[[#This Row],[BUDGETCATEGORIE (DEFINITIEF)]],TABELLEN!$C$7:$D$30,2,FALSE)))</f>
        <v>-</v>
      </c>
    </row>
    <row r="401" spans="1:27" ht="13.8" x14ac:dyDescent="0.3">
      <c r="A401" s="61"/>
      <c r="B401" s="61"/>
      <c r="C401" s="61"/>
      <c r="D401" s="62" t="str">
        <f>CONCATENATE("B",Tabel1[[#This Row],[B-waarde]],"/","P",Tabel1[[#This Row],[P-waarde]])</f>
        <v>B/P</v>
      </c>
      <c r="E401" s="62" t="str">
        <f>CONCATENATE("P",Tabel1[[#This Row],[P-waarde]])</f>
        <v>P</v>
      </c>
      <c r="F401" s="63"/>
      <c r="G401" s="63"/>
      <c r="H401" s="63"/>
      <c r="I401" s="63"/>
      <c r="J401" s="63"/>
      <c r="K401" s="64"/>
      <c r="L401" s="65">
        <f>ROUNDDOWN(Tabel1[[#This Row],[DAG-ONDERSTEUNING]],0)</f>
        <v>0</v>
      </c>
      <c r="M40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1" s="67">
        <f>ROUNDDOWN(Tabel1[[#This Row],[WOON-ONDERSTEUNING]],0)</f>
        <v>0</v>
      </c>
      <c r="O40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1" s="122">
        <f>IF(Tabel1[[#This Row],[PSYCHOSOCIALE ONDERSTEUNING / BEGELEID WERKEN]]&gt;2,Tabel1[[#This Row],[PSYCHOSOCIALE ONDERSTEUNING / BEGELEID WERKEN]]-2,0)</f>
        <v>0</v>
      </c>
      <c r="S401" s="122">
        <f>Tabel1[[#This Row],[GLOBALE INDIVIDUELE ONDERSTEUNING]]+Tabel1[[#This Row],[OVERDRACHT UREN PSYCHOSOCIALE ONDERSTEUNING]]</f>
        <v>0</v>
      </c>
      <c r="T401" s="122">
        <f>IF(Tabel1[[#This Row],[AANTAL UREN  GLOBALE INDIVIDUELE ONDERSTEUNING]]&gt;10,10*TABELLEN!$AF$7+(Tabel1[[#This Row],[AANTAL UREN  GLOBALE INDIVIDUELE ONDERSTEUNING]]-10)*TABELLEN!$AF$8,Tabel1[[#This Row],[AANTAL UREN  GLOBALE INDIVIDUELE ONDERSTEUNING]]*TABELLEN!$AF$7)</f>
        <v>0</v>
      </c>
      <c r="U401" s="123" t="str">
        <f>IF(Tabel1[[#This Row],[P]]="P","-",IF(Tabel1[[#This Row],[P]]="P0","NIET OK",IF(Tabel1[[#This Row],[P]]="P1","NIET OK",IF(Tabel1[[#This Row],[P]]="P2","NIET OK",IF(Tabel1[[#This Row],[P]]="P3","OK",IF(Tabel1[[#This Row],[P]]="P4","OK",IF(Tabel1[[#This Row],[P]]="P5","OK",IF(Tabel1[[#This Row],[P]]="P6","OK",IF(Tabel1[[#This Row],[P]]="P7","OK")))))))))</f>
        <v>-</v>
      </c>
      <c r="V401" s="123">
        <f>IF(AND(K401="ja",U401="ok"),TABELLEN!$AI$7,0)</f>
        <v>0</v>
      </c>
      <c r="W40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1" s="71" t="str">
        <f>IF(Tabel1[[#This Row],[BUDGETCATEGORIE (DEFINITIEF)]]="-","-",IF(Tabel1[[#This Row],[BUDGETCATEGORIE (DEFINITIEF)]]="RTH",Tabel1[[#This Row],[SOM ZORGGEBONDEN PUNTEN]],VLOOKUP(Tabel1[[#This Row],[BUDGETCATEGORIE (DEFINITIEF)]],TABELLEN!$C$7:$D$30,2,FALSE)))</f>
        <v>-</v>
      </c>
    </row>
    <row r="402" spans="1:27" ht="13.8" x14ac:dyDescent="0.3">
      <c r="A402" s="61"/>
      <c r="B402" s="61"/>
      <c r="C402" s="61"/>
      <c r="D402" s="62" t="str">
        <f>CONCATENATE("B",Tabel1[[#This Row],[B-waarde]],"/","P",Tabel1[[#This Row],[P-waarde]])</f>
        <v>B/P</v>
      </c>
      <c r="E402" s="62" t="str">
        <f>CONCATENATE("P",Tabel1[[#This Row],[P-waarde]])</f>
        <v>P</v>
      </c>
      <c r="F402" s="63"/>
      <c r="G402" s="63"/>
      <c r="H402" s="63"/>
      <c r="I402" s="63"/>
      <c r="J402" s="63"/>
      <c r="K402" s="64"/>
      <c r="L402" s="65">
        <f>ROUNDDOWN(Tabel1[[#This Row],[DAG-ONDERSTEUNING]],0)</f>
        <v>0</v>
      </c>
      <c r="M40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2" s="67">
        <f>ROUNDDOWN(Tabel1[[#This Row],[WOON-ONDERSTEUNING]],0)</f>
        <v>0</v>
      </c>
      <c r="O40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2" s="122">
        <f>IF(Tabel1[[#This Row],[PSYCHOSOCIALE ONDERSTEUNING / BEGELEID WERKEN]]&gt;2,Tabel1[[#This Row],[PSYCHOSOCIALE ONDERSTEUNING / BEGELEID WERKEN]]-2,0)</f>
        <v>0</v>
      </c>
      <c r="S402" s="122">
        <f>Tabel1[[#This Row],[GLOBALE INDIVIDUELE ONDERSTEUNING]]+Tabel1[[#This Row],[OVERDRACHT UREN PSYCHOSOCIALE ONDERSTEUNING]]</f>
        <v>0</v>
      </c>
      <c r="T402" s="122">
        <f>IF(Tabel1[[#This Row],[AANTAL UREN  GLOBALE INDIVIDUELE ONDERSTEUNING]]&gt;10,10*TABELLEN!$AF$7+(Tabel1[[#This Row],[AANTAL UREN  GLOBALE INDIVIDUELE ONDERSTEUNING]]-10)*TABELLEN!$AF$8,Tabel1[[#This Row],[AANTAL UREN  GLOBALE INDIVIDUELE ONDERSTEUNING]]*TABELLEN!$AF$7)</f>
        <v>0</v>
      </c>
      <c r="U402" s="123" t="str">
        <f>IF(Tabel1[[#This Row],[P]]="P","-",IF(Tabel1[[#This Row],[P]]="P0","NIET OK",IF(Tabel1[[#This Row],[P]]="P1","NIET OK",IF(Tabel1[[#This Row],[P]]="P2","NIET OK",IF(Tabel1[[#This Row],[P]]="P3","OK",IF(Tabel1[[#This Row],[P]]="P4","OK",IF(Tabel1[[#This Row],[P]]="P5","OK",IF(Tabel1[[#This Row],[P]]="P6","OK",IF(Tabel1[[#This Row],[P]]="P7","OK")))))))))</f>
        <v>-</v>
      </c>
      <c r="V402" s="123">
        <f>IF(AND(K402="ja",U402="ok"),TABELLEN!$AI$7,0)</f>
        <v>0</v>
      </c>
      <c r="W40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2" s="71" t="str">
        <f>IF(Tabel1[[#This Row],[BUDGETCATEGORIE (DEFINITIEF)]]="-","-",IF(Tabel1[[#This Row],[BUDGETCATEGORIE (DEFINITIEF)]]="RTH",Tabel1[[#This Row],[SOM ZORGGEBONDEN PUNTEN]],VLOOKUP(Tabel1[[#This Row],[BUDGETCATEGORIE (DEFINITIEF)]],TABELLEN!$C$7:$D$30,2,FALSE)))</f>
        <v>-</v>
      </c>
    </row>
    <row r="403" spans="1:27" ht="13.8" x14ac:dyDescent="0.3">
      <c r="A403" s="61"/>
      <c r="B403" s="61"/>
      <c r="C403" s="61"/>
      <c r="D403" s="62" t="str">
        <f>CONCATENATE("B",Tabel1[[#This Row],[B-waarde]],"/","P",Tabel1[[#This Row],[P-waarde]])</f>
        <v>B/P</v>
      </c>
      <c r="E403" s="62" t="str">
        <f>CONCATENATE("P",Tabel1[[#This Row],[P-waarde]])</f>
        <v>P</v>
      </c>
      <c r="F403" s="63"/>
      <c r="G403" s="63"/>
      <c r="H403" s="63"/>
      <c r="I403" s="63"/>
      <c r="J403" s="63"/>
      <c r="K403" s="64"/>
      <c r="L403" s="65">
        <f>ROUNDDOWN(Tabel1[[#This Row],[DAG-ONDERSTEUNING]],0)</f>
        <v>0</v>
      </c>
      <c r="M40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3" s="67">
        <f>ROUNDDOWN(Tabel1[[#This Row],[WOON-ONDERSTEUNING]],0)</f>
        <v>0</v>
      </c>
      <c r="O40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3" s="122">
        <f>IF(Tabel1[[#This Row],[PSYCHOSOCIALE ONDERSTEUNING / BEGELEID WERKEN]]&gt;2,Tabel1[[#This Row],[PSYCHOSOCIALE ONDERSTEUNING / BEGELEID WERKEN]]-2,0)</f>
        <v>0</v>
      </c>
      <c r="S403" s="122">
        <f>Tabel1[[#This Row],[GLOBALE INDIVIDUELE ONDERSTEUNING]]+Tabel1[[#This Row],[OVERDRACHT UREN PSYCHOSOCIALE ONDERSTEUNING]]</f>
        <v>0</v>
      </c>
      <c r="T403" s="122">
        <f>IF(Tabel1[[#This Row],[AANTAL UREN  GLOBALE INDIVIDUELE ONDERSTEUNING]]&gt;10,10*TABELLEN!$AF$7+(Tabel1[[#This Row],[AANTAL UREN  GLOBALE INDIVIDUELE ONDERSTEUNING]]-10)*TABELLEN!$AF$8,Tabel1[[#This Row],[AANTAL UREN  GLOBALE INDIVIDUELE ONDERSTEUNING]]*TABELLEN!$AF$7)</f>
        <v>0</v>
      </c>
      <c r="U403" s="123" t="str">
        <f>IF(Tabel1[[#This Row],[P]]="P","-",IF(Tabel1[[#This Row],[P]]="P0","NIET OK",IF(Tabel1[[#This Row],[P]]="P1","NIET OK",IF(Tabel1[[#This Row],[P]]="P2","NIET OK",IF(Tabel1[[#This Row],[P]]="P3","OK",IF(Tabel1[[#This Row],[P]]="P4","OK",IF(Tabel1[[#This Row],[P]]="P5","OK",IF(Tabel1[[#This Row],[P]]="P6","OK",IF(Tabel1[[#This Row],[P]]="P7","OK")))))))))</f>
        <v>-</v>
      </c>
      <c r="V403" s="123">
        <f>IF(AND(K403="ja",U403="ok"),TABELLEN!$AI$7,0)</f>
        <v>0</v>
      </c>
      <c r="W40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3" s="71" t="str">
        <f>IF(Tabel1[[#This Row],[BUDGETCATEGORIE (DEFINITIEF)]]="-","-",IF(Tabel1[[#This Row],[BUDGETCATEGORIE (DEFINITIEF)]]="RTH",Tabel1[[#This Row],[SOM ZORGGEBONDEN PUNTEN]],VLOOKUP(Tabel1[[#This Row],[BUDGETCATEGORIE (DEFINITIEF)]],TABELLEN!$C$7:$D$30,2,FALSE)))</f>
        <v>-</v>
      </c>
    </row>
    <row r="404" spans="1:27" ht="13.8" x14ac:dyDescent="0.3">
      <c r="A404" s="61"/>
      <c r="B404" s="61"/>
      <c r="C404" s="61"/>
      <c r="D404" s="62" t="str">
        <f>CONCATENATE("B",Tabel1[[#This Row],[B-waarde]],"/","P",Tabel1[[#This Row],[P-waarde]])</f>
        <v>B/P</v>
      </c>
      <c r="E404" s="62" t="str">
        <f>CONCATENATE("P",Tabel1[[#This Row],[P-waarde]])</f>
        <v>P</v>
      </c>
      <c r="F404" s="63"/>
      <c r="G404" s="63"/>
      <c r="H404" s="63"/>
      <c r="I404" s="63"/>
      <c r="J404" s="63"/>
      <c r="K404" s="64"/>
      <c r="L404" s="65">
        <f>ROUNDDOWN(Tabel1[[#This Row],[DAG-ONDERSTEUNING]],0)</f>
        <v>0</v>
      </c>
      <c r="M40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4" s="67">
        <f>ROUNDDOWN(Tabel1[[#This Row],[WOON-ONDERSTEUNING]],0)</f>
        <v>0</v>
      </c>
      <c r="O40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4" s="122">
        <f>IF(Tabel1[[#This Row],[PSYCHOSOCIALE ONDERSTEUNING / BEGELEID WERKEN]]&gt;2,Tabel1[[#This Row],[PSYCHOSOCIALE ONDERSTEUNING / BEGELEID WERKEN]]-2,0)</f>
        <v>0</v>
      </c>
      <c r="S404" s="122">
        <f>Tabel1[[#This Row],[GLOBALE INDIVIDUELE ONDERSTEUNING]]+Tabel1[[#This Row],[OVERDRACHT UREN PSYCHOSOCIALE ONDERSTEUNING]]</f>
        <v>0</v>
      </c>
      <c r="T404" s="122">
        <f>IF(Tabel1[[#This Row],[AANTAL UREN  GLOBALE INDIVIDUELE ONDERSTEUNING]]&gt;10,10*TABELLEN!$AF$7+(Tabel1[[#This Row],[AANTAL UREN  GLOBALE INDIVIDUELE ONDERSTEUNING]]-10)*TABELLEN!$AF$8,Tabel1[[#This Row],[AANTAL UREN  GLOBALE INDIVIDUELE ONDERSTEUNING]]*TABELLEN!$AF$7)</f>
        <v>0</v>
      </c>
      <c r="U404" s="123" t="str">
        <f>IF(Tabel1[[#This Row],[P]]="P","-",IF(Tabel1[[#This Row],[P]]="P0","NIET OK",IF(Tabel1[[#This Row],[P]]="P1","NIET OK",IF(Tabel1[[#This Row],[P]]="P2","NIET OK",IF(Tabel1[[#This Row],[P]]="P3","OK",IF(Tabel1[[#This Row],[P]]="P4","OK",IF(Tabel1[[#This Row],[P]]="P5","OK",IF(Tabel1[[#This Row],[P]]="P6","OK",IF(Tabel1[[#This Row],[P]]="P7","OK")))))))))</f>
        <v>-</v>
      </c>
      <c r="V404" s="123">
        <f>IF(AND(K404="ja",U404="ok"),TABELLEN!$AI$7,0)</f>
        <v>0</v>
      </c>
      <c r="W40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4" s="71" t="str">
        <f>IF(Tabel1[[#This Row],[BUDGETCATEGORIE (DEFINITIEF)]]="-","-",IF(Tabel1[[#This Row],[BUDGETCATEGORIE (DEFINITIEF)]]="RTH",Tabel1[[#This Row],[SOM ZORGGEBONDEN PUNTEN]],VLOOKUP(Tabel1[[#This Row],[BUDGETCATEGORIE (DEFINITIEF)]],TABELLEN!$C$7:$D$30,2,FALSE)))</f>
        <v>-</v>
      </c>
    </row>
    <row r="405" spans="1:27" ht="13.8" x14ac:dyDescent="0.3">
      <c r="A405" s="61"/>
      <c r="B405" s="61"/>
      <c r="C405" s="61"/>
      <c r="D405" s="62" t="str">
        <f>CONCATENATE("B",Tabel1[[#This Row],[B-waarde]],"/","P",Tabel1[[#This Row],[P-waarde]])</f>
        <v>B/P</v>
      </c>
      <c r="E405" s="62" t="str">
        <f>CONCATENATE("P",Tabel1[[#This Row],[P-waarde]])</f>
        <v>P</v>
      </c>
      <c r="F405" s="63"/>
      <c r="G405" s="63"/>
      <c r="H405" s="63"/>
      <c r="I405" s="63"/>
      <c r="J405" s="63"/>
      <c r="K405" s="64"/>
      <c r="L405" s="65">
        <f>ROUNDDOWN(Tabel1[[#This Row],[DAG-ONDERSTEUNING]],0)</f>
        <v>0</v>
      </c>
      <c r="M40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5" s="67">
        <f>ROUNDDOWN(Tabel1[[#This Row],[WOON-ONDERSTEUNING]],0)</f>
        <v>0</v>
      </c>
      <c r="O40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5" s="122">
        <f>IF(Tabel1[[#This Row],[PSYCHOSOCIALE ONDERSTEUNING / BEGELEID WERKEN]]&gt;2,Tabel1[[#This Row],[PSYCHOSOCIALE ONDERSTEUNING / BEGELEID WERKEN]]-2,0)</f>
        <v>0</v>
      </c>
      <c r="S405" s="122">
        <f>Tabel1[[#This Row],[GLOBALE INDIVIDUELE ONDERSTEUNING]]+Tabel1[[#This Row],[OVERDRACHT UREN PSYCHOSOCIALE ONDERSTEUNING]]</f>
        <v>0</v>
      </c>
      <c r="T405" s="122">
        <f>IF(Tabel1[[#This Row],[AANTAL UREN  GLOBALE INDIVIDUELE ONDERSTEUNING]]&gt;10,10*TABELLEN!$AF$7+(Tabel1[[#This Row],[AANTAL UREN  GLOBALE INDIVIDUELE ONDERSTEUNING]]-10)*TABELLEN!$AF$8,Tabel1[[#This Row],[AANTAL UREN  GLOBALE INDIVIDUELE ONDERSTEUNING]]*TABELLEN!$AF$7)</f>
        <v>0</v>
      </c>
      <c r="U405" s="123" t="str">
        <f>IF(Tabel1[[#This Row],[P]]="P","-",IF(Tabel1[[#This Row],[P]]="P0","NIET OK",IF(Tabel1[[#This Row],[P]]="P1","NIET OK",IF(Tabel1[[#This Row],[P]]="P2","NIET OK",IF(Tabel1[[#This Row],[P]]="P3","OK",IF(Tabel1[[#This Row],[P]]="P4","OK",IF(Tabel1[[#This Row],[P]]="P5","OK",IF(Tabel1[[#This Row],[P]]="P6","OK",IF(Tabel1[[#This Row],[P]]="P7","OK")))))))))</f>
        <v>-</v>
      </c>
      <c r="V405" s="123">
        <f>IF(AND(K405="ja",U405="ok"),TABELLEN!$AI$7,0)</f>
        <v>0</v>
      </c>
      <c r="W40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5" s="71" t="str">
        <f>IF(Tabel1[[#This Row],[BUDGETCATEGORIE (DEFINITIEF)]]="-","-",IF(Tabel1[[#This Row],[BUDGETCATEGORIE (DEFINITIEF)]]="RTH",Tabel1[[#This Row],[SOM ZORGGEBONDEN PUNTEN]],VLOOKUP(Tabel1[[#This Row],[BUDGETCATEGORIE (DEFINITIEF)]],TABELLEN!$C$7:$D$30,2,FALSE)))</f>
        <v>-</v>
      </c>
    </row>
    <row r="406" spans="1:27" ht="13.8" x14ac:dyDescent="0.3">
      <c r="A406" s="61"/>
      <c r="B406" s="61"/>
      <c r="C406" s="61"/>
      <c r="D406" s="62" t="str">
        <f>CONCATENATE("B",Tabel1[[#This Row],[B-waarde]],"/","P",Tabel1[[#This Row],[P-waarde]])</f>
        <v>B/P</v>
      </c>
      <c r="E406" s="62" t="str">
        <f>CONCATENATE("P",Tabel1[[#This Row],[P-waarde]])</f>
        <v>P</v>
      </c>
      <c r="F406" s="63"/>
      <c r="G406" s="63"/>
      <c r="H406" s="63"/>
      <c r="I406" s="63"/>
      <c r="J406" s="63"/>
      <c r="K406" s="64"/>
      <c r="L406" s="65">
        <f>ROUNDDOWN(Tabel1[[#This Row],[DAG-ONDERSTEUNING]],0)</f>
        <v>0</v>
      </c>
      <c r="M40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6" s="67">
        <f>ROUNDDOWN(Tabel1[[#This Row],[WOON-ONDERSTEUNING]],0)</f>
        <v>0</v>
      </c>
      <c r="O40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6" s="122">
        <f>IF(Tabel1[[#This Row],[PSYCHOSOCIALE ONDERSTEUNING / BEGELEID WERKEN]]&gt;2,Tabel1[[#This Row],[PSYCHOSOCIALE ONDERSTEUNING / BEGELEID WERKEN]]-2,0)</f>
        <v>0</v>
      </c>
      <c r="S406" s="122">
        <f>Tabel1[[#This Row],[GLOBALE INDIVIDUELE ONDERSTEUNING]]+Tabel1[[#This Row],[OVERDRACHT UREN PSYCHOSOCIALE ONDERSTEUNING]]</f>
        <v>0</v>
      </c>
      <c r="T406" s="122">
        <f>IF(Tabel1[[#This Row],[AANTAL UREN  GLOBALE INDIVIDUELE ONDERSTEUNING]]&gt;10,10*TABELLEN!$AF$7+(Tabel1[[#This Row],[AANTAL UREN  GLOBALE INDIVIDUELE ONDERSTEUNING]]-10)*TABELLEN!$AF$8,Tabel1[[#This Row],[AANTAL UREN  GLOBALE INDIVIDUELE ONDERSTEUNING]]*TABELLEN!$AF$7)</f>
        <v>0</v>
      </c>
      <c r="U406" s="123" t="str">
        <f>IF(Tabel1[[#This Row],[P]]="P","-",IF(Tabel1[[#This Row],[P]]="P0","NIET OK",IF(Tabel1[[#This Row],[P]]="P1","NIET OK",IF(Tabel1[[#This Row],[P]]="P2","NIET OK",IF(Tabel1[[#This Row],[P]]="P3","OK",IF(Tabel1[[#This Row],[P]]="P4","OK",IF(Tabel1[[#This Row],[P]]="P5","OK",IF(Tabel1[[#This Row],[P]]="P6","OK",IF(Tabel1[[#This Row],[P]]="P7","OK")))))))))</f>
        <v>-</v>
      </c>
      <c r="V406" s="123">
        <f>IF(AND(K406="ja",U406="ok"),TABELLEN!$AI$7,0)</f>
        <v>0</v>
      </c>
      <c r="W40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6" s="71" t="str">
        <f>IF(Tabel1[[#This Row],[BUDGETCATEGORIE (DEFINITIEF)]]="-","-",IF(Tabel1[[#This Row],[BUDGETCATEGORIE (DEFINITIEF)]]="RTH",Tabel1[[#This Row],[SOM ZORGGEBONDEN PUNTEN]],VLOOKUP(Tabel1[[#This Row],[BUDGETCATEGORIE (DEFINITIEF)]],TABELLEN!$C$7:$D$30,2,FALSE)))</f>
        <v>-</v>
      </c>
    </row>
    <row r="407" spans="1:27" ht="13.8" x14ac:dyDescent="0.3">
      <c r="A407" s="61"/>
      <c r="B407" s="61"/>
      <c r="C407" s="61"/>
      <c r="D407" s="62" t="str">
        <f>CONCATENATE("B",Tabel1[[#This Row],[B-waarde]],"/","P",Tabel1[[#This Row],[P-waarde]])</f>
        <v>B/P</v>
      </c>
      <c r="E407" s="62" t="str">
        <f>CONCATENATE("P",Tabel1[[#This Row],[P-waarde]])</f>
        <v>P</v>
      </c>
      <c r="F407" s="63"/>
      <c r="G407" s="63"/>
      <c r="H407" s="63"/>
      <c r="I407" s="63"/>
      <c r="J407" s="63"/>
      <c r="K407" s="64"/>
      <c r="L407" s="65">
        <f>ROUNDDOWN(Tabel1[[#This Row],[DAG-ONDERSTEUNING]],0)</f>
        <v>0</v>
      </c>
      <c r="M40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7" s="67">
        <f>ROUNDDOWN(Tabel1[[#This Row],[WOON-ONDERSTEUNING]],0)</f>
        <v>0</v>
      </c>
      <c r="O40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7" s="122">
        <f>IF(Tabel1[[#This Row],[PSYCHOSOCIALE ONDERSTEUNING / BEGELEID WERKEN]]&gt;2,Tabel1[[#This Row],[PSYCHOSOCIALE ONDERSTEUNING / BEGELEID WERKEN]]-2,0)</f>
        <v>0</v>
      </c>
      <c r="S407" s="122">
        <f>Tabel1[[#This Row],[GLOBALE INDIVIDUELE ONDERSTEUNING]]+Tabel1[[#This Row],[OVERDRACHT UREN PSYCHOSOCIALE ONDERSTEUNING]]</f>
        <v>0</v>
      </c>
      <c r="T407" s="122">
        <f>IF(Tabel1[[#This Row],[AANTAL UREN  GLOBALE INDIVIDUELE ONDERSTEUNING]]&gt;10,10*TABELLEN!$AF$7+(Tabel1[[#This Row],[AANTAL UREN  GLOBALE INDIVIDUELE ONDERSTEUNING]]-10)*TABELLEN!$AF$8,Tabel1[[#This Row],[AANTAL UREN  GLOBALE INDIVIDUELE ONDERSTEUNING]]*TABELLEN!$AF$7)</f>
        <v>0</v>
      </c>
      <c r="U407" s="123" t="str">
        <f>IF(Tabel1[[#This Row],[P]]="P","-",IF(Tabel1[[#This Row],[P]]="P0","NIET OK",IF(Tabel1[[#This Row],[P]]="P1","NIET OK",IF(Tabel1[[#This Row],[P]]="P2","NIET OK",IF(Tabel1[[#This Row],[P]]="P3","OK",IF(Tabel1[[#This Row],[P]]="P4","OK",IF(Tabel1[[#This Row],[P]]="P5","OK",IF(Tabel1[[#This Row],[P]]="P6","OK",IF(Tabel1[[#This Row],[P]]="P7","OK")))))))))</f>
        <v>-</v>
      </c>
      <c r="V407" s="123">
        <f>IF(AND(K407="ja",U407="ok"),TABELLEN!$AI$7,0)</f>
        <v>0</v>
      </c>
      <c r="W40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7" s="71" t="str">
        <f>IF(Tabel1[[#This Row],[BUDGETCATEGORIE (DEFINITIEF)]]="-","-",IF(Tabel1[[#This Row],[BUDGETCATEGORIE (DEFINITIEF)]]="RTH",Tabel1[[#This Row],[SOM ZORGGEBONDEN PUNTEN]],VLOOKUP(Tabel1[[#This Row],[BUDGETCATEGORIE (DEFINITIEF)]],TABELLEN!$C$7:$D$30,2,FALSE)))</f>
        <v>-</v>
      </c>
    </row>
    <row r="408" spans="1:27" ht="13.8" x14ac:dyDescent="0.3">
      <c r="A408" s="61"/>
      <c r="B408" s="61"/>
      <c r="C408" s="61"/>
      <c r="D408" s="62" t="str">
        <f>CONCATENATE("B",Tabel1[[#This Row],[B-waarde]],"/","P",Tabel1[[#This Row],[P-waarde]])</f>
        <v>B/P</v>
      </c>
      <c r="E408" s="62" t="str">
        <f>CONCATENATE("P",Tabel1[[#This Row],[P-waarde]])</f>
        <v>P</v>
      </c>
      <c r="F408" s="63"/>
      <c r="G408" s="63"/>
      <c r="H408" s="63"/>
      <c r="I408" s="63"/>
      <c r="J408" s="63"/>
      <c r="K408" s="64"/>
      <c r="L408" s="65">
        <f>ROUNDDOWN(Tabel1[[#This Row],[DAG-ONDERSTEUNING]],0)</f>
        <v>0</v>
      </c>
      <c r="M40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8" s="67">
        <f>ROUNDDOWN(Tabel1[[#This Row],[WOON-ONDERSTEUNING]],0)</f>
        <v>0</v>
      </c>
      <c r="O40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8" s="122">
        <f>IF(Tabel1[[#This Row],[PSYCHOSOCIALE ONDERSTEUNING / BEGELEID WERKEN]]&gt;2,Tabel1[[#This Row],[PSYCHOSOCIALE ONDERSTEUNING / BEGELEID WERKEN]]-2,0)</f>
        <v>0</v>
      </c>
      <c r="S408" s="122">
        <f>Tabel1[[#This Row],[GLOBALE INDIVIDUELE ONDERSTEUNING]]+Tabel1[[#This Row],[OVERDRACHT UREN PSYCHOSOCIALE ONDERSTEUNING]]</f>
        <v>0</v>
      </c>
      <c r="T408" s="122">
        <f>IF(Tabel1[[#This Row],[AANTAL UREN  GLOBALE INDIVIDUELE ONDERSTEUNING]]&gt;10,10*TABELLEN!$AF$7+(Tabel1[[#This Row],[AANTAL UREN  GLOBALE INDIVIDUELE ONDERSTEUNING]]-10)*TABELLEN!$AF$8,Tabel1[[#This Row],[AANTAL UREN  GLOBALE INDIVIDUELE ONDERSTEUNING]]*TABELLEN!$AF$7)</f>
        <v>0</v>
      </c>
      <c r="U408" s="123" t="str">
        <f>IF(Tabel1[[#This Row],[P]]="P","-",IF(Tabel1[[#This Row],[P]]="P0","NIET OK",IF(Tabel1[[#This Row],[P]]="P1","NIET OK",IF(Tabel1[[#This Row],[P]]="P2","NIET OK",IF(Tabel1[[#This Row],[P]]="P3","OK",IF(Tabel1[[#This Row],[P]]="P4","OK",IF(Tabel1[[#This Row],[P]]="P5","OK",IF(Tabel1[[#This Row],[P]]="P6","OK",IF(Tabel1[[#This Row],[P]]="P7","OK")))))))))</f>
        <v>-</v>
      </c>
      <c r="V408" s="123">
        <f>IF(AND(K408="ja",U408="ok"),TABELLEN!$AI$7,0)</f>
        <v>0</v>
      </c>
      <c r="W40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8" s="71" t="str">
        <f>IF(Tabel1[[#This Row],[BUDGETCATEGORIE (DEFINITIEF)]]="-","-",IF(Tabel1[[#This Row],[BUDGETCATEGORIE (DEFINITIEF)]]="RTH",Tabel1[[#This Row],[SOM ZORGGEBONDEN PUNTEN]],VLOOKUP(Tabel1[[#This Row],[BUDGETCATEGORIE (DEFINITIEF)]],TABELLEN!$C$7:$D$30,2,FALSE)))</f>
        <v>-</v>
      </c>
    </row>
    <row r="409" spans="1:27" ht="13.8" x14ac:dyDescent="0.3">
      <c r="A409" s="61"/>
      <c r="B409" s="61"/>
      <c r="C409" s="61"/>
      <c r="D409" s="62" t="str">
        <f>CONCATENATE("B",Tabel1[[#This Row],[B-waarde]],"/","P",Tabel1[[#This Row],[P-waarde]])</f>
        <v>B/P</v>
      </c>
      <c r="E409" s="62" t="str">
        <f>CONCATENATE("P",Tabel1[[#This Row],[P-waarde]])</f>
        <v>P</v>
      </c>
      <c r="F409" s="63"/>
      <c r="G409" s="63"/>
      <c r="H409" s="63"/>
      <c r="I409" s="63"/>
      <c r="J409" s="63"/>
      <c r="K409" s="64"/>
      <c r="L409" s="65">
        <f>ROUNDDOWN(Tabel1[[#This Row],[DAG-ONDERSTEUNING]],0)</f>
        <v>0</v>
      </c>
      <c r="M40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09" s="67">
        <f>ROUNDDOWN(Tabel1[[#This Row],[WOON-ONDERSTEUNING]],0)</f>
        <v>0</v>
      </c>
      <c r="O40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0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0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09" s="122">
        <f>IF(Tabel1[[#This Row],[PSYCHOSOCIALE ONDERSTEUNING / BEGELEID WERKEN]]&gt;2,Tabel1[[#This Row],[PSYCHOSOCIALE ONDERSTEUNING / BEGELEID WERKEN]]-2,0)</f>
        <v>0</v>
      </c>
      <c r="S409" s="122">
        <f>Tabel1[[#This Row],[GLOBALE INDIVIDUELE ONDERSTEUNING]]+Tabel1[[#This Row],[OVERDRACHT UREN PSYCHOSOCIALE ONDERSTEUNING]]</f>
        <v>0</v>
      </c>
      <c r="T409" s="122">
        <f>IF(Tabel1[[#This Row],[AANTAL UREN  GLOBALE INDIVIDUELE ONDERSTEUNING]]&gt;10,10*TABELLEN!$AF$7+(Tabel1[[#This Row],[AANTAL UREN  GLOBALE INDIVIDUELE ONDERSTEUNING]]-10)*TABELLEN!$AF$8,Tabel1[[#This Row],[AANTAL UREN  GLOBALE INDIVIDUELE ONDERSTEUNING]]*TABELLEN!$AF$7)</f>
        <v>0</v>
      </c>
      <c r="U409" s="123" t="str">
        <f>IF(Tabel1[[#This Row],[P]]="P","-",IF(Tabel1[[#This Row],[P]]="P0","NIET OK",IF(Tabel1[[#This Row],[P]]="P1","NIET OK",IF(Tabel1[[#This Row],[P]]="P2","NIET OK",IF(Tabel1[[#This Row],[P]]="P3","OK",IF(Tabel1[[#This Row],[P]]="P4","OK",IF(Tabel1[[#This Row],[P]]="P5","OK",IF(Tabel1[[#This Row],[P]]="P6","OK",IF(Tabel1[[#This Row],[P]]="P7","OK")))))))))</f>
        <v>-</v>
      </c>
      <c r="V409" s="123">
        <f>IF(AND(K409="ja",U409="ok"),TABELLEN!$AI$7,0)</f>
        <v>0</v>
      </c>
      <c r="W40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0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0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0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09" s="71" t="str">
        <f>IF(Tabel1[[#This Row],[BUDGETCATEGORIE (DEFINITIEF)]]="-","-",IF(Tabel1[[#This Row],[BUDGETCATEGORIE (DEFINITIEF)]]="RTH",Tabel1[[#This Row],[SOM ZORGGEBONDEN PUNTEN]],VLOOKUP(Tabel1[[#This Row],[BUDGETCATEGORIE (DEFINITIEF)]],TABELLEN!$C$7:$D$30,2,FALSE)))</f>
        <v>-</v>
      </c>
    </row>
    <row r="410" spans="1:27" ht="13.8" x14ac:dyDescent="0.3">
      <c r="A410" s="61"/>
      <c r="B410" s="61"/>
      <c r="C410" s="61"/>
      <c r="D410" s="62" t="str">
        <f>CONCATENATE("B",Tabel1[[#This Row],[B-waarde]],"/","P",Tabel1[[#This Row],[P-waarde]])</f>
        <v>B/P</v>
      </c>
      <c r="E410" s="62" t="str">
        <f>CONCATENATE("P",Tabel1[[#This Row],[P-waarde]])</f>
        <v>P</v>
      </c>
      <c r="F410" s="63"/>
      <c r="G410" s="63"/>
      <c r="H410" s="63"/>
      <c r="I410" s="63"/>
      <c r="J410" s="63"/>
      <c r="K410" s="64"/>
      <c r="L410" s="65">
        <f>ROUNDDOWN(Tabel1[[#This Row],[DAG-ONDERSTEUNING]],0)</f>
        <v>0</v>
      </c>
      <c r="M41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0" s="67">
        <f>ROUNDDOWN(Tabel1[[#This Row],[WOON-ONDERSTEUNING]],0)</f>
        <v>0</v>
      </c>
      <c r="O41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0" s="122">
        <f>IF(Tabel1[[#This Row],[PSYCHOSOCIALE ONDERSTEUNING / BEGELEID WERKEN]]&gt;2,Tabel1[[#This Row],[PSYCHOSOCIALE ONDERSTEUNING / BEGELEID WERKEN]]-2,0)</f>
        <v>0</v>
      </c>
      <c r="S410" s="122">
        <f>Tabel1[[#This Row],[GLOBALE INDIVIDUELE ONDERSTEUNING]]+Tabel1[[#This Row],[OVERDRACHT UREN PSYCHOSOCIALE ONDERSTEUNING]]</f>
        <v>0</v>
      </c>
      <c r="T410" s="122">
        <f>IF(Tabel1[[#This Row],[AANTAL UREN  GLOBALE INDIVIDUELE ONDERSTEUNING]]&gt;10,10*TABELLEN!$AF$7+(Tabel1[[#This Row],[AANTAL UREN  GLOBALE INDIVIDUELE ONDERSTEUNING]]-10)*TABELLEN!$AF$8,Tabel1[[#This Row],[AANTAL UREN  GLOBALE INDIVIDUELE ONDERSTEUNING]]*TABELLEN!$AF$7)</f>
        <v>0</v>
      </c>
      <c r="U410" s="123" t="str">
        <f>IF(Tabel1[[#This Row],[P]]="P","-",IF(Tabel1[[#This Row],[P]]="P0","NIET OK",IF(Tabel1[[#This Row],[P]]="P1","NIET OK",IF(Tabel1[[#This Row],[P]]="P2","NIET OK",IF(Tabel1[[#This Row],[P]]="P3","OK",IF(Tabel1[[#This Row],[P]]="P4","OK",IF(Tabel1[[#This Row],[P]]="P5","OK",IF(Tabel1[[#This Row],[P]]="P6","OK",IF(Tabel1[[#This Row],[P]]="P7","OK")))))))))</f>
        <v>-</v>
      </c>
      <c r="V410" s="123">
        <f>IF(AND(K410="ja",U410="ok"),TABELLEN!$AI$7,0)</f>
        <v>0</v>
      </c>
      <c r="W41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0" s="71" t="str">
        <f>IF(Tabel1[[#This Row],[BUDGETCATEGORIE (DEFINITIEF)]]="-","-",IF(Tabel1[[#This Row],[BUDGETCATEGORIE (DEFINITIEF)]]="RTH",Tabel1[[#This Row],[SOM ZORGGEBONDEN PUNTEN]],VLOOKUP(Tabel1[[#This Row],[BUDGETCATEGORIE (DEFINITIEF)]],TABELLEN!$C$7:$D$30,2,FALSE)))</f>
        <v>-</v>
      </c>
    </row>
    <row r="411" spans="1:27" ht="13.8" x14ac:dyDescent="0.3">
      <c r="A411" s="61"/>
      <c r="B411" s="61"/>
      <c r="C411" s="61"/>
      <c r="D411" s="62" t="str">
        <f>CONCATENATE("B",Tabel1[[#This Row],[B-waarde]],"/","P",Tabel1[[#This Row],[P-waarde]])</f>
        <v>B/P</v>
      </c>
      <c r="E411" s="62" t="str">
        <f>CONCATENATE("P",Tabel1[[#This Row],[P-waarde]])</f>
        <v>P</v>
      </c>
      <c r="F411" s="63"/>
      <c r="G411" s="63"/>
      <c r="H411" s="63"/>
      <c r="I411" s="63"/>
      <c r="J411" s="63"/>
      <c r="K411" s="64"/>
      <c r="L411" s="65">
        <f>ROUNDDOWN(Tabel1[[#This Row],[DAG-ONDERSTEUNING]],0)</f>
        <v>0</v>
      </c>
      <c r="M41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1" s="67">
        <f>ROUNDDOWN(Tabel1[[#This Row],[WOON-ONDERSTEUNING]],0)</f>
        <v>0</v>
      </c>
      <c r="O41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1" s="122">
        <f>IF(Tabel1[[#This Row],[PSYCHOSOCIALE ONDERSTEUNING / BEGELEID WERKEN]]&gt;2,Tabel1[[#This Row],[PSYCHOSOCIALE ONDERSTEUNING / BEGELEID WERKEN]]-2,0)</f>
        <v>0</v>
      </c>
      <c r="S411" s="122">
        <f>Tabel1[[#This Row],[GLOBALE INDIVIDUELE ONDERSTEUNING]]+Tabel1[[#This Row],[OVERDRACHT UREN PSYCHOSOCIALE ONDERSTEUNING]]</f>
        <v>0</v>
      </c>
      <c r="T411" s="122">
        <f>IF(Tabel1[[#This Row],[AANTAL UREN  GLOBALE INDIVIDUELE ONDERSTEUNING]]&gt;10,10*TABELLEN!$AF$7+(Tabel1[[#This Row],[AANTAL UREN  GLOBALE INDIVIDUELE ONDERSTEUNING]]-10)*TABELLEN!$AF$8,Tabel1[[#This Row],[AANTAL UREN  GLOBALE INDIVIDUELE ONDERSTEUNING]]*TABELLEN!$AF$7)</f>
        <v>0</v>
      </c>
      <c r="U411" s="123" t="str">
        <f>IF(Tabel1[[#This Row],[P]]="P","-",IF(Tabel1[[#This Row],[P]]="P0","NIET OK",IF(Tabel1[[#This Row],[P]]="P1","NIET OK",IF(Tabel1[[#This Row],[P]]="P2","NIET OK",IF(Tabel1[[#This Row],[P]]="P3","OK",IF(Tabel1[[#This Row],[P]]="P4","OK",IF(Tabel1[[#This Row],[P]]="P5","OK",IF(Tabel1[[#This Row],[P]]="P6","OK",IF(Tabel1[[#This Row],[P]]="P7","OK")))))))))</f>
        <v>-</v>
      </c>
      <c r="V411" s="123">
        <f>IF(AND(K411="ja",U411="ok"),TABELLEN!$AI$7,0)</f>
        <v>0</v>
      </c>
      <c r="W41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1" s="71" t="str">
        <f>IF(Tabel1[[#This Row],[BUDGETCATEGORIE (DEFINITIEF)]]="-","-",IF(Tabel1[[#This Row],[BUDGETCATEGORIE (DEFINITIEF)]]="RTH",Tabel1[[#This Row],[SOM ZORGGEBONDEN PUNTEN]],VLOOKUP(Tabel1[[#This Row],[BUDGETCATEGORIE (DEFINITIEF)]],TABELLEN!$C$7:$D$30,2,FALSE)))</f>
        <v>-</v>
      </c>
    </row>
    <row r="412" spans="1:27" ht="13.8" x14ac:dyDescent="0.3">
      <c r="A412" s="61"/>
      <c r="B412" s="61"/>
      <c r="C412" s="61"/>
      <c r="D412" s="62" t="str">
        <f>CONCATENATE("B",Tabel1[[#This Row],[B-waarde]],"/","P",Tabel1[[#This Row],[P-waarde]])</f>
        <v>B/P</v>
      </c>
      <c r="E412" s="62" t="str">
        <f>CONCATENATE("P",Tabel1[[#This Row],[P-waarde]])</f>
        <v>P</v>
      </c>
      <c r="F412" s="63"/>
      <c r="G412" s="63"/>
      <c r="H412" s="63"/>
      <c r="I412" s="63"/>
      <c r="J412" s="63"/>
      <c r="K412" s="64"/>
      <c r="L412" s="65">
        <f>ROUNDDOWN(Tabel1[[#This Row],[DAG-ONDERSTEUNING]],0)</f>
        <v>0</v>
      </c>
      <c r="M41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2" s="67">
        <f>ROUNDDOWN(Tabel1[[#This Row],[WOON-ONDERSTEUNING]],0)</f>
        <v>0</v>
      </c>
      <c r="O41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2" s="122">
        <f>IF(Tabel1[[#This Row],[PSYCHOSOCIALE ONDERSTEUNING / BEGELEID WERKEN]]&gt;2,Tabel1[[#This Row],[PSYCHOSOCIALE ONDERSTEUNING / BEGELEID WERKEN]]-2,0)</f>
        <v>0</v>
      </c>
      <c r="S412" s="122">
        <f>Tabel1[[#This Row],[GLOBALE INDIVIDUELE ONDERSTEUNING]]+Tabel1[[#This Row],[OVERDRACHT UREN PSYCHOSOCIALE ONDERSTEUNING]]</f>
        <v>0</v>
      </c>
      <c r="T412" s="122">
        <f>IF(Tabel1[[#This Row],[AANTAL UREN  GLOBALE INDIVIDUELE ONDERSTEUNING]]&gt;10,10*TABELLEN!$AF$7+(Tabel1[[#This Row],[AANTAL UREN  GLOBALE INDIVIDUELE ONDERSTEUNING]]-10)*TABELLEN!$AF$8,Tabel1[[#This Row],[AANTAL UREN  GLOBALE INDIVIDUELE ONDERSTEUNING]]*TABELLEN!$AF$7)</f>
        <v>0</v>
      </c>
      <c r="U412" s="123" t="str">
        <f>IF(Tabel1[[#This Row],[P]]="P","-",IF(Tabel1[[#This Row],[P]]="P0","NIET OK",IF(Tabel1[[#This Row],[P]]="P1","NIET OK",IF(Tabel1[[#This Row],[P]]="P2","NIET OK",IF(Tabel1[[#This Row],[P]]="P3","OK",IF(Tabel1[[#This Row],[P]]="P4","OK",IF(Tabel1[[#This Row],[P]]="P5","OK",IF(Tabel1[[#This Row],[P]]="P6","OK",IF(Tabel1[[#This Row],[P]]="P7","OK")))))))))</f>
        <v>-</v>
      </c>
      <c r="V412" s="123">
        <f>IF(AND(K412="ja",U412="ok"),TABELLEN!$AI$7,0)</f>
        <v>0</v>
      </c>
      <c r="W41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2" s="71" t="str">
        <f>IF(Tabel1[[#This Row],[BUDGETCATEGORIE (DEFINITIEF)]]="-","-",IF(Tabel1[[#This Row],[BUDGETCATEGORIE (DEFINITIEF)]]="RTH",Tabel1[[#This Row],[SOM ZORGGEBONDEN PUNTEN]],VLOOKUP(Tabel1[[#This Row],[BUDGETCATEGORIE (DEFINITIEF)]],TABELLEN!$C$7:$D$30,2,FALSE)))</f>
        <v>-</v>
      </c>
    </row>
    <row r="413" spans="1:27" ht="13.8" x14ac:dyDescent="0.3">
      <c r="A413" s="61"/>
      <c r="B413" s="61"/>
      <c r="C413" s="61"/>
      <c r="D413" s="62" t="str">
        <f>CONCATENATE("B",Tabel1[[#This Row],[B-waarde]],"/","P",Tabel1[[#This Row],[P-waarde]])</f>
        <v>B/P</v>
      </c>
      <c r="E413" s="62" t="str">
        <f>CONCATENATE("P",Tabel1[[#This Row],[P-waarde]])</f>
        <v>P</v>
      </c>
      <c r="F413" s="63"/>
      <c r="G413" s="63"/>
      <c r="H413" s="63"/>
      <c r="I413" s="63"/>
      <c r="J413" s="63"/>
      <c r="K413" s="64"/>
      <c r="L413" s="65">
        <f>ROUNDDOWN(Tabel1[[#This Row],[DAG-ONDERSTEUNING]],0)</f>
        <v>0</v>
      </c>
      <c r="M41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3" s="67">
        <f>ROUNDDOWN(Tabel1[[#This Row],[WOON-ONDERSTEUNING]],0)</f>
        <v>0</v>
      </c>
      <c r="O41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3" s="122">
        <f>IF(Tabel1[[#This Row],[PSYCHOSOCIALE ONDERSTEUNING / BEGELEID WERKEN]]&gt;2,Tabel1[[#This Row],[PSYCHOSOCIALE ONDERSTEUNING / BEGELEID WERKEN]]-2,0)</f>
        <v>0</v>
      </c>
      <c r="S413" s="122">
        <f>Tabel1[[#This Row],[GLOBALE INDIVIDUELE ONDERSTEUNING]]+Tabel1[[#This Row],[OVERDRACHT UREN PSYCHOSOCIALE ONDERSTEUNING]]</f>
        <v>0</v>
      </c>
      <c r="T413" s="122">
        <f>IF(Tabel1[[#This Row],[AANTAL UREN  GLOBALE INDIVIDUELE ONDERSTEUNING]]&gt;10,10*TABELLEN!$AF$7+(Tabel1[[#This Row],[AANTAL UREN  GLOBALE INDIVIDUELE ONDERSTEUNING]]-10)*TABELLEN!$AF$8,Tabel1[[#This Row],[AANTAL UREN  GLOBALE INDIVIDUELE ONDERSTEUNING]]*TABELLEN!$AF$7)</f>
        <v>0</v>
      </c>
      <c r="U413" s="123" t="str">
        <f>IF(Tabel1[[#This Row],[P]]="P","-",IF(Tabel1[[#This Row],[P]]="P0","NIET OK",IF(Tabel1[[#This Row],[P]]="P1","NIET OK",IF(Tabel1[[#This Row],[P]]="P2","NIET OK",IF(Tabel1[[#This Row],[P]]="P3","OK",IF(Tabel1[[#This Row],[P]]="P4","OK",IF(Tabel1[[#This Row],[P]]="P5","OK",IF(Tabel1[[#This Row],[P]]="P6","OK",IF(Tabel1[[#This Row],[P]]="P7","OK")))))))))</f>
        <v>-</v>
      </c>
      <c r="V413" s="123">
        <f>IF(AND(K413="ja",U413="ok"),TABELLEN!$AI$7,0)</f>
        <v>0</v>
      </c>
      <c r="W41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3" s="71" t="str">
        <f>IF(Tabel1[[#This Row],[BUDGETCATEGORIE (DEFINITIEF)]]="-","-",IF(Tabel1[[#This Row],[BUDGETCATEGORIE (DEFINITIEF)]]="RTH",Tabel1[[#This Row],[SOM ZORGGEBONDEN PUNTEN]],VLOOKUP(Tabel1[[#This Row],[BUDGETCATEGORIE (DEFINITIEF)]],TABELLEN!$C$7:$D$30,2,FALSE)))</f>
        <v>-</v>
      </c>
    </row>
    <row r="414" spans="1:27" ht="13.8" x14ac:dyDescent="0.3">
      <c r="A414" s="61"/>
      <c r="B414" s="61"/>
      <c r="C414" s="61"/>
      <c r="D414" s="62" t="str">
        <f>CONCATENATE("B",Tabel1[[#This Row],[B-waarde]],"/","P",Tabel1[[#This Row],[P-waarde]])</f>
        <v>B/P</v>
      </c>
      <c r="E414" s="62" t="str">
        <f>CONCATENATE("P",Tabel1[[#This Row],[P-waarde]])</f>
        <v>P</v>
      </c>
      <c r="F414" s="63"/>
      <c r="G414" s="63"/>
      <c r="H414" s="63"/>
      <c r="I414" s="63"/>
      <c r="J414" s="63"/>
      <c r="K414" s="64"/>
      <c r="L414" s="65">
        <f>ROUNDDOWN(Tabel1[[#This Row],[DAG-ONDERSTEUNING]],0)</f>
        <v>0</v>
      </c>
      <c r="M41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4" s="67">
        <f>ROUNDDOWN(Tabel1[[#This Row],[WOON-ONDERSTEUNING]],0)</f>
        <v>0</v>
      </c>
      <c r="O41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4" s="122">
        <f>IF(Tabel1[[#This Row],[PSYCHOSOCIALE ONDERSTEUNING / BEGELEID WERKEN]]&gt;2,Tabel1[[#This Row],[PSYCHOSOCIALE ONDERSTEUNING / BEGELEID WERKEN]]-2,0)</f>
        <v>0</v>
      </c>
      <c r="S414" s="122">
        <f>Tabel1[[#This Row],[GLOBALE INDIVIDUELE ONDERSTEUNING]]+Tabel1[[#This Row],[OVERDRACHT UREN PSYCHOSOCIALE ONDERSTEUNING]]</f>
        <v>0</v>
      </c>
      <c r="T414" s="122">
        <f>IF(Tabel1[[#This Row],[AANTAL UREN  GLOBALE INDIVIDUELE ONDERSTEUNING]]&gt;10,10*TABELLEN!$AF$7+(Tabel1[[#This Row],[AANTAL UREN  GLOBALE INDIVIDUELE ONDERSTEUNING]]-10)*TABELLEN!$AF$8,Tabel1[[#This Row],[AANTAL UREN  GLOBALE INDIVIDUELE ONDERSTEUNING]]*TABELLEN!$AF$7)</f>
        <v>0</v>
      </c>
      <c r="U414" s="123" t="str">
        <f>IF(Tabel1[[#This Row],[P]]="P","-",IF(Tabel1[[#This Row],[P]]="P0","NIET OK",IF(Tabel1[[#This Row],[P]]="P1","NIET OK",IF(Tabel1[[#This Row],[P]]="P2","NIET OK",IF(Tabel1[[#This Row],[P]]="P3","OK",IF(Tabel1[[#This Row],[P]]="P4","OK",IF(Tabel1[[#This Row],[P]]="P5","OK",IF(Tabel1[[#This Row],[P]]="P6","OK",IF(Tabel1[[#This Row],[P]]="P7","OK")))))))))</f>
        <v>-</v>
      </c>
      <c r="V414" s="123">
        <f>IF(AND(K414="ja",U414="ok"),TABELLEN!$AI$7,0)</f>
        <v>0</v>
      </c>
      <c r="W41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4" s="71" t="str">
        <f>IF(Tabel1[[#This Row],[BUDGETCATEGORIE (DEFINITIEF)]]="-","-",IF(Tabel1[[#This Row],[BUDGETCATEGORIE (DEFINITIEF)]]="RTH",Tabel1[[#This Row],[SOM ZORGGEBONDEN PUNTEN]],VLOOKUP(Tabel1[[#This Row],[BUDGETCATEGORIE (DEFINITIEF)]],TABELLEN!$C$7:$D$30,2,FALSE)))</f>
        <v>-</v>
      </c>
    </row>
    <row r="415" spans="1:27" ht="13.8" x14ac:dyDescent="0.3">
      <c r="A415" s="61"/>
      <c r="B415" s="61"/>
      <c r="C415" s="61"/>
      <c r="D415" s="62" t="str">
        <f>CONCATENATE("B",Tabel1[[#This Row],[B-waarde]],"/","P",Tabel1[[#This Row],[P-waarde]])</f>
        <v>B/P</v>
      </c>
      <c r="E415" s="62" t="str">
        <f>CONCATENATE("P",Tabel1[[#This Row],[P-waarde]])</f>
        <v>P</v>
      </c>
      <c r="F415" s="63"/>
      <c r="G415" s="63"/>
      <c r="H415" s="63"/>
      <c r="I415" s="63"/>
      <c r="J415" s="63"/>
      <c r="K415" s="64"/>
      <c r="L415" s="65">
        <f>ROUNDDOWN(Tabel1[[#This Row],[DAG-ONDERSTEUNING]],0)</f>
        <v>0</v>
      </c>
      <c r="M41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5" s="67">
        <f>ROUNDDOWN(Tabel1[[#This Row],[WOON-ONDERSTEUNING]],0)</f>
        <v>0</v>
      </c>
      <c r="O41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5" s="122">
        <f>IF(Tabel1[[#This Row],[PSYCHOSOCIALE ONDERSTEUNING / BEGELEID WERKEN]]&gt;2,Tabel1[[#This Row],[PSYCHOSOCIALE ONDERSTEUNING / BEGELEID WERKEN]]-2,0)</f>
        <v>0</v>
      </c>
      <c r="S415" s="122">
        <f>Tabel1[[#This Row],[GLOBALE INDIVIDUELE ONDERSTEUNING]]+Tabel1[[#This Row],[OVERDRACHT UREN PSYCHOSOCIALE ONDERSTEUNING]]</f>
        <v>0</v>
      </c>
      <c r="T415" s="122">
        <f>IF(Tabel1[[#This Row],[AANTAL UREN  GLOBALE INDIVIDUELE ONDERSTEUNING]]&gt;10,10*TABELLEN!$AF$7+(Tabel1[[#This Row],[AANTAL UREN  GLOBALE INDIVIDUELE ONDERSTEUNING]]-10)*TABELLEN!$AF$8,Tabel1[[#This Row],[AANTAL UREN  GLOBALE INDIVIDUELE ONDERSTEUNING]]*TABELLEN!$AF$7)</f>
        <v>0</v>
      </c>
      <c r="U415" s="123" t="str">
        <f>IF(Tabel1[[#This Row],[P]]="P","-",IF(Tabel1[[#This Row],[P]]="P0","NIET OK",IF(Tabel1[[#This Row],[P]]="P1","NIET OK",IF(Tabel1[[#This Row],[P]]="P2","NIET OK",IF(Tabel1[[#This Row],[P]]="P3","OK",IF(Tabel1[[#This Row],[P]]="P4","OK",IF(Tabel1[[#This Row],[P]]="P5","OK",IF(Tabel1[[#This Row],[P]]="P6","OK",IF(Tabel1[[#This Row],[P]]="P7","OK")))))))))</f>
        <v>-</v>
      </c>
      <c r="V415" s="123">
        <f>IF(AND(K415="ja",U415="ok"),TABELLEN!$AI$7,0)</f>
        <v>0</v>
      </c>
      <c r="W41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5" s="71" t="str">
        <f>IF(Tabel1[[#This Row],[BUDGETCATEGORIE (DEFINITIEF)]]="-","-",IF(Tabel1[[#This Row],[BUDGETCATEGORIE (DEFINITIEF)]]="RTH",Tabel1[[#This Row],[SOM ZORGGEBONDEN PUNTEN]],VLOOKUP(Tabel1[[#This Row],[BUDGETCATEGORIE (DEFINITIEF)]],TABELLEN!$C$7:$D$30,2,FALSE)))</f>
        <v>-</v>
      </c>
    </row>
    <row r="416" spans="1:27" ht="13.8" x14ac:dyDescent="0.3">
      <c r="A416" s="61"/>
      <c r="B416" s="61"/>
      <c r="C416" s="61"/>
      <c r="D416" s="62" t="str">
        <f>CONCATENATE("B",Tabel1[[#This Row],[B-waarde]],"/","P",Tabel1[[#This Row],[P-waarde]])</f>
        <v>B/P</v>
      </c>
      <c r="E416" s="62" t="str">
        <f>CONCATENATE("P",Tabel1[[#This Row],[P-waarde]])</f>
        <v>P</v>
      </c>
      <c r="F416" s="63"/>
      <c r="G416" s="63"/>
      <c r="H416" s="63"/>
      <c r="I416" s="63"/>
      <c r="J416" s="63"/>
      <c r="K416" s="64"/>
      <c r="L416" s="65">
        <f>ROUNDDOWN(Tabel1[[#This Row],[DAG-ONDERSTEUNING]],0)</f>
        <v>0</v>
      </c>
      <c r="M41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6" s="67">
        <f>ROUNDDOWN(Tabel1[[#This Row],[WOON-ONDERSTEUNING]],0)</f>
        <v>0</v>
      </c>
      <c r="O41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6" s="122">
        <f>IF(Tabel1[[#This Row],[PSYCHOSOCIALE ONDERSTEUNING / BEGELEID WERKEN]]&gt;2,Tabel1[[#This Row],[PSYCHOSOCIALE ONDERSTEUNING / BEGELEID WERKEN]]-2,0)</f>
        <v>0</v>
      </c>
      <c r="S416" s="122">
        <f>Tabel1[[#This Row],[GLOBALE INDIVIDUELE ONDERSTEUNING]]+Tabel1[[#This Row],[OVERDRACHT UREN PSYCHOSOCIALE ONDERSTEUNING]]</f>
        <v>0</v>
      </c>
      <c r="T416" s="122">
        <f>IF(Tabel1[[#This Row],[AANTAL UREN  GLOBALE INDIVIDUELE ONDERSTEUNING]]&gt;10,10*TABELLEN!$AF$7+(Tabel1[[#This Row],[AANTAL UREN  GLOBALE INDIVIDUELE ONDERSTEUNING]]-10)*TABELLEN!$AF$8,Tabel1[[#This Row],[AANTAL UREN  GLOBALE INDIVIDUELE ONDERSTEUNING]]*TABELLEN!$AF$7)</f>
        <v>0</v>
      </c>
      <c r="U416" s="123" t="str">
        <f>IF(Tabel1[[#This Row],[P]]="P","-",IF(Tabel1[[#This Row],[P]]="P0","NIET OK",IF(Tabel1[[#This Row],[P]]="P1","NIET OK",IF(Tabel1[[#This Row],[P]]="P2","NIET OK",IF(Tabel1[[#This Row],[P]]="P3","OK",IF(Tabel1[[#This Row],[P]]="P4","OK",IF(Tabel1[[#This Row],[P]]="P5","OK",IF(Tabel1[[#This Row],[P]]="P6","OK",IF(Tabel1[[#This Row],[P]]="P7","OK")))))))))</f>
        <v>-</v>
      </c>
      <c r="V416" s="123">
        <f>IF(AND(K416="ja",U416="ok"),TABELLEN!$AI$7,0)</f>
        <v>0</v>
      </c>
      <c r="W41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6" s="71" t="str">
        <f>IF(Tabel1[[#This Row],[BUDGETCATEGORIE (DEFINITIEF)]]="-","-",IF(Tabel1[[#This Row],[BUDGETCATEGORIE (DEFINITIEF)]]="RTH",Tabel1[[#This Row],[SOM ZORGGEBONDEN PUNTEN]],VLOOKUP(Tabel1[[#This Row],[BUDGETCATEGORIE (DEFINITIEF)]],TABELLEN!$C$7:$D$30,2,FALSE)))</f>
        <v>-</v>
      </c>
    </row>
    <row r="417" spans="1:27" ht="13.8" x14ac:dyDescent="0.3">
      <c r="A417" s="61"/>
      <c r="B417" s="61"/>
      <c r="C417" s="61"/>
      <c r="D417" s="62" t="str">
        <f>CONCATENATE("B",Tabel1[[#This Row],[B-waarde]],"/","P",Tabel1[[#This Row],[P-waarde]])</f>
        <v>B/P</v>
      </c>
      <c r="E417" s="62" t="str">
        <f>CONCATENATE("P",Tabel1[[#This Row],[P-waarde]])</f>
        <v>P</v>
      </c>
      <c r="F417" s="63"/>
      <c r="G417" s="63"/>
      <c r="H417" s="63"/>
      <c r="I417" s="63"/>
      <c r="J417" s="63"/>
      <c r="K417" s="64"/>
      <c r="L417" s="65">
        <f>ROUNDDOWN(Tabel1[[#This Row],[DAG-ONDERSTEUNING]],0)</f>
        <v>0</v>
      </c>
      <c r="M41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7" s="67">
        <f>ROUNDDOWN(Tabel1[[#This Row],[WOON-ONDERSTEUNING]],0)</f>
        <v>0</v>
      </c>
      <c r="O41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7" s="122">
        <f>IF(Tabel1[[#This Row],[PSYCHOSOCIALE ONDERSTEUNING / BEGELEID WERKEN]]&gt;2,Tabel1[[#This Row],[PSYCHOSOCIALE ONDERSTEUNING / BEGELEID WERKEN]]-2,0)</f>
        <v>0</v>
      </c>
      <c r="S417" s="122">
        <f>Tabel1[[#This Row],[GLOBALE INDIVIDUELE ONDERSTEUNING]]+Tabel1[[#This Row],[OVERDRACHT UREN PSYCHOSOCIALE ONDERSTEUNING]]</f>
        <v>0</v>
      </c>
      <c r="T417" s="122">
        <f>IF(Tabel1[[#This Row],[AANTAL UREN  GLOBALE INDIVIDUELE ONDERSTEUNING]]&gt;10,10*TABELLEN!$AF$7+(Tabel1[[#This Row],[AANTAL UREN  GLOBALE INDIVIDUELE ONDERSTEUNING]]-10)*TABELLEN!$AF$8,Tabel1[[#This Row],[AANTAL UREN  GLOBALE INDIVIDUELE ONDERSTEUNING]]*TABELLEN!$AF$7)</f>
        <v>0</v>
      </c>
      <c r="U417" s="123" t="str">
        <f>IF(Tabel1[[#This Row],[P]]="P","-",IF(Tabel1[[#This Row],[P]]="P0","NIET OK",IF(Tabel1[[#This Row],[P]]="P1","NIET OK",IF(Tabel1[[#This Row],[P]]="P2","NIET OK",IF(Tabel1[[#This Row],[P]]="P3","OK",IF(Tabel1[[#This Row],[P]]="P4","OK",IF(Tabel1[[#This Row],[P]]="P5","OK",IF(Tabel1[[#This Row],[P]]="P6","OK",IF(Tabel1[[#This Row],[P]]="P7","OK")))))))))</f>
        <v>-</v>
      </c>
      <c r="V417" s="123">
        <f>IF(AND(K417="ja",U417="ok"),TABELLEN!$AI$7,0)</f>
        <v>0</v>
      </c>
      <c r="W41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7" s="71" t="str">
        <f>IF(Tabel1[[#This Row],[BUDGETCATEGORIE (DEFINITIEF)]]="-","-",IF(Tabel1[[#This Row],[BUDGETCATEGORIE (DEFINITIEF)]]="RTH",Tabel1[[#This Row],[SOM ZORGGEBONDEN PUNTEN]],VLOOKUP(Tabel1[[#This Row],[BUDGETCATEGORIE (DEFINITIEF)]],TABELLEN!$C$7:$D$30,2,FALSE)))</f>
        <v>-</v>
      </c>
    </row>
    <row r="418" spans="1:27" ht="13.8" x14ac:dyDescent="0.3">
      <c r="A418" s="61"/>
      <c r="B418" s="61"/>
      <c r="C418" s="61"/>
      <c r="D418" s="62" t="str">
        <f>CONCATENATE("B",Tabel1[[#This Row],[B-waarde]],"/","P",Tabel1[[#This Row],[P-waarde]])</f>
        <v>B/P</v>
      </c>
      <c r="E418" s="62" t="str">
        <f>CONCATENATE("P",Tabel1[[#This Row],[P-waarde]])</f>
        <v>P</v>
      </c>
      <c r="F418" s="63"/>
      <c r="G418" s="63"/>
      <c r="H418" s="63"/>
      <c r="I418" s="63"/>
      <c r="J418" s="63"/>
      <c r="K418" s="64"/>
      <c r="L418" s="65">
        <f>ROUNDDOWN(Tabel1[[#This Row],[DAG-ONDERSTEUNING]],0)</f>
        <v>0</v>
      </c>
      <c r="M41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8" s="67">
        <f>ROUNDDOWN(Tabel1[[#This Row],[WOON-ONDERSTEUNING]],0)</f>
        <v>0</v>
      </c>
      <c r="O41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8" s="122">
        <f>IF(Tabel1[[#This Row],[PSYCHOSOCIALE ONDERSTEUNING / BEGELEID WERKEN]]&gt;2,Tabel1[[#This Row],[PSYCHOSOCIALE ONDERSTEUNING / BEGELEID WERKEN]]-2,0)</f>
        <v>0</v>
      </c>
      <c r="S418" s="122">
        <f>Tabel1[[#This Row],[GLOBALE INDIVIDUELE ONDERSTEUNING]]+Tabel1[[#This Row],[OVERDRACHT UREN PSYCHOSOCIALE ONDERSTEUNING]]</f>
        <v>0</v>
      </c>
      <c r="T418" s="122">
        <f>IF(Tabel1[[#This Row],[AANTAL UREN  GLOBALE INDIVIDUELE ONDERSTEUNING]]&gt;10,10*TABELLEN!$AF$7+(Tabel1[[#This Row],[AANTAL UREN  GLOBALE INDIVIDUELE ONDERSTEUNING]]-10)*TABELLEN!$AF$8,Tabel1[[#This Row],[AANTAL UREN  GLOBALE INDIVIDUELE ONDERSTEUNING]]*TABELLEN!$AF$7)</f>
        <v>0</v>
      </c>
      <c r="U418" s="123" t="str">
        <f>IF(Tabel1[[#This Row],[P]]="P","-",IF(Tabel1[[#This Row],[P]]="P0","NIET OK",IF(Tabel1[[#This Row],[P]]="P1","NIET OK",IF(Tabel1[[#This Row],[P]]="P2","NIET OK",IF(Tabel1[[#This Row],[P]]="P3","OK",IF(Tabel1[[#This Row],[P]]="P4","OK",IF(Tabel1[[#This Row],[P]]="P5","OK",IF(Tabel1[[#This Row],[P]]="P6","OK",IF(Tabel1[[#This Row],[P]]="P7","OK")))))))))</f>
        <v>-</v>
      </c>
      <c r="V418" s="123">
        <f>IF(AND(K418="ja",U418="ok"),TABELLEN!$AI$7,0)</f>
        <v>0</v>
      </c>
      <c r="W41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8" s="71" t="str">
        <f>IF(Tabel1[[#This Row],[BUDGETCATEGORIE (DEFINITIEF)]]="-","-",IF(Tabel1[[#This Row],[BUDGETCATEGORIE (DEFINITIEF)]]="RTH",Tabel1[[#This Row],[SOM ZORGGEBONDEN PUNTEN]],VLOOKUP(Tabel1[[#This Row],[BUDGETCATEGORIE (DEFINITIEF)]],TABELLEN!$C$7:$D$30,2,FALSE)))</f>
        <v>-</v>
      </c>
    </row>
    <row r="419" spans="1:27" ht="13.8" x14ac:dyDescent="0.3">
      <c r="A419" s="61"/>
      <c r="B419" s="61"/>
      <c r="C419" s="61"/>
      <c r="D419" s="62" t="str">
        <f>CONCATENATE("B",Tabel1[[#This Row],[B-waarde]],"/","P",Tabel1[[#This Row],[P-waarde]])</f>
        <v>B/P</v>
      </c>
      <c r="E419" s="62" t="str">
        <f>CONCATENATE("P",Tabel1[[#This Row],[P-waarde]])</f>
        <v>P</v>
      </c>
      <c r="F419" s="63"/>
      <c r="G419" s="63"/>
      <c r="H419" s="63"/>
      <c r="I419" s="63"/>
      <c r="J419" s="63"/>
      <c r="K419" s="64"/>
      <c r="L419" s="65">
        <f>ROUNDDOWN(Tabel1[[#This Row],[DAG-ONDERSTEUNING]],0)</f>
        <v>0</v>
      </c>
      <c r="M41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19" s="67">
        <f>ROUNDDOWN(Tabel1[[#This Row],[WOON-ONDERSTEUNING]],0)</f>
        <v>0</v>
      </c>
      <c r="O41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1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1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19" s="122">
        <f>IF(Tabel1[[#This Row],[PSYCHOSOCIALE ONDERSTEUNING / BEGELEID WERKEN]]&gt;2,Tabel1[[#This Row],[PSYCHOSOCIALE ONDERSTEUNING / BEGELEID WERKEN]]-2,0)</f>
        <v>0</v>
      </c>
      <c r="S419" s="122">
        <f>Tabel1[[#This Row],[GLOBALE INDIVIDUELE ONDERSTEUNING]]+Tabel1[[#This Row],[OVERDRACHT UREN PSYCHOSOCIALE ONDERSTEUNING]]</f>
        <v>0</v>
      </c>
      <c r="T419" s="122">
        <f>IF(Tabel1[[#This Row],[AANTAL UREN  GLOBALE INDIVIDUELE ONDERSTEUNING]]&gt;10,10*TABELLEN!$AF$7+(Tabel1[[#This Row],[AANTAL UREN  GLOBALE INDIVIDUELE ONDERSTEUNING]]-10)*TABELLEN!$AF$8,Tabel1[[#This Row],[AANTAL UREN  GLOBALE INDIVIDUELE ONDERSTEUNING]]*TABELLEN!$AF$7)</f>
        <v>0</v>
      </c>
      <c r="U419" s="123" t="str">
        <f>IF(Tabel1[[#This Row],[P]]="P","-",IF(Tabel1[[#This Row],[P]]="P0","NIET OK",IF(Tabel1[[#This Row],[P]]="P1","NIET OK",IF(Tabel1[[#This Row],[P]]="P2","NIET OK",IF(Tabel1[[#This Row],[P]]="P3","OK",IF(Tabel1[[#This Row],[P]]="P4","OK",IF(Tabel1[[#This Row],[P]]="P5","OK",IF(Tabel1[[#This Row],[P]]="P6","OK",IF(Tabel1[[#This Row],[P]]="P7","OK")))))))))</f>
        <v>-</v>
      </c>
      <c r="V419" s="123">
        <f>IF(AND(K419="ja",U419="ok"),TABELLEN!$AI$7,0)</f>
        <v>0</v>
      </c>
      <c r="W41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1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1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1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19" s="71" t="str">
        <f>IF(Tabel1[[#This Row],[BUDGETCATEGORIE (DEFINITIEF)]]="-","-",IF(Tabel1[[#This Row],[BUDGETCATEGORIE (DEFINITIEF)]]="RTH",Tabel1[[#This Row],[SOM ZORGGEBONDEN PUNTEN]],VLOOKUP(Tabel1[[#This Row],[BUDGETCATEGORIE (DEFINITIEF)]],TABELLEN!$C$7:$D$30,2,FALSE)))</f>
        <v>-</v>
      </c>
    </row>
    <row r="420" spans="1:27" ht="13.8" x14ac:dyDescent="0.3">
      <c r="A420" s="61"/>
      <c r="B420" s="61"/>
      <c r="C420" s="61"/>
      <c r="D420" s="62" t="str">
        <f>CONCATENATE("B",Tabel1[[#This Row],[B-waarde]],"/","P",Tabel1[[#This Row],[P-waarde]])</f>
        <v>B/P</v>
      </c>
      <c r="E420" s="62" t="str">
        <f>CONCATENATE("P",Tabel1[[#This Row],[P-waarde]])</f>
        <v>P</v>
      </c>
      <c r="F420" s="63"/>
      <c r="G420" s="63"/>
      <c r="H420" s="63"/>
      <c r="I420" s="63"/>
      <c r="J420" s="63"/>
      <c r="K420" s="64"/>
      <c r="L420" s="65">
        <f>ROUNDDOWN(Tabel1[[#This Row],[DAG-ONDERSTEUNING]],0)</f>
        <v>0</v>
      </c>
      <c r="M42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0" s="67">
        <f>ROUNDDOWN(Tabel1[[#This Row],[WOON-ONDERSTEUNING]],0)</f>
        <v>0</v>
      </c>
      <c r="O42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0" s="122">
        <f>IF(Tabel1[[#This Row],[PSYCHOSOCIALE ONDERSTEUNING / BEGELEID WERKEN]]&gt;2,Tabel1[[#This Row],[PSYCHOSOCIALE ONDERSTEUNING / BEGELEID WERKEN]]-2,0)</f>
        <v>0</v>
      </c>
      <c r="S420" s="122">
        <f>Tabel1[[#This Row],[GLOBALE INDIVIDUELE ONDERSTEUNING]]+Tabel1[[#This Row],[OVERDRACHT UREN PSYCHOSOCIALE ONDERSTEUNING]]</f>
        <v>0</v>
      </c>
      <c r="T420" s="122">
        <f>IF(Tabel1[[#This Row],[AANTAL UREN  GLOBALE INDIVIDUELE ONDERSTEUNING]]&gt;10,10*TABELLEN!$AF$7+(Tabel1[[#This Row],[AANTAL UREN  GLOBALE INDIVIDUELE ONDERSTEUNING]]-10)*TABELLEN!$AF$8,Tabel1[[#This Row],[AANTAL UREN  GLOBALE INDIVIDUELE ONDERSTEUNING]]*TABELLEN!$AF$7)</f>
        <v>0</v>
      </c>
      <c r="U420" s="123" t="str">
        <f>IF(Tabel1[[#This Row],[P]]="P","-",IF(Tabel1[[#This Row],[P]]="P0","NIET OK",IF(Tabel1[[#This Row],[P]]="P1","NIET OK",IF(Tabel1[[#This Row],[P]]="P2","NIET OK",IF(Tabel1[[#This Row],[P]]="P3","OK",IF(Tabel1[[#This Row],[P]]="P4","OK",IF(Tabel1[[#This Row],[P]]="P5","OK",IF(Tabel1[[#This Row],[P]]="P6","OK",IF(Tabel1[[#This Row],[P]]="P7","OK")))))))))</f>
        <v>-</v>
      </c>
      <c r="V420" s="123">
        <f>IF(AND(K420="ja",U420="ok"),TABELLEN!$AI$7,0)</f>
        <v>0</v>
      </c>
      <c r="W42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0" s="71" t="str">
        <f>IF(Tabel1[[#This Row],[BUDGETCATEGORIE (DEFINITIEF)]]="-","-",IF(Tabel1[[#This Row],[BUDGETCATEGORIE (DEFINITIEF)]]="RTH",Tabel1[[#This Row],[SOM ZORGGEBONDEN PUNTEN]],VLOOKUP(Tabel1[[#This Row],[BUDGETCATEGORIE (DEFINITIEF)]],TABELLEN!$C$7:$D$30,2,FALSE)))</f>
        <v>-</v>
      </c>
    </row>
    <row r="421" spans="1:27" ht="13.8" x14ac:dyDescent="0.3">
      <c r="A421" s="61"/>
      <c r="B421" s="61"/>
      <c r="C421" s="61"/>
      <c r="D421" s="62" t="str">
        <f>CONCATENATE("B",Tabel1[[#This Row],[B-waarde]],"/","P",Tabel1[[#This Row],[P-waarde]])</f>
        <v>B/P</v>
      </c>
      <c r="E421" s="62" t="str">
        <f>CONCATENATE("P",Tabel1[[#This Row],[P-waarde]])</f>
        <v>P</v>
      </c>
      <c r="F421" s="63"/>
      <c r="G421" s="63"/>
      <c r="H421" s="63"/>
      <c r="I421" s="63"/>
      <c r="J421" s="63"/>
      <c r="K421" s="64"/>
      <c r="L421" s="65">
        <f>ROUNDDOWN(Tabel1[[#This Row],[DAG-ONDERSTEUNING]],0)</f>
        <v>0</v>
      </c>
      <c r="M42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1" s="67">
        <f>ROUNDDOWN(Tabel1[[#This Row],[WOON-ONDERSTEUNING]],0)</f>
        <v>0</v>
      </c>
      <c r="O42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1" s="122">
        <f>IF(Tabel1[[#This Row],[PSYCHOSOCIALE ONDERSTEUNING / BEGELEID WERKEN]]&gt;2,Tabel1[[#This Row],[PSYCHOSOCIALE ONDERSTEUNING / BEGELEID WERKEN]]-2,0)</f>
        <v>0</v>
      </c>
      <c r="S421" s="122">
        <f>Tabel1[[#This Row],[GLOBALE INDIVIDUELE ONDERSTEUNING]]+Tabel1[[#This Row],[OVERDRACHT UREN PSYCHOSOCIALE ONDERSTEUNING]]</f>
        <v>0</v>
      </c>
      <c r="T421" s="122">
        <f>IF(Tabel1[[#This Row],[AANTAL UREN  GLOBALE INDIVIDUELE ONDERSTEUNING]]&gt;10,10*TABELLEN!$AF$7+(Tabel1[[#This Row],[AANTAL UREN  GLOBALE INDIVIDUELE ONDERSTEUNING]]-10)*TABELLEN!$AF$8,Tabel1[[#This Row],[AANTAL UREN  GLOBALE INDIVIDUELE ONDERSTEUNING]]*TABELLEN!$AF$7)</f>
        <v>0</v>
      </c>
      <c r="U421" s="123" t="str">
        <f>IF(Tabel1[[#This Row],[P]]="P","-",IF(Tabel1[[#This Row],[P]]="P0","NIET OK",IF(Tabel1[[#This Row],[P]]="P1","NIET OK",IF(Tabel1[[#This Row],[P]]="P2","NIET OK",IF(Tabel1[[#This Row],[P]]="P3","OK",IF(Tabel1[[#This Row],[P]]="P4","OK",IF(Tabel1[[#This Row],[P]]="P5","OK",IF(Tabel1[[#This Row],[P]]="P6","OK",IF(Tabel1[[#This Row],[P]]="P7","OK")))))))))</f>
        <v>-</v>
      </c>
      <c r="V421" s="123">
        <f>IF(AND(K421="ja",U421="ok"),TABELLEN!$AI$7,0)</f>
        <v>0</v>
      </c>
      <c r="W42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1" s="71" t="str">
        <f>IF(Tabel1[[#This Row],[BUDGETCATEGORIE (DEFINITIEF)]]="-","-",IF(Tabel1[[#This Row],[BUDGETCATEGORIE (DEFINITIEF)]]="RTH",Tabel1[[#This Row],[SOM ZORGGEBONDEN PUNTEN]],VLOOKUP(Tabel1[[#This Row],[BUDGETCATEGORIE (DEFINITIEF)]],TABELLEN!$C$7:$D$30,2,FALSE)))</f>
        <v>-</v>
      </c>
    </row>
    <row r="422" spans="1:27" ht="13.8" x14ac:dyDescent="0.3">
      <c r="A422" s="61"/>
      <c r="B422" s="61"/>
      <c r="C422" s="61"/>
      <c r="D422" s="62" t="str">
        <f>CONCATENATE("B",Tabel1[[#This Row],[B-waarde]],"/","P",Tabel1[[#This Row],[P-waarde]])</f>
        <v>B/P</v>
      </c>
      <c r="E422" s="62" t="str">
        <f>CONCATENATE("P",Tabel1[[#This Row],[P-waarde]])</f>
        <v>P</v>
      </c>
      <c r="F422" s="63"/>
      <c r="G422" s="63"/>
      <c r="H422" s="63"/>
      <c r="I422" s="63"/>
      <c r="J422" s="63"/>
      <c r="K422" s="64"/>
      <c r="L422" s="65">
        <f>ROUNDDOWN(Tabel1[[#This Row],[DAG-ONDERSTEUNING]],0)</f>
        <v>0</v>
      </c>
      <c r="M42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2" s="67">
        <f>ROUNDDOWN(Tabel1[[#This Row],[WOON-ONDERSTEUNING]],0)</f>
        <v>0</v>
      </c>
      <c r="O42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2" s="122">
        <f>IF(Tabel1[[#This Row],[PSYCHOSOCIALE ONDERSTEUNING / BEGELEID WERKEN]]&gt;2,Tabel1[[#This Row],[PSYCHOSOCIALE ONDERSTEUNING / BEGELEID WERKEN]]-2,0)</f>
        <v>0</v>
      </c>
      <c r="S422" s="122">
        <f>Tabel1[[#This Row],[GLOBALE INDIVIDUELE ONDERSTEUNING]]+Tabel1[[#This Row],[OVERDRACHT UREN PSYCHOSOCIALE ONDERSTEUNING]]</f>
        <v>0</v>
      </c>
      <c r="T422" s="122">
        <f>IF(Tabel1[[#This Row],[AANTAL UREN  GLOBALE INDIVIDUELE ONDERSTEUNING]]&gt;10,10*TABELLEN!$AF$7+(Tabel1[[#This Row],[AANTAL UREN  GLOBALE INDIVIDUELE ONDERSTEUNING]]-10)*TABELLEN!$AF$8,Tabel1[[#This Row],[AANTAL UREN  GLOBALE INDIVIDUELE ONDERSTEUNING]]*TABELLEN!$AF$7)</f>
        <v>0</v>
      </c>
      <c r="U422" s="123" t="str">
        <f>IF(Tabel1[[#This Row],[P]]="P","-",IF(Tabel1[[#This Row],[P]]="P0","NIET OK",IF(Tabel1[[#This Row],[P]]="P1","NIET OK",IF(Tabel1[[#This Row],[P]]="P2","NIET OK",IF(Tabel1[[#This Row],[P]]="P3","OK",IF(Tabel1[[#This Row],[P]]="P4","OK",IF(Tabel1[[#This Row],[P]]="P5","OK",IF(Tabel1[[#This Row],[P]]="P6","OK",IF(Tabel1[[#This Row],[P]]="P7","OK")))))))))</f>
        <v>-</v>
      </c>
      <c r="V422" s="123">
        <f>IF(AND(K422="ja",U422="ok"),TABELLEN!$AI$7,0)</f>
        <v>0</v>
      </c>
      <c r="W42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2" s="71" t="str">
        <f>IF(Tabel1[[#This Row],[BUDGETCATEGORIE (DEFINITIEF)]]="-","-",IF(Tabel1[[#This Row],[BUDGETCATEGORIE (DEFINITIEF)]]="RTH",Tabel1[[#This Row],[SOM ZORGGEBONDEN PUNTEN]],VLOOKUP(Tabel1[[#This Row],[BUDGETCATEGORIE (DEFINITIEF)]],TABELLEN!$C$7:$D$30,2,FALSE)))</f>
        <v>-</v>
      </c>
    </row>
    <row r="423" spans="1:27" ht="13.8" x14ac:dyDescent="0.3">
      <c r="A423" s="61"/>
      <c r="B423" s="61"/>
      <c r="C423" s="61"/>
      <c r="D423" s="62" t="str">
        <f>CONCATENATE("B",Tabel1[[#This Row],[B-waarde]],"/","P",Tabel1[[#This Row],[P-waarde]])</f>
        <v>B/P</v>
      </c>
      <c r="E423" s="62" t="str">
        <f>CONCATENATE("P",Tabel1[[#This Row],[P-waarde]])</f>
        <v>P</v>
      </c>
      <c r="F423" s="63"/>
      <c r="G423" s="63"/>
      <c r="H423" s="63"/>
      <c r="I423" s="63"/>
      <c r="J423" s="63"/>
      <c r="K423" s="64"/>
      <c r="L423" s="65">
        <f>ROUNDDOWN(Tabel1[[#This Row],[DAG-ONDERSTEUNING]],0)</f>
        <v>0</v>
      </c>
      <c r="M42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3" s="67">
        <f>ROUNDDOWN(Tabel1[[#This Row],[WOON-ONDERSTEUNING]],0)</f>
        <v>0</v>
      </c>
      <c r="O42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3" s="122">
        <f>IF(Tabel1[[#This Row],[PSYCHOSOCIALE ONDERSTEUNING / BEGELEID WERKEN]]&gt;2,Tabel1[[#This Row],[PSYCHOSOCIALE ONDERSTEUNING / BEGELEID WERKEN]]-2,0)</f>
        <v>0</v>
      </c>
      <c r="S423" s="122">
        <f>Tabel1[[#This Row],[GLOBALE INDIVIDUELE ONDERSTEUNING]]+Tabel1[[#This Row],[OVERDRACHT UREN PSYCHOSOCIALE ONDERSTEUNING]]</f>
        <v>0</v>
      </c>
      <c r="T423" s="122">
        <f>IF(Tabel1[[#This Row],[AANTAL UREN  GLOBALE INDIVIDUELE ONDERSTEUNING]]&gt;10,10*TABELLEN!$AF$7+(Tabel1[[#This Row],[AANTAL UREN  GLOBALE INDIVIDUELE ONDERSTEUNING]]-10)*TABELLEN!$AF$8,Tabel1[[#This Row],[AANTAL UREN  GLOBALE INDIVIDUELE ONDERSTEUNING]]*TABELLEN!$AF$7)</f>
        <v>0</v>
      </c>
      <c r="U423" s="123" t="str">
        <f>IF(Tabel1[[#This Row],[P]]="P","-",IF(Tabel1[[#This Row],[P]]="P0","NIET OK",IF(Tabel1[[#This Row],[P]]="P1","NIET OK",IF(Tabel1[[#This Row],[P]]="P2","NIET OK",IF(Tabel1[[#This Row],[P]]="P3","OK",IF(Tabel1[[#This Row],[P]]="P4","OK",IF(Tabel1[[#This Row],[P]]="P5","OK",IF(Tabel1[[#This Row],[P]]="P6","OK",IF(Tabel1[[#This Row],[P]]="P7","OK")))))))))</f>
        <v>-</v>
      </c>
      <c r="V423" s="123">
        <f>IF(AND(K423="ja",U423="ok"),TABELLEN!$AI$7,0)</f>
        <v>0</v>
      </c>
      <c r="W42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3" s="71" t="str">
        <f>IF(Tabel1[[#This Row],[BUDGETCATEGORIE (DEFINITIEF)]]="-","-",IF(Tabel1[[#This Row],[BUDGETCATEGORIE (DEFINITIEF)]]="RTH",Tabel1[[#This Row],[SOM ZORGGEBONDEN PUNTEN]],VLOOKUP(Tabel1[[#This Row],[BUDGETCATEGORIE (DEFINITIEF)]],TABELLEN!$C$7:$D$30,2,FALSE)))</f>
        <v>-</v>
      </c>
    </row>
    <row r="424" spans="1:27" ht="13.8" x14ac:dyDescent="0.3">
      <c r="A424" s="61"/>
      <c r="B424" s="61"/>
      <c r="C424" s="61"/>
      <c r="D424" s="62" t="str">
        <f>CONCATENATE("B",Tabel1[[#This Row],[B-waarde]],"/","P",Tabel1[[#This Row],[P-waarde]])</f>
        <v>B/P</v>
      </c>
      <c r="E424" s="62" t="str">
        <f>CONCATENATE("P",Tabel1[[#This Row],[P-waarde]])</f>
        <v>P</v>
      </c>
      <c r="F424" s="63"/>
      <c r="G424" s="63"/>
      <c r="H424" s="63"/>
      <c r="I424" s="63"/>
      <c r="J424" s="63"/>
      <c r="K424" s="64"/>
      <c r="L424" s="65">
        <f>ROUNDDOWN(Tabel1[[#This Row],[DAG-ONDERSTEUNING]],0)</f>
        <v>0</v>
      </c>
      <c r="M42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4" s="67">
        <f>ROUNDDOWN(Tabel1[[#This Row],[WOON-ONDERSTEUNING]],0)</f>
        <v>0</v>
      </c>
      <c r="O42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4" s="122">
        <f>IF(Tabel1[[#This Row],[PSYCHOSOCIALE ONDERSTEUNING / BEGELEID WERKEN]]&gt;2,Tabel1[[#This Row],[PSYCHOSOCIALE ONDERSTEUNING / BEGELEID WERKEN]]-2,0)</f>
        <v>0</v>
      </c>
      <c r="S424" s="122">
        <f>Tabel1[[#This Row],[GLOBALE INDIVIDUELE ONDERSTEUNING]]+Tabel1[[#This Row],[OVERDRACHT UREN PSYCHOSOCIALE ONDERSTEUNING]]</f>
        <v>0</v>
      </c>
      <c r="T424" s="122">
        <f>IF(Tabel1[[#This Row],[AANTAL UREN  GLOBALE INDIVIDUELE ONDERSTEUNING]]&gt;10,10*TABELLEN!$AF$7+(Tabel1[[#This Row],[AANTAL UREN  GLOBALE INDIVIDUELE ONDERSTEUNING]]-10)*TABELLEN!$AF$8,Tabel1[[#This Row],[AANTAL UREN  GLOBALE INDIVIDUELE ONDERSTEUNING]]*TABELLEN!$AF$7)</f>
        <v>0</v>
      </c>
      <c r="U424" s="123" t="str">
        <f>IF(Tabel1[[#This Row],[P]]="P","-",IF(Tabel1[[#This Row],[P]]="P0","NIET OK",IF(Tabel1[[#This Row],[P]]="P1","NIET OK",IF(Tabel1[[#This Row],[P]]="P2","NIET OK",IF(Tabel1[[#This Row],[P]]="P3","OK",IF(Tabel1[[#This Row],[P]]="P4","OK",IF(Tabel1[[#This Row],[P]]="P5","OK",IF(Tabel1[[#This Row],[P]]="P6","OK",IF(Tabel1[[#This Row],[P]]="P7","OK")))))))))</f>
        <v>-</v>
      </c>
      <c r="V424" s="123">
        <f>IF(AND(K424="ja",U424="ok"),TABELLEN!$AI$7,0)</f>
        <v>0</v>
      </c>
      <c r="W42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4" s="71" t="str">
        <f>IF(Tabel1[[#This Row],[BUDGETCATEGORIE (DEFINITIEF)]]="-","-",IF(Tabel1[[#This Row],[BUDGETCATEGORIE (DEFINITIEF)]]="RTH",Tabel1[[#This Row],[SOM ZORGGEBONDEN PUNTEN]],VLOOKUP(Tabel1[[#This Row],[BUDGETCATEGORIE (DEFINITIEF)]],TABELLEN!$C$7:$D$30,2,FALSE)))</f>
        <v>-</v>
      </c>
    </row>
    <row r="425" spans="1:27" ht="13.8" x14ac:dyDescent="0.3">
      <c r="A425" s="61"/>
      <c r="B425" s="61"/>
      <c r="C425" s="61"/>
      <c r="D425" s="62" t="str">
        <f>CONCATENATE("B",Tabel1[[#This Row],[B-waarde]],"/","P",Tabel1[[#This Row],[P-waarde]])</f>
        <v>B/P</v>
      </c>
      <c r="E425" s="62" t="str">
        <f>CONCATENATE("P",Tabel1[[#This Row],[P-waarde]])</f>
        <v>P</v>
      </c>
      <c r="F425" s="63"/>
      <c r="G425" s="63"/>
      <c r="H425" s="63"/>
      <c r="I425" s="63"/>
      <c r="J425" s="63"/>
      <c r="K425" s="64"/>
      <c r="L425" s="65">
        <f>ROUNDDOWN(Tabel1[[#This Row],[DAG-ONDERSTEUNING]],0)</f>
        <v>0</v>
      </c>
      <c r="M42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5" s="67">
        <f>ROUNDDOWN(Tabel1[[#This Row],[WOON-ONDERSTEUNING]],0)</f>
        <v>0</v>
      </c>
      <c r="O42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5" s="122">
        <f>IF(Tabel1[[#This Row],[PSYCHOSOCIALE ONDERSTEUNING / BEGELEID WERKEN]]&gt;2,Tabel1[[#This Row],[PSYCHOSOCIALE ONDERSTEUNING / BEGELEID WERKEN]]-2,0)</f>
        <v>0</v>
      </c>
      <c r="S425" s="122">
        <f>Tabel1[[#This Row],[GLOBALE INDIVIDUELE ONDERSTEUNING]]+Tabel1[[#This Row],[OVERDRACHT UREN PSYCHOSOCIALE ONDERSTEUNING]]</f>
        <v>0</v>
      </c>
      <c r="T425" s="122">
        <f>IF(Tabel1[[#This Row],[AANTAL UREN  GLOBALE INDIVIDUELE ONDERSTEUNING]]&gt;10,10*TABELLEN!$AF$7+(Tabel1[[#This Row],[AANTAL UREN  GLOBALE INDIVIDUELE ONDERSTEUNING]]-10)*TABELLEN!$AF$8,Tabel1[[#This Row],[AANTAL UREN  GLOBALE INDIVIDUELE ONDERSTEUNING]]*TABELLEN!$AF$7)</f>
        <v>0</v>
      </c>
      <c r="U425" s="123" t="str">
        <f>IF(Tabel1[[#This Row],[P]]="P","-",IF(Tabel1[[#This Row],[P]]="P0","NIET OK",IF(Tabel1[[#This Row],[P]]="P1","NIET OK",IF(Tabel1[[#This Row],[P]]="P2","NIET OK",IF(Tabel1[[#This Row],[P]]="P3","OK",IF(Tabel1[[#This Row],[P]]="P4","OK",IF(Tabel1[[#This Row],[P]]="P5","OK",IF(Tabel1[[#This Row],[P]]="P6","OK",IF(Tabel1[[#This Row],[P]]="P7","OK")))))))))</f>
        <v>-</v>
      </c>
      <c r="V425" s="123">
        <f>IF(AND(K425="ja",U425="ok"),TABELLEN!$AI$7,0)</f>
        <v>0</v>
      </c>
      <c r="W42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5" s="71" t="str">
        <f>IF(Tabel1[[#This Row],[BUDGETCATEGORIE (DEFINITIEF)]]="-","-",IF(Tabel1[[#This Row],[BUDGETCATEGORIE (DEFINITIEF)]]="RTH",Tabel1[[#This Row],[SOM ZORGGEBONDEN PUNTEN]],VLOOKUP(Tabel1[[#This Row],[BUDGETCATEGORIE (DEFINITIEF)]],TABELLEN!$C$7:$D$30,2,FALSE)))</f>
        <v>-</v>
      </c>
    </row>
    <row r="426" spans="1:27" ht="13.8" x14ac:dyDescent="0.3">
      <c r="A426" s="61"/>
      <c r="B426" s="61"/>
      <c r="C426" s="61"/>
      <c r="D426" s="62" t="str">
        <f>CONCATENATE("B",Tabel1[[#This Row],[B-waarde]],"/","P",Tabel1[[#This Row],[P-waarde]])</f>
        <v>B/P</v>
      </c>
      <c r="E426" s="62" t="str">
        <f>CONCATENATE("P",Tabel1[[#This Row],[P-waarde]])</f>
        <v>P</v>
      </c>
      <c r="F426" s="63"/>
      <c r="G426" s="63"/>
      <c r="H426" s="63"/>
      <c r="I426" s="63"/>
      <c r="J426" s="63"/>
      <c r="K426" s="64"/>
      <c r="L426" s="65">
        <f>ROUNDDOWN(Tabel1[[#This Row],[DAG-ONDERSTEUNING]],0)</f>
        <v>0</v>
      </c>
      <c r="M42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6" s="67">
        <f>ROUNDDOWN(Tabel1[[#This Row],[WOON-ONDERSTEUNING]],0)</f>
        <v>0</v>
      </c>
      <c r="O42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6" s="122">
        <f>IF(Tabel1[[#This Row],[PSYCHOSOCIALE ONDERSTEUNING / BEGELEID WERKEN]]&gt;2,Tabel1[[#This Row],[PSYCHOSOCIALE ONDERSTEUNING / BEGELEID WERKEN]]-2,0)</f>
        <v>0</v>
      </c>
      <c r="S426" s="122">
        <f>Tabel1[[#This Row],[GLOBALE INDIVIDUELE ONDERSTEUNING]]+Tabel1[[#This Row],[OVERDRACHT UREN PSYCHOSOCIALE ONDERSTEUNING]]</f>
        <v>0</v>
      </c>
      <c r="T426" s="122">
        <f>IF(Tabel1[[#This Row],[AANTAL UREN  GLOBALE INDIVIDUELE ONDERSTEUNING]]&gt;10,10*TABELLEN!$AF$7+(Tabel1[[#This Row],[AANTAL UREN  GLOBALE INDIVIDUELE ONDERSTEUNING]]-10)*TABELLEN!$AF$8,Tabel1[[#This Row],[AANTAL UREN  GLOBALE INDIVIDUELE ONDERSTEUNING]]*TABELLEN!$AF$7)</f>
        <v>0</v>
      </c>
      <c r="U426" s="123" t="str">
        <f>IF(Tabel1[[#This Row],[P]]="P","-",IF(Tabel1[[#This Row],[P]]="P0","NIET OK",IF(Tabel1[[#This Row],[P]]="P1","NIET OK",IF(Tabel1[[#This Row],[P]]="P2","NIET OK",IF(Tabel1[[#This Row],[P]]="P3","OK",IF(Tabel1[[#This Row],[P]]="P4","OK",IF(Tabel1[[#This Row],[P]]="P5","OK",IF(Tabel1[[#This Row],[P]]="P6","OK",IF(Tabel1[[#This Row],[P]]="P7","OK")))))))))</f>
        <v>-</v>
      </c>
      <c r="V426" s="123">
        <f>IF(AND(K426="ja",U426="ok"),TABELLEN!$AI$7,0)</f>
        <v>0</v>
      </c>
      <c r="W42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6" s="71" t="str">
        <f>IF(Tabel1[[#This Row],[BUDGETCATEGORIE (DEFINITIEF)]]="-","-",IF(Tabel1[[#This Row],[BUDGETCATEGORIE (DEFINITIEF)]]="RTH",Tabel1[[#This Row],[SOM ZORGGEBONDEN PUNTEN]],VLOOKUP(Tabel1[[#This Row],[BUDGETCATEGORIE (DEFINITIEF)]],TABELLEN!$C$7:$D$30,2,FALSE)))</f>
        <v>-</v>
      </c>
    </row>
    <row r="427" spans="1:27" ht="13.8" x14ac:dyDescent="0.3">
      <c r="A427" s="61"/>
      <c r="B427" s="61"/>
      <c r="C427" s="61"/>
      <c r="D427" s="62" t="str">
        <f>CONCATENATE("B",Tabel1[[#This Row],[B-waarde]],"/","P",Tabel1[[#This Row],[P-waarde]])</f>
        <v>B/P</v>
      </c>
      <c r="E427" s="62" t="str">
        <f>CONCATENATE("P",Tabel1[[#This Row],[P-waarde]])</f>
        <v>P</v>
      </c>
      <c r="F427" s="63"/>
      <c r="G427" s="63"/>
      <c r="H427" s="63"/>
      <c r="I427" s="63"/>
      <c r="J427" s="63"/>
      <c r="K427" s="64"/>
      <c r="L427" s="65">
        <f>ROUNDDOWN(Tabel1[[#This Row],[DAG-ONDERSTEUNING]],0)</f>
        <v>0</v>
      </c>
      <c r="M42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7" s="67">
        <f>ROUNDDOWN(Tabel1[[#This Row],[WOON-ONDERSTEUNING]],0)</f>
        <v>0</v>
      </c>
      <c r="O42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7" s="122">
        <f>IF(Tabel1[[#This Row],[PSYCHOSOCIALE ONDERSTEUNING / BEGELEID WERKEN]]&gt;2,Tabel1[[#This Row],[PSYCHOSOCIALE ONDERSTEUNING / BEGELEID WERKEN]]-2,0)</f>
        <v>0</v>
      </c>
      <c r="S427" s="122">
        <f>Tabel1[[#This Row],[GLOBALE INDIVIDUELE ONDERSTEUNING]]+Tabel1[[#This Row],[OVERDRACHT UREN PSYCHOSOCIALE ONDERSTEUNING]]</f>
        <v>0</v>
      </c>
      <c r="T427" s="122">
        <f>IF(Tabel1[[#This Row],[AANTAL UREN  GLOBALE INDIVIDUELE ONDERSTEUNING]]&gt;10,10*TABELLEN!$AF$7+(Tabel1[[#This Row],[AANTAL UREN  GLOBALE INDIVIDUELE ONDERSTEUNING]]-10)*TABELLEN!$AF$8,Tabel1[[#This Row],[AANTAL UREN  GLOBALE INDIVIDUELE ONDERSTEUNING]]*TABELLEN!$AF$7)</f>
        <v>0</v>
      </c>
      <c r="U427" s="123" t="str">
        <f>IF(Tabel1[[#This Row],[P]]="P","-",IF(Tabel1[[#This Row],[P]]="P0","NIET OK",IF(Tabel1[[#This Row],[P]]="P1","NIET OK",IF(Tabel1[[#This Row],[P]]="P2","NIET OK",IF(Tabel1[[#This Row],[P]]="P3","OK",IF(Tabel1[[#This Row],[P]]="P4","OK",IF(Tabel1[[#This Row],[P]]="P5","OK",IF(Tabel1[[#This Row],[P]]="P6","OK",IF(Tabel1[[#This Row],[P]]="P7","OK")))))))))</f>
        <v>-</v>
      </c>
      <c r="V427" s="123">
        <f>IF(AND(K427="ja",U427="ok"),TABELLEN!$AI$7,0)</f>
        <v>0</v>
      </c>
      <c r="W42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7" s="71" t="str">
        <f>IF(Tabel1[[#This Row],[BUDGETCATEGORIE (DEFINITIEF)]]="-","-",IF(Tabel1[[#This Row],[BUDGETCATEGORIE (DEFINITIEF)]]="RTH",Tabel1[[#This Row],[SOM ZORGGEBONDEN PUNTEN]],VLOOKUP(Tabel1[[#This Row],[BUDGETCATEGORIE (DEFINITIEF)]],TABELLEN!$C$7:$D$30,2,FALSE)))</f>
        <v>-</v>
      </c>
    </row>
    <row r="428" spans="1:27" ht="13.8" x14ac:dyDescent="0.3">
      <c r="A428" s="61"/>
      <c r="B428" s="61"/>
      <c r="C428" s="61"/>
      <c r="D428" s="62" t="str">
        <f>CONCATENATE("B",Tabel1[[#This Row],[B-waarde]],"/","P",Tabel1[[#This Row],[P-waarde]])</f>
        <v>B/P</v>
      </c>
      <c r="E428" s="62" t="str">
        <f>CONCATENATE("P",Tabel1[[#This Row],[P-waarde]])</f>
        <v>P</v>
      </c>
      <c r="F428" s="63"/>
      <c r="G428" s="63"/>
      <c r="H428" s="63"/>
      <c r="I428" s="63"/>
      <c r="J428" s="63"/>
      <c r="K428" s="64"/>
      <c r="L428" s="65">
        <f>ROUNDDOWN(Tabel1[[#This Row],[DAG-ONDERSTEUNING]],0)</f>
        <v>0</v>
      </c>
      <c r="M42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8" s="67">
        <f>ROUNDDOWN(Tabel1[[#This Row],[WOON-ONDERSTEUNING]],0)</f>
        <v>0</v>
      </c>
      <c r="O42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8" s="122">
        <f>IF(Tabel1[[#This Row],[PSYCHOSOCIALE ONDERSTEUNING / BEGELEID WERKEN]]&gt;2,Tabel1[[#This Row],[PSYCHOSOCIALE ONDERSTEUNING / BEGELEID WERKEN]]-2,0)</f>
        <v>0</v>
      </c>
      <c r="S428" s="122">
        <f>Tabel1[[#This Row],[GLOBALE INDIVIDUELE ONDERSTEUNING]]+Tabel1[[#This Row],[OVERDRACHT UREN PSYCHOSOCIALE ONDERSTEUNING]]</f>
        <v>0</v>
      </c>
      <c r="T428" s="122">
        <f>IF(Tabel1[[#This Row],[AANTAL UREN  GLOBALE INDIVIDUELE ONDERSTEUNING]]&gt;10,10*TABELLEN!$AF$7+(Tabel1[[#This Row],[AANTAL UREN  GLOBALE INDIVIDUELE ONDERSTEUNING]]-10)*TABELLEN!$AF$8,Tabel1[[#This Row],[AANTAL UREN  GLOBALE INDIVIDUELE ONDERSTEUNING]]*TABELLEN!$AF$7)</f>
        <v>0</v>
      </c>
      <c r="U428" s="123" t="str">
        <f>IF(Tabel1[[#This Row],[P]]="P","-",IF(Tabel1[[#This Row],[P]]="P0","NIET OK",IF(Tabel1[[#This Row],[P]]="P1","NIET OK",IF(Tabel1[[#This Row],[P]]="P2","NIET OK",IF(Tabel1[[#This Row],[P]]="P3","OK",IF(Tabel1[[#This Row],[P]]="P4","OK",IF(Tabel1[[#This Row],[P]]="P5","OK",IF(Tabel1[[#This Row],[P]]="P6","OK",IF(Tabel1[[#This Row],[P]]="P7","OK")))))))))</f>
        <v>-</v>
      </c>
      <c r="V428" s="123">
        <f>IF(AND(K428="ja",U428="ok"),TABELLEN!$AI$7,0)</f>
        <v>0</v>
      </c>
      <c r="W42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8" s="71" t="str">
        <f>IF(Tabel1[[#This Row],[BUDGETCATEGORIE (DEFINITIEF)]]="-","-",IF(Tabel1[[#This Row],[BUDGETCATEGORIE (DEFINITIEF)]]="RTH",Tabel1[[#This Row],[SOM ZORGGEBONDEN PUNTEN]],VLOOKUP(Tabel1[[#This Row],[BUDGETCATEGORIE (DEFINITIEF)]],TABELLEN!$C$7:$D$30,2,FALSE)))</f>
        <v>-</v>
      </c>
    </row>
    <row r="429" spans="1:27" ht="13.8" x14ac:dyDescent="0.3">
      <c r="A429" s="61"/>
      <c r="B429" s="61"/>
      <c r="C429" s="61"/>
      <c r="D429" s="62" t="str">
        <f>CONCATENATE("B",Tabel1[[#This Row],[B-waarde]],"/","P",Tabel1[[#This Row],[P-waarde]])</f>
        <v>B/P</v>
      </c>
      <c r="E429" s="62" t="str">
        <f>CONCATENATE("P",Tabel1[[#This Row],[P-waarde]])</f>
        <v>P</v>
      </c>
      <c r="F429" s="63"/>
      <c r="G429" s="63"/>
      <c r="H429" s="63"/>
      <c r="I429" s="63"/>
      <c r="J429" s="63"/>
      <c r="K429" s="64"/>
      <c r="L429" s="65">
        <f>ROUNDDOWN(Tabel1[[#This Row],[DAG-ONDERSTEUNING]],0)</f>
        <v>0</v>
      </c>
      <c r="M42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29" s="67">
        <f>ROUNDDOWN(Tabel1[[#This Row],[WOON-ONDERSTEUNING]],0)</f>
        <v>0</v>
      </c>
      <c r="O42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2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2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29" s="122">
        <f>IF(Tabel1[[#This Row],[PSYCHOSOCIALE ONDERSTEUNING / BEGELEID WERKEN]]&gt;2,Tabel1[[#This Row],[PSYCHOSOCIALE ONDERSTEUNING / BEGELEID WERKEN]]-2,0)</f>
        <v>0</v>
      </c>
      <c r="S429" s="122">
        <f>Tabel1[[#This Row],[GLOBALE INDIVIDUELE ONDERSTEUNING]]+Tabel1[[#This Row],[OVERDRACHT UREN PSYCHOSOCIALE ONDERSTEUNING]]</f>
        <v>0</v>
      </c>
      <c r="T429" s="122">
        <f>IF(Tabel1[[#This Row],[AANTAL UREN  GLOBALE INDIVIDUELE ONDERSTEUNING]]&gt;10,10*TABELLEN!$AF$7+(Tabel1[[#This Row],[AANTAL UREN  GLOBALE INDIVIDUELE ONDERSTEUNING]]-10)*TABELLEN!$AF$8,Tabel1[[#This Row],[AANTAL UREN  GLOBALE INDIVIDUELE ONDERSTEUNING]]*TABELLEN!$AF$7)</f>
        <v>0</v>
      </c>
      <c r="U429" s="123" t="str">
        <f>IF(Tabel1[[#This Row],[P]]="P","-",IF(Tabel1[[#This Row],[P]]="P0","NIET OK",IF(Tabel1[[#This Row],[P]]="P1","NIET OK",IF(Tabel1[[#This Row],[P]]="P2","NIET OK",IF(Tabel1[[#This Row],[P]]="P3","OK",IF(Tabel1[[#This Row],[P]]="P4","OK",IF(Tabel1[[#This Row],[P]]="P5","OK",IF(Tabel1[[#This Row],[P]]="P6","OK",IF(Tabel1[[#This Row],[P]]="P7","OK")))))))))</f>
        <v>-</v>
      </c>
      <c r="V429" s="123">
        <f>IF(AND(K429="ja",U429="ok"),TABELLEN!$AI$7,0)</f>
        <v>0</v>
      </c>
      <c r="W42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2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2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2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29" s="71" t="str">
        <f>IF(Tabel1[[#This Row],[BUDGETCATEGORIE (DEFINITIEF)]]="-","-",IF(Tabel1[[#This Row],[BUDGETCATEGORIE (DEFINITIEF)]]="RTH",Tabel1[[#This Row],[SOM ZORGGEBONDEN PUNTEN]],VLOOKUP(Tabel1[[#This Row],[BUDGETCATEGORIE (DEFINITIEF)]],TABELLEN!$C$7:$D$30,2,FALSE)))</f>
        <v>-</v>
      </c>
    </row>
    <row r="430" spans="1:27" ht="13.8" x14ac:dyDescent="0.3">
      <c r="A430" s="61"/>
      <c r="B430" s="61"/>
      <c r="C430" s="61"/>
      <c r="D430" s="62" t="str">
        <f>CONCATENATE("B",Tabel1[[#This Row],[B-waarde]],"/","P",Tabel1[[#This Row],[P-waarde]])</f>
        <v>B/P</v>
      </c>
      <c r="E430" s="62" t="str">
        <f>CONCATENATE("P",Tabel1[[#This Row],[P-waarde]])</f>
        <v>P</v>
      </c>
      <c r="F430" s="63"/>
      <c r="G430" s="63"/>
      <c r="H430" s="63"/>
      <c r="I430" s="63"/>
      <c r="J430" s="63"/>
      <c r="K430" s="64"/>
      <c r="L430" s="65">
        <f>ROUNDDOWN(Tabel1[[#This Row],[DAG-ONDERSTEUNING]],0)</f>
        <v>0</v>
      </c>
      <c r="M43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0" s="67">
        <f>ROUNDDOWN(Tabel1[[#This Row],[WOON-ONDERSTEUNING]],0)</f>
        <v>0</v>
      </c>
      <c r="O43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0" s="122">
        <f>IF(Tabel1[[#This Row],[PSYCHOSOCIALE ONDERSTEUNING / BEGELEID WERKEN]]&gt;2,Tabel1[[#This Row],[PSYCHOSOCIALE ONDERSTEUNING / BEGELEID WERKEN]]-2,0)</f>
        <v>0</v>
      </c>
      <c r="S430" s="122">
        <f>Tabel1[[#This Row],[GLOBALE INDIVIDUELE ONDERSTEUNING]]+Tabel1[[#This Row],[OVERDRACHT UREN PSYCHOSOCIALE ONDERSTEUNING]]</f>
        <v>0</v>
      </c>
      <c r="T430" s="122">
        <f>IF(Tabel1[[#This Row],[AANTAL UREN  GLOBALE INDIVIDUELE ONDERSTEUNING]]&gt;10,10*TABELLEN!$AF$7+(Tabel1[[#This Row],[AANTAL UREN  GLOBALE INDIVIDUELE ONDERSTEUNING]]-10)*TABELLEN!$AF$8,Tabel1[[#This Row],[AANTAL UREN  GLOBALE INDIVIDUELE ONDERSTEUNING]]*TABELLEN!$AF$7)</f>
        <v>0</v>
      </c>
      <c r="U430" s="123" t="str">
        <f>IF(Tabel1[[#This Row],[P]]="P","-",IF(Tabel1[[#This Row],[P]]="P0","NIET OK",IF(Tabel1[[#This Row],[P]]="P1","NIET OK",IF(Tabel1[[#This Row],[P]]="P2","NIET OK",IF(Tabel1[[#This Row],[P]]="P3","OK",IF(Tabel1[[#This Row],[P]]="P4","OK",IF(Tabel1[[#This Row],[P]]="P5","OK",IF(Tabel1[[#This Row],[P]]="P6","OK",IF(Tabel1[[#This Row],[P]]="P7","OK")))))))))</f>
        <v>-</v>
      </c>
      <c r="V430" s="123">
        <f>IF(AND(K430="ja",U430="ok"),TABELLEN!$AI$7,0)</f>
        <v>0</v>
      </c>
      <c r="W43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0" s="71" t="str">
        <f>IF(Tabel1[[#This Row],[BUDGETCATEGORIE (DEFINITIEF)]]="-","-",IF(Tabel1[[#This Row],[BUDGETCATEGORIE (DEFINITIEF)]]="RTH",Tabel1[[#This Row],[SOM ZORGGEBONDEN PUNTEN]],VLOOKUP(Tabel1[[#This Row],[BUDGETCATEGORIE (DEFINITIEF)]],TABELLEN!$C$7:$D$30,2,FALSE)))</f>
        <v>-</v>
      </c>
    </row>
    <row r="431" spans="1:27" ht="13.8" x14ac:dyDescent="0.3">
      <c r="A431" s="61"/>
      <c r="B431" s="61"/>
      <c r="C431" s="61"/>
      <c r="D431" s="62" t="str">
        <f>CONCATENATE("B",Tabel1[[#This Row],[B-waarde]],"/","P",Tabel1[[#This Row],[P-waarde]])</f>
        <v>B/P</v>
      </c>
      <c r="E431" s="62" t="str">
        <f>CONCATENATE("P",Tabel1[[#This Row],[P-waarde]])</f>
        <v>P</v>
      </c>
      <c r="F431" s="63"/>
      <c r="G431" s="63"/>
      <c r="H431" s="63"/>
      <c r="I431" s="63"/>
      <c r="J431" s="63"/>
      <c r="K431" s="64"/>
      <c r="L431" s="65">
        <f>ROUNDDOWN(Tabel1[[#This Row],[DAG-ONDERSTEUNING]],0)</f>
        <v>0</v>
      </c>
      <c r="M43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1" s="67">
        <f>ROUNDDOWN(Tabel1[[#This Row],[WOON-ONDERSTEUNING]],0)</f>
        <v>0</v>
      </c>
      <c r="O43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1" s="122">
        <f>IF(Tabel1[[#This Row],[PSYCHOSOCIALE ONDERSTEUNING / BEGELEID WERKEN]]&gt;2,Tabel1[[#This Row],[PSYCHOSOCIALE ONDERSTEUNING / BEGELEID WERKEN]]-2,0)</f>
        <v>0</v>
      </c>
      <c r="S431" s="122">
        <f>Tabel1[[#This Row],[GLOBALE INDIVIDUELE ONDERSTEUNING]]+Tabel1[[#This Row],[OVERDRACHT UREN PSYCHOSOCIALE ONDERSTEUNING]]</f>
        <v>0</v>
      </c>
      <c r="T431" s="122">
        <f>IF(Tabel1[[#This Row],[AANTAL UREN  GLOBALE INDIVIDUELE ONDERSTEUNING]]&gt;10,10*TABELLEN!$AF$7+(Tabel1[[#This Row],[AANTAL UREN  GLOBALE INDIVIDUELE ONDERSTEUNING]]-10)*TABELLEN!$AF$8,Tabel1[[#This Row],[AANTAL UREN  GLOBALE INDIVIDUELE ONDERSTEUNING]]*TABELLEN!$AF$7)</f>
        <v>0</v>
      </c>
      <c r="U431" s="123" t="str">
        <f>IF(Tabel1[[#This Row],[P]]="P","-",IF(Tabel1[[#This Row],[P]]="P0","NIET OK",IF(Tabel1[[#This Row],[P]]="P1","NIET OK",IF(Tabel1[[#This Row],[P]]="P2","NIET OK",IF(Tabel1[[#This Row],[P]]="P3","OK",IF(Tabel1[[#This Row],[P]]="P4","OK",IF(Tabel1[[#This Row],[P]]="P5","OK",IF(Tabel1[[#This Row],[P]]="P6","OK",IF(Tabel1[[#This Row],[P]]="P7","OK")))))))))</f>
        <v>-</v>
      </c>
      <c r="V431" s="123">
        <f>IF(AND(K431="ja",U431="ok"),TABELLEN!$AI$7,0)</f>
        <v>0</v>
      </c>
      <c r="W43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1" s="71" t="str">
        <f>IF(Tabel1[[#This Row],[BUDGETCATEGORIE (DEFINITIEF)]]="-","-",IF(Tabel1[[#This Row],[BUDGETCATEGORIE (DEFINITIEF)]]="RTH",Tabel1[[#This Row],[SOM ZORGGEBONDEN PUNTEN]],VLOOKUP(Tabel1[[#This Row],[BUDGETCATEGORIE (DEFINITIEF)]],TABELLEN!$C$7:$D$30,2,FALSE)))</f>
        <v>-</v>
      </c>
    </row>
    <row r="432" spans="1:27" ht="13.8" x14ac:dyDescent="0.3">
      <c r="A432" s="61"/>
      <c r="B432" s="61"/>
      <c r="C432" s="61"/>
      <c r="D432" s="62" t="str">
        <f>CONCATENATE("B",Tabel1[[#This Row],[B-waarde]],"/","P",Tabel1[[#This Row],[P-waarde]])</f>
        <v>B/P</v>
      </c>
      <c r="E432" s="62" t="str">
        <f>CONCATENATE("P",Tabel1[[#This Row],[P-waarde]])</f>
        <v>P</v>
      </c>
      <c r="F432" s="63"/>
      <c r="G432" s="63"/>
      <c r="H432" s="63"/>
      <c r="I432" s="63"/>
      <c r="J432" s="63"/>
      <c r="K432" s="64"/>
      <c r="L432" s="65">
        <f>ROUNDDOWN(Tabel1[[#This Row],[DAG-ONDERSTEUNING]],0)</f>
        <v>0</v>
      </c>
      <c r="M43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2" s="67">
        <f>ROUNDDOWN(Tabel1[[#This Row],[WOON-ONDERSTEUNING]],0)</f>
        <v>0</v>
      </c>
      <c r="O43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2" s="122">
        <f>IF(Tabel1[[#This Row],[PSYCHOSOCIALE ONDERSTEUNING / BEGELEID WERKEN]]&gt;2,Tabel1[[#This Row],[PSYCHOSOCIALE ONDERSTEUNING / BEGELEID WERKEN]]-2,0)</f>
        <v>0</v>
      </c>
      <c r="S432" s="122">
        <f>Tabel1[[#This Row],[GLOBALE INDIVIDUELE ONDERSTEUNING]]+Tabel1[[#This Row],[OVERDRACHT UREN PSYCHOSOCIALE ONDERSTEUNING]]</f>
        <v>0</v>
      </c>
      <c r="T432" s="122">
        <f>IF(Tabel1[[#This Row],[AANTAL UREN  GLOBALE INDIVIDUELE ONDERSTEUNING]]&gt;10,10*TABELLEN!$AF$7+(Tabel1[[#This Row],[AANTAL UREN  GLOBALE INDIVIDUELE ONDERSTEUNING]]-10)*TABELLEN!$AF$8,Tabel1[[#This Row],[AANTAL UREN  GLOBALE INDIVIDUELE ONDERSTEUNING]]*TABELLEN!$AF$7)</f>
        <v>0</v>
      </c>
      <c r="U432" s="123" t="str">
        <f>IF(Tabel1[[#This Row],[P]]="P","-",IF(Tabel1[[#This Row],[P]]="P0","NIET OK",IF(Tabel1[[#This Row],[P]]="P1","NIET OK",IF(Tabel1[[#This Row],[P]]="P2","NIET OK",IF(Tabel1[[#This Row],[P]]="P3","OK",IF(Tabel1[[#This Row],[P]]="P4","OK",IF(Tabel1[[#This Row],[P]]="P5","OK",IF(Tabel1[[#This Row],[P]]="P6","OK",IF(Tabel1[[#This Row],[P]]="P7","OK")))))))))</f>
        <v>-</v>
      </c>
      <c r="V432" s="123">
        <f>IF(AND(K432="ja",U432="ok"),TABELLEN!$AI$7,0)</f>
        <v>0</v>
      </c>
      <c r="W43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2" s="71" t="str">
        <f>IF(Tabel1[[#This Row],[BUDGETCATEGORIE (DEFINITIEF)]]="-","-",IF(Tabel1[[#This Row],[BUDGETCATEGORIE (DEFINITIEF)]]="RTH",Tabel1[[#This Row],[SOM ZORGGEBONDEN PUNTEN]],VLOOKUP(Tabel1[[#This Row],[BUDGETCATEGORIE (DEFINITIEF)]],TABELLEN!$C$7:$D$30,2,FALSE)))</f>
        <v>-</v>
      </c>
    </row>
    <row r="433" spans="1:27" ht="13.8" x14ac:dyDescent="0.3">
      <c r="A433" s="61"/>
      <c r="B433" s="61"/>
      <c r="C433" s="61"/>
      <c r="D433" s="62" t="str">
        <f>CONCATENATE("B",Tabel1[[#This Row],[B-waarde]],"/","P",Tabel1[[#This Row],[P-waarde]])</f>
        <v>B/P</v>
      </c>
      <c r="E433" s="62" t="str">
        <f>CONCATENATE("P",Tabel1[[#This Row],[P-waarde]])</f>
        <v>P</v>
      </c>
      <c r="F433" s="63"/>
      <c r="G433" s="63"/>
      <c r="H433" s="63"/>
      <c r="I433" s="63"/>
      <c r="J433" s="63"/>
      <c r="K433" s="64"/>
      <c r="L433" s="65">
        <f>ROUNDDOWN(Tabel1[[#This Row],[DAG-ONDERSTEUNING]],0)</f>
        <v>0</v>
      </c>
      <c r="M43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3" s="67">
        <f>ROUNDDOWN(Tabel1[[#This Row],[WOON-ONDERSTEUNING]],0)</f>
        <v>0</v>
      </c>
      <c r="O43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3" s="122">
        <f>IF(Tabel1[[#This Row],[PSYCHOSOCIALE ONDERSTEUNING / BEGELEID WERKEN]]&gt;2,Tabel1[[#This Row],[PSYCHOSOCIALE ONDERSTEUNING / BEGELEID WERKEN]]-2,0)</f>
        <v>0</v>
      </c>
      <c r="S433" s="122">
        <f>Tabel1[[#This Row],[GLOBALE INDIVIDUELE ONDERSTEUNING]]+Tabel1[[#This Row],[OVERDRACHT UREN PSYCHOSOCIALE ONDERSTEUNING]]</f>
        <v>0</v>
      </c>
      <c r="T433" s="122">
        <f>IF(Tabel1[[#This Row],[AANTAL UREN  GLOBALE INDIVIDUELE ONDERSTEUNING]]&gt;10,10*TABELLEN!$AF$7+(Tabel1[[#This Row],[AANTAL UREN  GLOBALE INDIVIDUELE ONDERSTEUNING]]-10)*TABELLEN!$AF$8,Tabel1[[#This Row],[AANTAL UREN  GLOBALE INDIVIDUELE ONDERSTEUNING]]*TABELLEN!$AF$7)</f>
        <v>0</v>
      </c>
      <c r="U433" s="123" t="str">
        <f>IF(Tabel1[[#This Row],[P]]="P","-",IF(Tabel1[[#This Row],[P]]="P0","NIET OK",IF(Tabel1[[#This Row],[P]]="P1","NIET OK",IF(Tabel1[[#This Row],[P]]="P2","NIET OK",IF(Tabel1[[#This Row],[P]]="P3","OK",IF(Tabel1[[#This Row],[P]]="P4","OK",IF(Tabel1[[#This Row],[P]]="P5","OK",IF(Tabel1[[#This Row],[P]]="P6","OK",IF(Tabel1[[#This Row],[P]]="P7","OK")))))))))</f>
        <v>-</v>
      </c>
      <c r="V433" s="123">
        <f>IF(AND(K433="ja",U433="ok"),TABELLEN!$AI$7,0)</f>
        <v>0</v>
      </c>
      <c r="W43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3" s="71" t="str">
        <f>IF(Tabel1[[#This Row],[BUDGETCATEGORIE (DEFINITIEF)]]="-","-",IF(Tabel1[[#This Row],[BUDGETCATEGORIE (DEFINITIEF)]]="RTH",Tabel1[[#This Row],[SOM ZORGGEBONDEN PUNTEN]],VLOOKUP(Tabel1[[#This Row],[BUDGETCATEGORIE (DEFINITIEF)]],TABELLEN!$C$7:$D$30,2,FALSE)))</f>
        <v>-</v>
      </c>
    </row>
    <row r="434" spans="1:27" ht="13.8" x14ac:dyDescent="0.3">
      <c r="A434" s="61"/>
      <c r="B434" s="61"/>
      <c r="C434" s="61"/>
      <c r="D434" s="62" t="str">
        <f>CONCATENATE("B",Tabel1[[#This Row],[B-waarde]],"/","P",Tabel1[[#This Row],[P-waarde]])</f>
        <v>B/P</v>
      </c>
      <c r="E434" s="62" t="str">
        <f>CONCATENATE("P",Tabel1[[#This Row],[P-waarde]])</f>
        <v>P</v>
      </c>
      <c r="F434" s="63"/>
      <c r="G434" s="63"/>
      <c r="H434" s="63"/>
      <c r="I434" s="63"/>
      <c r="J434" s="63"/>
      <c r="K434" s="64"/>
      <c r="L434" s="65">
        <f>ROUNDDOWN(Tabel1[[#This Row],[DAG-ONDERSTEUNING]],0)</f>
        <v>0</v>
      </c>
      <c r="M43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4" s="67">
        <f>ROUNDDOWN(Tabel1[[#This Row],[WOON-ONDERSTEUNING]],0)</f>
        <v>0</v>
      </c>
      <c r="O43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4" s="122">
        <f>IF(Tabel1[[#This Row],[PSYCHOSOCIALE ONDERSTEUNING / BEGELEID WERKEN]]&gt;2,Tabel1[[#This Row],[PSYCHOSOCIALE ONDERSTEUNING / BEGELEID WERKEN]]-2,0)</f>
        <v>0</v>
      </c>
      <c r="S434" s="122">
        <f>Tabel1[[#This Row],[GLOBALE INDIVIDUELE ONDERSTEUNING]]+Tabel1[[#This Row],[OVERDRACHT UREN PSYCHOSOCIALE ONDERSTEUNING]]</f>
        <v>0</v>
      </c>
      <c r="T434" s="122">
        <f>IF(Tabel1[[#This Row],[AANTAL UREN  GLOBALE INDIVIDUELE ONDERSTEUNING]]&gt;10,10*TABELLEN!$AF$7+(Tabel1[[#This Row],[AANTAL UREN  GLOBALE INDIVIDUELE ONDERSTEUNING]]-10)*TABELLEN!$AF$8,Tabel1[[#This Row],[AANTAL UREN  GLOBALE INDIVIDUELE ONDERSTEUNING]]*TABELLEN!$AF$7)</f>
        <v>0</v>
      </c>
      <c r="U434" s="123" t="str">
        <f>IF(Tabel1[[#This Row],[P]]="P","-",IF(Tabel1[[#This Row],[P]]="P0","NIET OK",IF(Tabel1[[#This Row],[P]]="P1","NIET OK",IF(Tabel1[[#This Row],[P]]="P2","NIET OK",IF(Tabel1[[#This Row],[P]]="P3","OK",IF(Tabel1[[#This Row],[P]]="P4","OK",IF(Tabel1[[#This Row],[P]]="P5","OK",IF(Tabel1[[#This Row],[P]]="P6","OK",IF(Tabel1[[#This Row],[P]]="P7","OK")))))))))</f>
        <v>-</v>
      </c>
      <c r="V434" s="123">
        <f>IF(AND(K434="ja",U434="ok"),TABELLEN!$AI$7,0)</f>
        <v>0</v>
      </c>
      <c r="W43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4" s="71" t="str">
        <f>IF(Tabel1[[#This Row],[BUDGETCATEGORIE (DEFINITIEF)]]="-","-",IF(Tabel1[[#This Row],[BUDGETCATEGORIE (DEFINITIEF)]]="RTH",Tabel1[[#This Row],[SOM ZORGGEBONDEN PUNTEN]],VLOOKUP(Tabel1[[#This Row],[BUDGETCATEGORIE (DEFINITIEF)]],TABELLEN!$C$7:$D$30,2,FALSE)))</f>
        <v>-</v>
      </c>
    </row>
    <row r="435" spans="1:27" ht="13.8" x14ac:dyDescent="0.3">
      <c r="A435" s="61"/>
      <c r="B435" s="61"/>
      <c r="C435" s="61"/>
      <c r="D435" s="62" t="str">
        <f>CONCATENATE("B",Tabel1[[#This Row],[B-waarde]],"/","P",Tabel1[[#This Row],[P-waarde]])</f>
        <v>B/P</v>
      </c>
      <c r="E435" s="62" t="str">
        <f>CONCATENATE("P",Tabel1[[#This Row],[P-waarde]])</f>
        <v>P</v>
      </c>
      <c r="F435" s="63"/>
      <c r="G435" s="63"/>
      <c r="H435" s="63"/>
      <c r="I435" s="63"/>
      <c r="J435" s="63"/>
      <c r="K435" s="64"/>
      <c r="L435" s="65">
        <f>ROUNDDOWN(Tabel1[[#This Row],[DAG-ONDERSTEUNING]],0)</f>
        <v>0</v>
      </c>
      <c r="M43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5" s="67">
        <f>ROUNDDOWN(Tabel1[[#This Row],[WOON-ONDERSTEUNING]],0)</f>
        <v>0</v>
      </c>
      <c r="O43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5" s="122">
        <f>IF(Tabel1[[#This Row],[PSYCHOSOCIALE ONDERSTEUNING / BEGELEID WERKEN]]&gt;2,Tabel1[[#This Row],[PSYCHOSOCIALE ONDERSTEUNING / BEGELEID WERKEN]]-2,0)</f>
        <v>0</v>
      </c>
      <c r="S435" s="122">
        <f>Tabel1[[#This Row],[GLOBALE INDIVIDUELE ONDERSTEUNING]]+Tabel1[[#This Row],[OVERDRACHT UREN PSYCHOSOCIALE ONDERSTEUNING]]</f>
        <v>0</v>
      </c>
      <c r="T435" s="122">
        <f>IF(Tabel1[[#This Row],[AANTAL UREN  GLOBALE INDIVIDUELE ONDERSTEUNING]]&gt;10,10*TABELLEN!$AF$7+(Tabel1[[#This Row],[AANTAL UREN  GLOBALE INDIVIDUELE ONDERSTEUNING]]-10)*TABELLEN!$AF$8,Tabel1[[#This Row],[AANTAL UREN  GLOBALE INDIVIDUELE ONDERSTEUNING]]*TABELLEN!$AF$7)</f>
        <v>0</v>
      </c>
      <c r="U435" s="123" t="str">
        <f>IF(Tabel1[[#This Row],[P]]="P","-",IF(Tabel1[[#This Row],[P]]="P0","NIET OK",IF(Tabel1[[#This Row],[P]]="P1","NIET OK",IF(Tabel1[[#This Row],[P]]="P2","NIET OK",IF(Tabel1[[#This Row],[P]]="P3","OK",IF(Tabel1[[#This Row],[P]]="P4","OK",IF(Tabel1[[#This Row],[P]]="P5","OK",IF(Tabel1[[#This Row],[P]]="P6","OK",IF(Tabel1[[#This Row],[P]]="P7","OK")))))))))</f>
        <v>-</v>
      </c>
      <c r="V435" s="123">
        <f>IF(AND(K435="ja",U435="ok"),TABELLEN!$AI$7,0)</f>
        <v>0</v>
      </c>
      <c r="W43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5" s="71" t="str">
        <f>IF(Tabel1[[#This Row],[BUDGETCATEGORIE (DEFINITIEF)]]="-","-",IF(Tabel1[[#This Row],[BUDGETCATEGORIE (DEFINITIEF)]]="RTH",Tabel1[[#This Row],[SOM ZORGGEBONDEN PUNTEN]],VLOOKUP(Tabel1[[#This Row],[BUDGETCATEGORIE (DEFINITIEF)]],TABELLEN!$C$7:$D$30,2,FALSE)))</f>
        <v>-</v>
      </c>
    </row>
    <row r="436" spans="1:27" ht="13.8" x14ac:dyDescent="0.3">
      <c r="A436" s="61"/>
      <c r="B436" s="61"/>
      <c r="C436" s="61"/>
      <c r="D436" s="62" t="str">
        <f>CONCATENATE("B",Tabel1[[#This Row],[B-waarde]],"/","P",Tabel1[[#This Row],[P-waarde]])</f>
        <v>B/P</v>
      </c>
      <c r="E436" s="62" t="str">
        <f>CONCATENATE("P",Tabel1[[#This Row],[P-waarde]])</f>
        <v>P</v>
      </c>
      <c r="F436" s="63"/>
      <c r="G436" s="63"/>
      <c r="H436" s="63"/>
      <c r="I436" s="63"/>
      <c r="J436" s="63"/>
      <c r="K436" s="64"/>
      <c r="L436" s="65">
        <f>ROUNDDOWN(Tabel1[[#This Row],[DAG-ONDERSTEUNING]],0)</f>
        <v>0</v>
      </c>
      <c r="M43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6" s="67">
        <f>ROUNDDOWN(Tabel1[[#This Row],[WOON-ONDERSTEUNING]],0)</f>
        <v>0</v>
      </c>
      <c r="O43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6" s="122">
        <f>IF(Tabel1[[#This Row],[PSYCHOSOCIALE ONDERSTEUNING / BEGELEID WERKEN]]&gt;2,Tabel1[[#This Row],[PSYCHOSOCIALE ONDERSTEUNING / BEGELEID WERKEN]]-2,0)</f>
        <v>0</v>
      </c>
      <c r="S436" s="122">
        <f>Tabel1[[#This Row],[GLOBALE INDIVIDUELE ONDERSTEUNING]]+Tabel1[[#This Row],[OVERDRACHT UREN PSYCHOSOCIALE ONDERSTEUNING]]</f>
        <v>0</v>
      </c>
      <c r="T436" s="122">
        <f>IF(Tabel1[[#This Row],[AANTAL UREN  GLOBALE INDIVIDUELE ONDERSTEUNING]]&gt;10,10*TABELLEN!$AF$7+(Tabel1[[#This Row],[AANTAL UREN  GLOBALE INDIVIDUELE ONDERSTEUNING]]-10)*TABELLEN!$AF$8,Tabel1[[#This Row],[AANTAL UREN  GLOBALE INDIVIDUELE ONDERSTEUNING]]*TABELLEN!$AF$7)</f>
        <v>0</v>
      </c>
      <c r="U436" s="123" t="str">
        <f>IF(Tabel1[[#This Row],[P]]="P","-",IF(Tabel1[[#This Row],[P]]="P0","NIET OK",IF(Tabel1[[#This Row],[P]]="P1","NIET OK",IF(Tabel1[[#This Row],[P]]="P2","NIET OK",IF(Tabel1[[#This Row],[P]]="P3","OK",IF(Tabel1[[#This Row],[P]]="P4","OK",IF(Tabel1[[#This Row],[P]]="P5","OK",IF(Tabel1[[#This Row],[P]]="P6","OK",IF(Tabel1[[#This Row],[P]]="P7","OK")))))))))</f>
        <v>-</v>
      </c>
      <c r="V436" s="123">
        <f>IF(AND(K436="ja",U436="ok"),TABELLEN!$AI$7,0)</f>
        <v>0</v>
      </c>
      <c r="W43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6" s="71" t="str">
        <f>IF(Tabel1[[#This Row],[BUDGETCATEGORIE (DEFINITIEF)]]="-","-",IF(Tabel1[[#This Row],[BUDGETCATEGORIE (DEFINITIEF)]]="RTH",Tabel1[[#This Row],[SOM ZORGGEBONDEN PUNTEN]],VLOOKUP(Tabel1[[#This Row],[BUDGETCATEGORIE (DEFINITIEF)]],TABELLEN!$C$7:$D$30,2,FALSE)))</f>
        <v>-</v>
      </c>
    </row>
    <row r="437" spans="1:27" ht="13.8" x14ac:dyDescent="0.3">
      <c r="A437" s="61"/>
      <c r="B437" s="61"/>
      <c r="C437" s="61"/>
      <c r="D437" s="62" t="str">
        <f>CONCATENATE("B",Tabel1[[#This Row],[B-waarde]],"/","P",Tabel1[[#This Row],[P-waarde]])</f>
        <v>B/P</v>
      </c>
      <c r="E437" s="62" t="str">
        <f>CONCATENATE("P",Tabel1[[#This Row],[P-waarde]])</f>
        <v>P</v>
      </c>
      <c r="F437" s="63"/>
      <c r="G437" s="63"/>
      <c r="H437" s="63"/>
      <c r="I437" s="63"/>
      <c r="J437" s="63"/>
      <c r="K437" s="64"/>
      <c r="L437" s="65">
        <f>ROUNDDOWN(Tabel1[[#This Row],[DAG-ONDERSTEUNING]],0)</f>
        <v>0</v>
      </c>
      <c r="M43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7" s="67">
        <f>ROUNDDOWN(Tabel1[[#This Row],[WOON-ONDERSTEUNING]],0)</f>
        <v>0</v>
      </c>
      <c r="O43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7" s="122">
        <f>IF(Tabel1[[#This Row],[PSYCHOSOCIALE ONDERSTEUNING / BEGELEID WERKEN]]&gt;2,Tabel1[[#This Row],[PSYCHOSOCIALE ONDERSTEUNING / BEGELEID WERKEN]]-2,0)</f>
        <v>0</v>
      </c>
      <c r="S437" s="122">
        <f>Tabel1[[#This Row],[GLOBALE INDIVIDUELE ONDERSTEUNING]]+Tabel1[[#This Row],[OVERDRACHT UREN PSYCHOSOCIALE ONDERSTEUNING]]</f>
        <v>0</v>
      </c>
      <c r="T437" s="122">
        <f>IF(Tabel1[[#This Row],[AANTAL UREN  GLOBALE INDIVIDUELE ONDERSTEUNING]]&gt;10,10*TABELLEN!$AF$7+(Tabel1[[#This Row],[AANTAL UREN  GLOBALE INDIVIDUELE ONDERSTEUNING]]-10)*TABELLEN!$AF$8,Tabel1[[#This Row],[AANTAL UREN  GLOBALE INDIVIDUELE ONDERSTEUNING]]*TABELLEN!$AF$7)</f>
        <v>0</v>
      </c>
      <c r="U437" s="123" t="str">
        <f>IF(Tabel1[[#This Row],[P]]="P","-",IF(Tabel1[[#This Row],[P]]="P0","NIET OK",IF(Tabel1[[#This Row],[P]]="P1","NIET OK",IF(Tabel1[[#This Row],[P]]="P2","NIET OK",IF(Tabel1[[#This Row],[P]]="P3","OK",IF(Tabel1[[#This Row],[P]]="P4","OK",IF(Tabel1[[#This Row],[P]]="P5","OK",IF(Tabel1[[#This Row],[P]]="P6","OK",IF(Tabel1[[#This Row],[P]]="P7","OK")))))))))</f>
        <v>-</v>
      </c>
      <c r="V437" s="123">
        <f>IF(AND(K437="ja",U437="ok"),TABELLEN!$AI$7,0)</f>
        <v>0</v>
      </c>
      <c r="W43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7" s="71" t="str">
        <f>IF(Tabel1[[#This Row],[BUDGETCATEGORIE (DEFINITIEF)]]="-","-",IF(Tabel1[[#This Row],[BUDGETCATEGORIE (DEFINITIEF)]]="RTH",Tabel1[[#This Row],[SOM ZORGGEBONDEN PUNTEN]],VLOOKUP(Tabel1[[#This Row],[BUDGETCATEGORIE (DEFINITIEF)]],TABELLEN!$C$7:$D$30,2,FALSE)))</f>
        <v>-</v>
      </c>
    </row>
    <row r="438" spans="1:27" ht="13.8" x14ac:dyDescent="0.3">
      <c r="A438" s="61"/>
      <c r="B438" s="61"/>
      <c r="C438" s="61"/>
      <c r="D438" s="62" t="str">
        <f>CONCATENATE("B",Tabel1[[#This Row],[B-waarde]],"/","P",Tabel1[[#This Row],[P-waarde]])</f>
        <v>B/P</v>
      </c>
      <c r="E438" s="62" t="str">
        <f>CONCATENATE("P",Tabel1[[#This Row],[P-waarde]])</f>
        <v>P</v>
      </c>
      <c r="F438" s="63"/>
      <c r="G438" s="63"/>
      <c r="H438" s="63"/>
      <c r="I438" s="63"/>
      <c r="J438" s="63"/>
      <c r="K438" s="64"/>
      <c r="L438" s="65">
        <f>ROUNDDOWN(Tabel1[[#This Row],[DAG-ONDERSTEUNING]],0)</f>
        <v>0</v>
      </c>
      <c r="M43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8" s="67">
        <f>ROUNDDOWN(Tabel1[[#This Row],[WOON-ONDERSTEUNING]],0)</f>
        <v>0</v>
      </c>
      <c r="O43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8" s="122">
        <f>IF(Tabel1[[#This Row],[PSYCHOSOCIALE ONDERSTEUNING / BEGELEID WERKEN]]&gt;2,Tabel1[[#This Row],[PSYCHOSOCIALE ONDERSTEUNING / BEGELEID WERKEN]]-2,0)</f>
        <v>0</v>
      </c>
      <c r="S438" s="122">
        <f>Tabel1[[#This Row],[GLOBALE INDIVIDUELE ONDERSTEUNING]]+Tabel1[[#This Row],[OVERDRACHT UREN PSYCHOSOCIALE ONDERSTEUNING]]</f>
        <v>0</v>
      </c>
      <c r="T438" s="122">
        <f>IF(Tabel1[[#This Row],[AANTAL UREN  GLOBALE INDIVIDUELE ONDERSTEUNING]]&gt;10,10*TABELLEN!$AF$7+(Tabel1[[#This Row],[AANTAL UREN  GLOBALE INDIVIDUELE ONDERSTEUNING]]-10)*TABELLEN!$AF$8,Tabel1[[#This Row],[AANTAL UREN  GLOBALE INDIVIDUELE ONDERSTEUNING]]*TABELLEN!$AF$7)</f>
        <v>0</v>
      </c>
      <c r="U438" s="123" t="str">
        <f>IF(Tabel1[[#This Row],[P]]="P","-",IF(Tabel1[[#This Row],[P]]="P0","NIET OK",IF(Tabel1[[#This Row],[P]]="P1","NIET OK",IF(Tabel1[[#This Row],[P]]="P2","NIET OK",IF(Tabel1[[#This Row],[P]]="P3","OK",IF(Tabel1[[#This Row],[P]]="P4","OK",IF(Tabel1[[#This Row],[P]]="P5","OK",IF(Tabel1[[#This Row],[P]]="P6","OK",IF(Tabel1[[#This Row],[P]]="P7","OK")))))))))</f>
        <v>-</v>
      </c>
      <c r="V438" s="123">
        <f>IF(AND(K438="ja",U438="ok"),TABELLEN!$AI$7,0)</f>
        <v>0</v>
      </c>
      <c r="W43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8" s="71" t="str">
        <f>IF(Tabel1[[#This Row],[BUDGETCATEGORIE (DEFINITIEF)]]="-","-",IF(Tabel1[[#This Row],[BUDGETCATEGORIE (DEFINITIEF)]]="RTH",Tabel1[[#This Row],[SOM ZORGGEBONDEN PUNTEN]],VLOOKUP(Tabel1[[#This Row],[BUDGETCATEGORIE (DEFINITIEF)]],TABELLEN!$C$7:$D$30,2,FALSE)))</f>
        <v>-</v>
      </c>
    </row>
    <row r="439" spans="1:27" ht="13.8" x14ac:dyDescent="0.3">
      <c r="A439" s="61"/>
      <c r="B439" s="61"/>
      <c r="C439" s="61"/>
      <c r="D439" s="62" t="str">
        <f>CONCATENATE("B",Tabel1[[#This Row],[B-waarde]],"/","P",Tabel1[[#This Row],[P-waarde]])</f>
        <v>B/P</v>
      </c>
      <c r="E439" s="62" t="str">
        <f>CONCATENATE("P",Tabel1[[#This Row],[P-waarde]])</f>
        <v>P</v>
      </c>
      <c r="F439" s="63"/>
      <c r="G439" s="63"/>
      <c r="H439" s="63"/>
      <c r="I439" s="63"/>
      <c r="J439" s="63"/>
      <c r="K439" s="64"/>
      <c r="L439" s="65">
        <f>ROUNDDOWN(Tabel1[[#This Row],[DAG-ONDERSTEUNING]],0)</f>
        <v>0</v>
      </c>
      <c r="M43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39" s="67">
        <f>ROUNDDOWN(Tabel1[[#This Row],[WOON-ONDERSTEUNING]],0)</f>
        <v>0</v>
      </c>
      <c r="O43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3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3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39" s="122">
        <f>IF(Tabel1[[#This Row],[PSYCHOSOCIALE ONDERSTEUNING / BEGELEID WERKEN]]&gt;2,Tabel1[[#This Row],[PSYCHOSOCIALE ONDERSTEUNING / BEGELEID WERKEN]]-2,0)</f>
        <v>0</v>
      </c>
      <c r="S439" s="122">
        <f>Tabel1[[#This Row],[GLOBALE INDIVIDUELE ONDERSTEUNING]]+Tabel1[[#This Row],[OVERDRACHT UREN PSYCHOSOCIALE ONDERSTEUNING]]</f>
        <v>0</v>
      </c>
      <c r="T439" s="122">
        <f>IF(Tabel1[[#This Row],[AANTAL UREN  GLOBALE INDIVIDUELE ONDERSTEUNING]]&gt;10,10*TABELLEN!$AF$7+(Tabel1[[#This Row],[AANTAL UREN  GLOBALE INDIVIDUELE ONDERSTEUNING]]-10)*TABELLEN!$AF$8,Tabel1[[#This Row],[AANTAL UREN  GLOBALE INDIVIDUELE ONDERSTEUNING]]*TABELLEN!$AF$7)</f>
        <v>0</v>
      </c>
      <c r="U439" s="123" t="str">
        <f>IF(Tabel1[[#This Row],[P]]="P","-",IF(Tabel1[[#This Row],[P]]="P0","NIET OK",IF(Tabel1[[#This Row],[P]]="P1","NIET OK",IF(Tabel1[[#This Row],[P]]="P2","NIET OK",IF(Tabel1[[#This Row],[P]]="P3","OK",IF(Tabel1[[#This Row],[P]]="P4","OK",IF(Tabel1[[#This Row],[P]]="P5","OK",IF(Tabel1[[#This Row],[P]]="P6","OK",IF(Tabel1[[#This Row],[P]]="P7","OK")))))))))</f>
        <v>-</v>
      </c>
      <c r="V439" s="123">
        <f>IF(AND(K439="ja",U439="ok"),TABELLEN!$AI$7,0)</f>
        <v>0</v>
      </c>
      <c r="W43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3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3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3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39" s="71" t="str">
        <f>IF(Tabel1[[#This Row],[BUDGETCATEGORIE (DEFINITIEF)]]="-","-",IF(Tabel1[[#This Row],[BUDGETCATEGORIE (DEFINITIEF)]]="RTH",Tabel1[[#This Row],[SOM ZORGGEBONDEN PUNTEN]],VLOOKUP(Tabel1[[#This Row],[BUDGETCATEGORIE (DEFINITIEF)]],TABELLEN!$C$7:$D$30,2,FALSE)))</f>
        <v>-</v>
      </c>
    </row>
    <row r="440" spans="1:27" ht="13.8" x14ac:dyDescent="0.3">
      <c r="A440" s="61"/>
      <c r="B440" s="61"/>
      <c r="C440" s="61"/>
      <c r="D440" s="62" t="str">
        <f>CONCATENATE("B",Tabel1[[#This Row],[B-waarde]],"/","P",Tabel1[[#This Row],[P-waarde]])</f>
        <v>B/P</v>
      </c>
      <c r="E440" s="62" t="str">
        <f>CONCATENATE("P",Tabel1[[#This Row],[P-waarde]])</f>
        <v>P</v>
      </c>
      <c r="F440" s="63"/>
      <c r="G440" s="63"/>
      <c r="H440" s="63"/>
      <c r="I440" s="63"/>
      <c r="J440" s="63"/>
      <c r="K440" s="64"/>
      <c r="L440" s="65">
        <f>ROUNDDOWN(Tabel1[[#This Row],[DAG-ONDERSTEUNING]],0)</f>
        <v>0</v>
      </c>
      <c r="M44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0" s="67">
        <f>ROUNDDOWN(Tabel1[[#This Row],[WOON-ONDERSTEUNING]],0)</f>
        <v>0</v>
      </c>
      <c r="O44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0" s="122">
        <f>IF(Tabel1[[#This Row],[PSYCHOSOCIALE ONDERSTEUNING / BEGELEID WERKEN]]&gt;2,Tabel1[[#This Row],[PSYCHOSOCIALE ONDERSTEUNING / BEGELEID WERKEN]]-2,0)</f>
        <v>0</v>
      </c>
      <c r="S440" s="122">
        <f>Tabel1[[#This Row],[GLOBALE INDIVIDUELE ONDERSTEUNING]]+Tabel1[[#This Row],[OVERDRACHT UREN PSYCHOSOCIALE ONDERSTEUNING]]</f>
        <v>0</v>
      </c>
      <c r="T440" s="122">
        <f>IF(Tabel1[[#This Row],[AANTAL UREN  GLOBALE INDIVIDUELE ONDERSTEUNING]]&gt;10,10*TABELLEN!$AF$7+(Tabel1[[#This Row],[AANTAL UREN  GLOBALE INDIVIDUELE ONDERSTEUNING]]-10)*TABELLEN!$AF$8,Tabel1[[#This Row],[AANTAL UREN  GLOBALE INDIVIDUELE ONDERSTEUNING]]*TABELLEN!$AF$7)</f>
        <v>0</v>
      </c>
      <c r="U440" s="123" t="str">
        <f>IF(Tabel1[[#This Row],[P]]="P","-",IF(Tabel1[[#This Row],[P]]="P0","NIET OK",IF(Tabel1[[#This Row],[P]]="P1","NIET OK",IF(Tabel1[[#This Row],[P]]="P2","NIET OK",IF(Tabel1[[#This Row],[P]]="P3","OK",IF(Tabel1[[#This Row],[P]]="P4","OK",IF(Tabel1[[#This Row],[P]]="P5","OK",IF(Tabel1[[#This Row],[P]]="P6","OK",IF(Tabel1[[#This Row],[P]]="P7","OK")))))))))</f>
        <v>-</v>
      </c>
      <c r="V440" s="123">
        <f>IF(AND(K440="ja",U440="ok"),TABELLEN!$AI$7,0)</f>
        <v>0</v>
      </c>
      <c r="W44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0" s="71" t="str">
        <f>IF(Tabel1[[#This Row],[BUDGETCATEGORIE (DEFINITIEF)]]="-","-",IF(Tabel1[[#This Row],[BUDGETCATEGORIE (DEFINITIEF)]]="RTH",Tabel1[[#This Row],[SOM ZORGGEBONDEN PUNTEN]],VLOOKUP(Tabel1[[#This Row],[BUDGETCATEGORIE (DEFINITIEF)]],TABELLEN!$C$7:$D$30,2,FALSE)))</f>
        <v>-</v>
      </c>
    </row>
    <row r="441" spans="1:27" ht="13.8" x14ac:dyDescent="0.3">
      <c r="A441" s="61"/>
      <c r="B441" s="61"/>
      <c r="C441" s="61"/>
      <c r="D441" s="62" t="str">
        <f>CONCATENATE("B",Tabel1[[#This Row],[B-waarde]],"/","P",Tabel1[[#This Row],[P-waarde]])</f>
        <v>B/P</v>
      </c>
      <c r="E441" s="62" t="str">
        <f>CONCATENATE("P",Tabel1[[#This Row],[P-waarde]])</f>
        <v>P</v>
      </c>
      <c r="F441" s="63"/>
      <c r="G441" s="63"/>
      <c r="H441" s="63"/>
      <c r="I441" s="63"/>
      <c r="J441" s="63"/>
      <c r="K441" s="64"/>
      <c r="L441" s="65">
        <f>ROUNDDOWN(Tabel1[[#This Row],[DAG-ONDERSTEUNING]],0)</f>
        <v>0</v>
      </c>
      <c r="M44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1" s="67">
        <f>ROUNDDOWN(Tabel1[[#This Row],[WOON-ONDERSTEUNING]],0)</f>
        <v>0</v>
      </c>
      <c r="O44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1" s="122">
        <f>IF(Tabel1[[#This Row],[PSYCHOSOCIALE ONDERSTEUNING / BEGELEID WERKEN]]&gt;2,Tabel1[[#This Row],[PSYCHOSOCIALE ONDERSTEUNING / BEGELEID WERKEN]]-2,0)</f>
        <v>0</v>
      </c>
      <c r="S441" s="122">
        <f>Tabel1[[#This Row],[GLOBALE INDIVIDUELE ONDERSTEUNING]]+Tabel1[[#This Row],[OVERDRACHT UREN PSYCHOSOCIALE ONDERSTEUNING]]</f>
        <v>0</v>
      </c>
      <c r="T441" s="122">
        <f>IF(Tabel1[[#This Row],[AANTAL UREN  GLOBALE INDIVIDUELE ONDERSTEUNING]]&gt;10,10*TABELLEN!$AF$7+(Tabel1[[#This Row],[AANTAL UREN  GLOBALE INDIVIDUELE ONDERSTEUNING]]-10)*TABELLEN!$AF$8,Tabel1[[#This Row],[AANTAL UREN  GLOBALE INDIVIDUELE ONDERSTEUNING]]*TABELLEN!$AF$7)</f>
        <v>0</v>
      </c>
      <c r="U441" s="123" t="str">
        <f>IF(Tabel1[[#This Row],[P]]="P","-",IF(Tabel1[[#This Row],[P]]="P0","NIET OK",IF(Tabel1[[#This Row],[P]]="P1","NIET OK",IF(Tabel1[[#This Row],[P]]="P2","NIET OK",IF(Tabel1[[#This Row],[P]]="P3","OK",IF(Tabel1[[#This Row],[P]]="P4","OK",IF(Tabel1[[#This Row],[P]]="P5","OK",IF(Tabel1[[#This Row],[P]]="P6","OK",IF(Tabel1[[#This Row],[P]]="P7","OK")))))))))</f>
        <v>-</v>
      </c>
      <c r="V441" s="123">
        <f>IF(AND(K441="ja",U441="ok"),TABELLEN!$AI$7,0)</f>
        <v>0</v>
      </c>
      <c r="W44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1" s="71" t="str">
        <f>IF(Tabel1[[#This Row],[BUDGETCATEGORIE (DEFINITIEF)]]="-","-",IF(Tabel1[[#This Row],[BUDGETCATEGORIE (DEFINITIEF)]]="RTH",Tabel1[[#This Row],[SOM ZORGGEBONDEN PUNTEN]],VLOOKUP(Tabel1[[#This Row],[BUDGETCATEGORIE (DEFINITIEF)]],TABELLEN!$C$7:$D$30,2,FALSE)))</f>
        <v>-</v>
      </c>
    </row>
    <row r="442" spans="1:27" ht="13.8" x14ac:dyDescent="0.3">
      <c r="A442" s="61"/>
      <c r="B442" s="61"/>
      <c r="C442" s="61"/>
      <c r="D442" s="62" t="str">
        <f>CONCATENATE("B",Tabel1[[#This Row],[B-waarde]],"/","P",Tabel1[[#This Row],[P-waarde]])</f>
        <v>B/P</v>
      </c>
      <c r="E442" s="62" t="str">
        <f>CONCATENATE("P",Tabel1[[#This Row],[P-waarde]])</f>
        <v>P</v>
      </c>
      <c r="F442" s="63"/>
      <c r="G442" s="63"/>
      <c r="H442" s="63"/>
      <c r="I442" s="63"/>
      <c r="J442" s="63"/>
      <c r="K442" s="64"/>
      <c r="L442" s="65">
        <f>ROUNDDOWN(Tabel1[[#This Row],[DAG-ONDERSTEUNING]],0)</f>
        <v>0</v>
      </c>
      <c r="M44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2" s="67">
        <f>ROUNDDOWN(Tabel1[[#This Row],[WOON-ONDERSTEUNING]],0)</f>
        <v>0</v>
      </c>
      <c r="O44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2" s="122">
        <f>IF(Tabel1[[#This Row],[PSYCHOSOCIALE ONDERSTEUNING / BEGELEID WERKEN]]&gt;2,Tabel1[[#This Row],[PSYCHOSOCIALE ONDERSTEUNING / BEGELEID WERKEN]]-2,0)</f>
        <v>0</v>
      </c>
      <c r="S442" s="122">
        <f>Tabel1[[#This Row],[GLOBALE INDIVIDUELE ONDERSTEUNING]]+Tabel1[[#This Row],[OVERDRACHT UREN PSYCHOSOCIALE ONDERSTEUNING]]</f>
        <v>0</v>
      </c>
      <c r="T442" s="122">
        <f>IF(Tabel1[[#This Row],[AANTAL UREN  GLOBALE INDIVIDUELE ONDERSTEUNING]]&gt;10,10*TABELLEN!$AF$7+(Tabel1[[#This Row],[AANTAL UREN  GLOBALE INDIVIDUELE ONDERSTEUNING]]-10)*TABELLEN!$AF$8,Tabel1[[#This Row],[AANTAL UREN  GLOBALE INDIVIDUELE ONDERSTEUNING]]*TABELLEN!$AF$7)</f>
        <v>0</v>
      </c>
      <c r="U442" s="123" t="str">
        <f>IF(Tabel1[[#This Row],[P]]="P","-",IF(Tabel1[[#This Row],[P]]="P0","NIET OK",IF(Tabel1[[#This Row],[P]]="P1","NIET OK",IF(Tabel1[[#This Row],[P]]="P2","NIET OK",IF(Tabel1[[#This Row],[P]]="P3","OK",IF(Tabel1[[#This Row],[P]]="P4","OK",IF(Tabel1[[#This Row],[P]]="P5","OK",IF(Tabel1[[#This Row],[P]]="P6","OK",IF(Tabel1[[#This Row],[P]]="P7","OK")))))))))</f>
        <v>-</v>
      </c>
      <c r="V442" s="123">
        <f>IF(AND(K442="ja",U442="ok"),TABELLEN!$AI$7,0)</f>
        <v>0</v>
      </c>
      <c r="W44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2" s="71" t="str">
        <f>IF(Tabel1[[#This Row],[BUDGETCATEGORIE (DEFINITIEF)]]="-","-",IF(Tabel1[[#This Row],[BUDGETCATEGORIE (DEFINITIEF)]]="RTH",Tabel1[[#This Row],[SOM ZORGGEBONDEN PUNTEN]],VLOOKUP(Tabel1[[#This Row],[BUDGETCATEGORIE (DEFINITIEF)]],TABELLEN!$C$7:$D$30,2,FALSE)))</f>
        <v>-</v>
      </c>
    </row>
    <row r="443" spans="1:27" ht="13.8" x14ac:dyDescent="0.3">
      <c r="A443" s="61"/>
      <c r="B443" s="61"/>
      <c r="C443" s="61"/>
      <c r="D443" s="62" t="str">
        <f>CONCATENATE("B",Tabel1[[#This Row],[B-waarde]],"/","P",Tabel1[[#This Row],[P-waarde]])</f>
        <v>B/P</v>
      </c>
      <c r="E443" s="62" t="str">
        <f>CONCATENATE("P",Tabel1[[#This Row],[P-waarde]])</f>
        <v>P</v>
      </c>
      <c r="F443" s="63"/>
      <c r="G443" s="63"/>
      <c r="H443" s="63"/>
      <c r="I443" s="63"/>
      <c r="J443" s="63"/>
      <c r="K443" s="64"/>
      <c r="L443" s="65">
        <f>ROUNDDOWN(Tabel1[[#This Row],[DAG-ONDERSTEUNING]],0)</f>
        <v>0</v>
      </c>
      <c r="M44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3" s="67">
        <f>ROUNDDOWN(Tabel1[[#This Row],[WOON-ONDERSTEUNING]],0)</f>
        <v>0</v>
      </c>
      <c r="O44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3" s="122">
        <f>IF(Tabel1[[#This Row],[PSYCHOSOCIALE ONDERSTEUNING / BEGELEID WERKEN]]&gt;2,Tabel1[[#This Row],[PSYCHOSOCIALE ONDERSTEUNING / BEGELEID WERKEN]]-2,0)</f>
        <v>0</v>
      </c>
      <c r="S443" s="122">
        <f>Tabel1[[#This Row],[GLOBALE INDIVIDUELE ONDERSTEUNING]]+Tabel1[[#This Row],[OVERDRACHT UREN PSYCHOSOCIALE ONDERSTEUNING]]</f>
        <v>0</v>
      </c>
      <c r="T443" s="122">
        <f>IF(Tabel1[[#This Row],[AANTAL UREN  GLOBALE INDIVIDUELE ONDERSTEUNING]]&gt;10,10*TABELLEN!$AF$7+(Tabel1[[#This Row],[AANTAL UREN  GLOBALE INDIVIDUELE ONDERSTEUNING]]-10)*TABELLEN!$AF$8,Tabel1[[#This Row],[AANTAL UREN  GLOBALE INDIVIDUELE ONDERSTEUNING]]*TABELLEN!$AF$7)</f>
        <v>0</v>
      </c>
      <c r="U443" s="123" t="str">
        <f>IF(Tabel1[[#This Row],[P]]="P","-",IF(Tabel1[[#This Row],[P]]="P0","NIET OK",IF(Tabel1[[#This Row],[P]]="P1","NIET OK",IF(Tabel1[[#This Row],[P]]="P2","NIET OK",IF(Tabel1[[#This Row],[P]]="P3","OK",IF(Tabel1[[#This Row],[P]]="P4","OK",IF(Tabel1[[#This Row],[P]]="P5","OK",IF(Tabel1[[#This Row],[P]]="P6","OK",IF(Tabel1[[#This Row],[P]]="P7","OK")))))))))</f>
        <v>-</v>
      </c>
      <c r="V443" s="123">
        <f>IF(AND(K443="ja",U443="ok"),TABELLEN!$AI$7,0)</f>
        <v>0</v>
      </c>
      <c r="W44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3" s="71" t="str">
        <f>IF(Tabel1[[#This Row],[BUDGETCATEGORIE (DEFINITIEF)]]="-","-",IF(Tabel1[[#This Row],[BUDGETCATEGORIE (DEFINITIEF)]]="RTH",Tabel1[[#This Row],[SOM ZORGGEBONDEN PUNTEN]],VLOOKUP(Tabel1[[#This Row],[BUDGETCATEGORIE (DEFINITIEF)]],TABELLEN!$C$7:$D$30,2,FALSE)))</f>
        <v>-</v>
      </c>
    </row>
    <row r="444" spans="1:27" ht="13.8" x14ac:dyDescent="0.3">
      <c r="A444" s="61"/>
      <c r="B444" s="61"/>
      <c r="C444" s="61"/>
      <c r="D444" s="62" t="str">
        <f>CONCATENATE("B",Tabel1[[#This Row],[B-waarde]],"/","P",Tabel1[[#This Row],[P-waarde]])</f>
        <v>B/P</v>
      </c>
      <c r="E444" s="62" t="str">
        <f>CONCATENATE("P",Tabel1[[#This Row],[P-waarde]])</f>
        <v>P</v>
      </c>
      <c r="F444" s="63"/>
      <c r="G444" s="63"/>
      <c r="H444" s="63"/>
      <c r="I444" s="63"/>
      <c r="J444" s="63"/>
      <c r="K444" s="64"/>
      <c r="L444" s="65">
        <f>ROUNDDOWN(Tabel1[[#This Row],[DAG-ONDERSTEUNING]],0)</f>
        <v>0</v>
      </c>
      <c r="M44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4" s="67">
        <f>ROUNDDOWN(Tabel1[[#This Row],[WOON-ONDERSTEUNING]],0)</f>
        <v>0</v>
      </c>
      <c r="O44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4" s="122">
        <f>IF(Tabel1[[#This Row],[PSYCHOSOCIALE ONDERSTEUNING / BEGELEID WERKEN]]&gt;2,Tabel1[[#This Row],[PSYCHOSOCIALE ONDERSTEUNING / BEGELEID WERKEN]]-2,0)</f>
        <v>0</v>
      </c>
      <c r="S444" s="122">
        <f>Tabel1[[#This Row],[GLOBALE INDIVIDUELE ONDERSTEUNING]]+Tabel1[[#This Row],[OVERDRACHT UREN PSYCHOSOCIALE ONDERSTEUNING]]</f>
        <v>0</v>
      </c>
      <c r="T444" s="122">
        <f>IF(Tabel1[[#This Row],[AANTAL UREN  GLOBALE INDIVIDUELE ONDERSTEUNING]]&gt;10,10*TABELLEN!$AF$7+(Tabel1[[#This Row],[AANTAL UREN  GLOBALE INDIVIDUELE ONDERSTEUNING]]-10)*TABELLEN!$AF$8,Tabel1[[#This Row],[AANTAL UREN  GLOBALE INDIVIDUELE ONDERSTEUNING]]*TABELLEN!$AF$7)</f>
        <v>0</v>
      </c>
      <c r="U444" s="123" t="str">
        <f>IF(Tabel1[[#This Row],[P]]="P","-",IF(Tabel1[[#This Row],[P]]="P0","NIET OK",IF(Tabel1[[#This Row],[P]]="P1","NIET OK",IF(Tabel1[[#This Row],[P]]="P2","NIET OK",IF(Tabel1[[#This Row],[P]]="P3","OK",IF(Tabel1[[#This Row],[P]]="P4","OK",IF(Tabel1[[#This Row],[P]]="P5","OK",IF(Tabel1[[#This Row],[P]]="P6","OK",IF(Tabel1[[#This Row],[P]]="P7","OK")))))))))</f>
        <v>-</v>
      </c>
      <c r="V444" s="123">
        <f>IF(AND(K444="ja",U444="ok"),TABELLEN!$AI$7,0)</f>
        <v>0</v>
      </c>
      <c r="W44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4" s="71" t="str">
        <f>IF(Tabel1[[#This Row],[BUDGETCATEGORIE (DEFINITIEF)]]="-","-",IF(Tabel1[[#This Row],[BUDGETCATEGORIE (DEFINITIEF)]]="RTH",Tabel1[[#This Row],[SOM ZORGGEBONDEN PUNTEN]],VLOOKUP(Tabel1[[#This Row],[BUDGETCATEGORIE (DEFINITIEF)]],TABELLEN!$C$7:$D$30,2,FALSE)))</f>
        <v>-</v>
      </c>
    </row>
    <row r="445" spans="1:27" ht="13.8" x14ac:dyDescent="0.3">
      <c r="A445" s="61"/>
      <c r="B445" s="61"/>
      <c r="C445" s="61"/>
      <c r="D445" s="62" t="str">
        <f>CONCATENATE("B",Tabel1[[#This Row],[B-waarde]],"/","P",Tabel1[[#This Row],[P-waarde]])</f>
        <v>B/P</v>
      </c>
      <c r="E445" s="62" t="str">
        <f>CONCATENATE("P",Tabel1[[#This Row],[P-waarde]])</f>
        <v>P</v>
      </c>
      <c r="F445" s="63"/>
      <c r="G445" s="63"/>
      <c r="H445" s="63"/>
      <c r="I445" s="63"/>
      <c r="J445" s="63"/>
      <c r="K445" s="64"/>
      <c r="L445" s="65">
        <f>ROUNDDOWN(Tabel1[[#This Row],[DAG-ONDERSTEUNING]],0)</f>
        <v>0</v>
      </c>
      <c r="M44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5" s="67">
        <f>ROUNDDOWN(Tabel1[[#This Row],[WOON-ONDERSTEUNING]],0)</f>
        <v>0</v>
      </c>
      <c r="O44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5" s="122">
        <f>IF(Tabel1[[#This Row],[PSYCHOSOCIALE ONDERSTEUNING / BEGELEID WERKEN]]&gt;2,Tabel1[[#This Row],[PSYCHOSOCIALE ONDERSTEUNING / BEGELEID WERKEN]]-2,0)</f>
        <v>0</v>
      </c>
      <c r="S445" s="122">
        <f>Tabel1[[#This Row],[GLOBALE INDIVIDUELE ONDERSTEUNING]]+Tabel1[[#This Row],[OVERDRACHT UREN PSYCHOSOCIALE ONDERSTEUNING]]</f>
        <v>0</v>
      </c>
      <c r="T445" s="122">
        <f>IF(Tabel1[[#This Row],[AANTAL UREN  GLOBALE INDIVIDUELE ONDERSTEUNING]]&gt;10,10*TABELLEN!$AF$7+(Tabel1[[#This Row],[AANTAL UREN  GLOBALE INDIVIDUELE ONDERSTEUNING]]-10)*TABELLEN!$AF$8,Tabel1[[#This Row],[AANTAL UREN  GLOBALE INDIVIDUELE ONDERSTEUNING]]*TABELLEN!$AF$7)</f>
        <v>0</v>
      </c>
      <c r="U445" s="123" t="str">
        <f>IF(Tabel1[[#This Row],[P]]="P","-",IF(Tabel1[[#This Row],[P]]="P0","NIET OK",IF(Tabel1[[#This Row],[P]]="P1","NIET OK",IF(Tabel1[[#This Row],[P]]="P2","NIET OK",IF(Tabel1[[#This Row],[P]]="P3","OK",IF(Tabel1[[#This Row],[P]]="P4","OK",IF(Tabel1[[#This Row],[P]]="P5","OK",IF(Tabel1[[#This Row],[P]]="P6","OK",IF(Tabel1[[#This Row],[P]]="P7","OK")))))))))</f>
        <v>-</v>
      </c>
      <c r="V445" s="123">
        <f>IF(AND(K445="ja",U445="ok"),TABELLEN!$AI$7,0)</f>
        <v>0</v>
      </c>
      <c r="W44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5" s="71" t="str">
        <f>IF(Tabel1[[#This Row],[BUDGETCATEGORIE (DEFINITIEF)]]="-","-",IF(Tabel1[[#This Row],[BUDGETCATEGORIE (DEFINITIEF)]]="RTH",Tabel1[[#This Row],[SOM ZORGGEBONDEN PUNTEN]],VLOOKUP(Tabel1[[#This Row],[BUDGETCATEGORIE (DEFINITIEF)]],TABELLEN!$C$7:$D$30,2,FALSE)))</f>
        <v>-</v>
      </c>
    </row>
    <row r="446" spans="1:27" ht="13.8" x14ac:dyDescent="0.3">
      <c r="A446" s="61"/>
      <c r="B446" s="61"/>
      <c r="C446" s="61"/>
      <c r="D446" s="62" t="str">
        <f>CONCATENATE("B",Tabel1[[#This Row],[B-waarde]],"/","P",Tabel1[[#This Row],[P-waarde]])</f>
        <v>B/P</v>
      </c>
      <c r="E446" s="62" t="str">
        <f>CONCATENATE("P",Tabel1[[#This Row],[P-waarde]])</f>
        <v>P</v>
      </c>
      <c r="F446" s="63"/>
      <c r="G446" s="63"/>
      <c r="H446" s="63"/>
      <c r="I446" s="63"/>
      <c r="J446" s="63"/>
      <c r="K446" s="64"/>
      <c r="L446" s="65">
        <f>ROUNDDOWN(Tabel1[[#This Row],[DAG-ONDERSTEUNING]],0)</f>
        <v>0</v>
      </c>
      <c r="M44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6" s="67">
        <f>ROUNDDOWN(Tabel1[[#This Row],[WOON-ONDERSTEUNING]],0)</f>
        <v>0</v>
      </c>
      <c r="O44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6" s="122">
        <f>IF(Tabel1[[#This Row],[PSYCHOSOCIALE ONDERSTEUNING / BEGELEID WERKEN]]&gt;2,Tabel1[[#This Row],[PSYCHOSOCIALE ONDERSTEUNING / BEGELEID WERKEN]]-2,0)</f>
        <v>0</v>
      </c>
      <c r="S446" s="122">
        <f>Tabel1[[#This Row],[GLOBALE INDIVIDUELE ONDERSTEUNING]]+Tabel1[[#This Row],[OVERDRACHT UREN PSYCHOSOCIALE ONDERSTEUNING]]</f>
        <v>0</v>
      </c>
      <c r="T446" s="122">
        <f>IF(Tabel1[[#This Row],[AANTAL UREN  GLOBALE INDIVIDUELE ONDERSTEUNING]]&gt;10,10*TABELLEN!$AF$7+(Tabel1[[#This Row],[AANTAL UREN  GLOBALE INDIVIDUELE ONDERSTEUNING]]-10)*TABELLEN!$AF$8,Tabel1[[#This Row],[AANTAL UREN  GLOBALE INDIVIDUELE ONDERSTEUNING]]*TABELLEN!$AF$7)</f>
        <v>0</v>
      </c>
      <c r="U446" s="123" t="str">
        <f>IF(Tabel1[[#This Row],[P]]="P","-",IF(Tabel1[[#This Row],[P]]="P0","NIET OK",IF(Tabel1[[#This Row],[P]]="P1","NIET OK",IF(Tabel1[[#This Row],[P]]="P2","NIET OK",IF(Tabel1[[#This Row],[P]]="P3","OK",IF(Tabel1[[#This Row],[P]]="P4","OK",IF(Tabel1[[#This Row],[P]]="P5","OK",IF(Tabel1[[#This Row],[P]]="P6","OK",IF(Tabel1[[#This Row],[P]]="P7","OK")))))))))</f>
        <v>-</v>
      </c>
      <c r="V446" s="123">
        <f>IF(AND(K446="ja",U446="ok"),TABELLEN!$AI$7,0)</f>
        <v>0</v>
      </c>
      <c r="W44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6" s="71" t="str">
        <f>IF(Tabel1[[#This Row],[BUDGETCATEGORIE (DEFINITIEF)]]="-","-",IF(Tabel1[[#This Row],[BUDGETCATEGORIE (DEFINITIEF)]]="RTH",Tabel1[[#This Row],[SOM ZORGGEBONDEN PUNTEN]],VLOOKUP(Tabel1[[#This Row],[BUDGETCATEGORIE (DEFINITIEF)]],TABELLEN!$C$7:$D$30,2,FALSE)))</f>
        <v>-</v>
      </c>
    </row>
    <row r="447" spans="1:27" ht="13.8" x14ac:dyDescent="0.3">
      <c r="A447" s="61"/>
      <c r="B447" s="61"/>
      <c r="C447" s="61"/>
      <c r="D447" s="62" t="str">
        <f>CONCATENATE("B",Tabel1[[#This Row],[B-waarde]],"/","P",Tabel1[[#This Row],[P-waarde]])</f>
        <v>B/P</v>
      </c>
      <c r="E447" s="62" t="str">
        <f>CONCATENATE("P",Tabel1[[#This Row],[P-waarde]])</f>
        <v>P</v>
      </c>
      <c r="F447" s="63"/>
      <c r="G447" s="63"/>
      <c r="H447" s="63"/>
      <c r="I447" s="63"/>
      <c r="J447" s="63"/>
      <c r="K447" s="64"/>
      <c r="L447" s="65">
        <f>ROUNDDOWN(Tabel1[[#This Row],[DAG-ONDERSTEUNING]],0)</f>
        <v>0</v>
      </c>
      <c r="M44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7" s="67">
        <f>ROUNDDOWN(Tabel1[[#This Row],[WOON-ONDERSTEUNING]],0)</f>
        <v>0</v>
      </c>
      <c r="O44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7" s="122">
        <f>IF(Tabel1[[#This Row],[PSYCHOSOCIALE ONDERSTEUNING / BEGELEID WERKEN]]&gt;2,Tabel1[[#This Row],[PSYCHOSOCIALE ONDERSTEUNING / BEGELEID WERKEN]]-2,0)</f>
        <v>0</v>
      </c>
      <c r="S447" s="122">
        <f>Tabel1[[#This Row],[GLOBALE INDIVIDUELE ONDERSTEUNING]]+Tabel1[[#This Row],[OVERDRACHT UREN PSYCHOSOCIALE ONDERSTEUNING]]</f>
        <v>0</v>
      </c>
      <c r="T447" s="122">
        <f>IF(Tabel1[[#This Row],[AANTAL UREN  GLOBALE INDIVIDUELE ONDERSTEUNING]]&gt;10,10*TABELLEN!$AF$7+(Tabel1[[#This Row],[AANTAL UREN  GLOBALE INDIVIDUELE ONDERSTEUNING]]-10)*TABELLEN!$AF$8,Tabel1[[#This Row],[AANTAL UREN  GLOBALE INDIVIDUELE ONDERSTEUNING]]*TABELLEN!$AF$7)</f>
        <v>0</v>
      </c>
      <c r="U447" s="123" t="str">
        <f>IF(Tabel1[[#This Row],[P]]="P","-",IF(Tabel1[[#This Row],[P]]="P0","NIET OK",IF(Tabel1[[#This Row],[P]]="P1","NIET OK",IF(Tabel1[[#This Row],[P]]="P2","NIET OK",IF(Tabel1[[#This Row],[P]]="P3","OK",IF(Tabel1[[#This Row],[P]]="P4","OK",IF(Tabel1[[#This Row],[P]]="P5","OK",IF(Tabel1[[#This Row],[P]]="P6","OK",IF(Tabel1[[#This Row],[P]]="P7","OK")))))))))</f>
        <v>-</v>
      </c>
      <c r="V447" s="123">
        <f>IF(AND(K447="ja",U447="ok"),TABELLEN!$AI$7,0)</f>
        <v>0</v>
      </c>
      <c r="W44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7" s="71" t="str">
        <f>IF(Tabel1[[#This Row],[BUDGETCATEGORIE (DEFINITIEF)]]="-","-",IF(Tabel1[[#This Row],[BUDGETCATEGORIE (DEFINITIEF)]]="RTH",Tabel1[[#This Row],[SOM ZORGGEBONDEN PUNTEN]],VLOOKUP(Tabel1[[#This Row],[BUDGETCATEGORIE (DEFINITIEF)]],TABELLEN!$C$7:$D$30,2,FALSE)))</f>
        <v>-</v>
      </c>
    </row>
    <row r="448" spans="1:27" ht="13.8" x14ac:dyDescent="0.3">
      <c r="A448" s="61"/>
      <c r="B448" s="61"/>
      <c r="C448" s="61"/>
      <c r="D448" s="62" t="str">
        <f>CONCATENATE("B",Tabel1[[#This Row],[B-waarde]],"/","P",Tabel1[[#This Row],[P-waarde]])</f>
        <v>B/P</v>
      </c>
      <c r="E448" s="62" t="str">
        <f>CONCATENATE("P",Tabel1[[#This Row],[P-waarde]])</f>
        <v>P</v>
      </c>
      <c r="F448" s="63"/>
      <c r="G448" s="63"/>
      <c r="H448" s="63"/>
      <c r="I448" s="63"/>
      <c r="J448" s="63"/>
      <c r="K448" s="64"/>
      <c r="L448" s="65">
        <f>ROUNDDOWN(Tabel1[[#This Row],[DAG-ONDERSTEUNING]],0)</f>
        <v>0</v>
      </c>
      <c r="M44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8" s="67">
        <f>ROUNDDOWN(Tabel1[[#This Row],[WOON-ONDERSTEUNING]],0)</f>
        <v>0</v>
      </c>
      <c r="O44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8" s="122">
        <f>IF(Tabel1[[#This Row],[PSYCHOSOCIALE ONDERSTEUNING / BEGELEID WERKEN]]&gt;2,Tabel1[[#This Row],[PSYCHOSOCIALE ONDERSTEUNING / BEGELEID WERKEN]]-2,0)</f>
        <v>0</v>
      </c>
      <c r="S448" s="122">
        <f>Tabel1[[#This Row],[GLOBALE INDIVIDUELE ONDERSTEUNING]]+Tabel1[[#This Row],[OVERDRACHT UREN PSYCHOSOCIALE ONDERSTEUNING]]</f>
        <v>0</v>
      </c>
      <c r="T448" s="122">
        <f>IF(Tabel1[[#This Row],[AANTAL UREN  GLOBALE INDIVIDUELE ONDERSTEUNING]]&gt;10,10*TABELLEN!$AF$7+(Tabel1[[#This Row],[AANTAL UREN  GLOBALE INDIVIDUELE ONDERSTEUNING]]-10)*TABELLEN!$AF$8,Tabel1[[#This Row],[AANTAL UREN  GLOBALE INDIVIDUELE ONDERSTEUNING]]*TABELLEN!$AF$7)</f>
        <v>0</v>
      </c>
      <c r="U448" s="123" t="str">
        <f>IF(Tabel1[[#This Row],[P]]="P","-",IF(Tabel1[[#This Row],[P]]="P0","NIET OK",IF(Tabel1[[#This Row],[P]]="P1","NIET OK",IF(Tabel1[[#This Row],[P]]="P2","NIET OK",IF(Tabel1[[#This Row],[P]]="P3","OK",IF(Tabel1[[#This Row],[P]]="P4","OK",IF(Tabel1[[#This Row],[P]]="P5","OK",IF(Tabel1[[#This Row],[P]]="P6","OK",IF(Tabel1[[#This Row],[P]]="P7","OK")))))))))</f>
        <v>-</v>
      </c>
      <c r="V448" s="123">
        <f>IF(AND(K448="ja",U448="ok"),TABELLEN!$AI$7,0)</f>
        <v>0</v>
      </c>
      <c r="W44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8" s="71" t="str">
        <f>IF(Tabel1[[#This Row],[BUDGETCATEGORIE (DEFINITIEF)]]="-","-",IF(Tabel1[[#This Row],[BUDGETCATEGORIE (DEFINITIEF)]]="RTH",Tabel1[[#This Row],[SOM ZORGGEBONDEN PUNTEN]],VLOOKUP(Tabel1[[#This Row],[BUDGETCATEGORIE (DEFINITIEF)]],TABELLEN!$C$7:$D$30,2,FALSE)))</f>
        <v>-</v>
      </c>
    </row>
    <row r="449" spans="1:27" ht="13.8" x14ac:dyDescent="0.3">
      <c r="A449" s="61"/>
      <c r="B449" s="61"/>
      <c r="C449" s="61"/>
      <c r="D449" s="62" t="str">
        <f>CONCATENATE("B",Tabel1[[#This Row],[B-waarde]],"/","P",Tabel1[[#This Row],[P-waarde]])</f>
        <v>B/P</v>
      </c>
      <c r="E449" s="62" t="str">
        <f>CONCATENATE("P",Tabel1[[#This Row],[P-waarde]])</f>
        <v>P</v>
      </c>
      <c r="F449" s="63"/>
      <c r="G449" s="63"/>
      <c r="H449" s="63"/>
      <c r="I449" s="63"/>
      <c r="J449" s="63"/>
      <c r="K449" s="64"/>
      <c r="L449" s="65">
        <f>ROUNDDOWN(Tabel1[[#This Row],[DAG-ONDERSTEUNING]],0)</f>
        <v>0</v>
      </c>
      <c r="M44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49" s="67">
        <f>ROUNDDOWN(Tabel1[[#This Row],[WOON-ONDERSTEUNING]],0)</f>
        <v>0</v>
      </c>
      <c r="O44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4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4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49" s="122">
        <f>IF(Tabel1[[#This Row],[PSYCHOSOCIALE ONDERSTEUNING / BEGELEID WERKEN]]&gt;2,Tabel1[[#This Row],[PSYCHOSOCIALE ONDERSTEUNING / BEGELEID WERKEN]]-2,0)</f>
        <v>0</v>
      </c>
      <c r="S449" s="122">
        <f>Tabel1[[#This Row],[GLOBALE INDIVIDUELE ONDERSTEUNING]]+Tabel1[[#This Row],[OVERDRACHT UREN PSYCHOSOCIALE ONDERSTEUNING]]</f>
        <v>0</v>
      </c>
      <c r="T449" s="122">
        <f>IF(Tabel1[[#This Row],[AANTAL UREN  GLOBALE INDIVIDUELE ONDERSTEUNING]]&gt;10,10*TABELLEN!$AF$7+(Tabel1[[#This Row],[AANTAL UREN  GLOBALE INDIVIDUELE ONDERSTEUNING]]-10)*TABELLEN!$AF$8,Tabel1[[#This Row],[AANTAL UREN  GLOBALE INDIVIDUELE ONDERSTEUNING]]*TABELLEN!$AF$7)</f>
        <v>0</v>
      </c>
      <c r="U449" s="123" t="str">
        <f>IF(Tabel1[[#This Row],[P]]="P","-",IF(Tabel1[[#This Row],[P]]="P0","NIET OK",IF(Tabel1[[#This Row],[P]]="P1","NIET OK",IF(Tabel1[[#This Row],[P]]="P2","NIET OK",IF(Tabel1[[#This Row],[P]]="P3","OK",IF(Tabel1[[#This Row],[P]]="P4","OK",IF(Tabel1[[#This Row],[P]]="P5","OK",IF(Tabel1[[#This Row],[P]]="P6","OK",IF(Tabel1[[#This Row],[P]]="P7","OK")))))))))</f>
        <v>-</v>
      </c>
      <c r="V449" s="123">
        <f>IF(AND(K449="ja",U449="ok"),TABELLEN!$AI$7,0)</f>
        <v>0</v>
      </c>
      <c r="W44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4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4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4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49" s="71" t="str">
        <f>IF(Tabel1[[#This Row],[BUDGETCATEGORIE (DEFINITIEF)]]="-","-",IF(Tabel1[[#This Row],[BUDGETCATEGORIE (DEFINITIEF)]]="RTH",Tabel1[[#This Row],[SOM ZORGGEBONDEN PUNTEN]],VLOOKUP(Tabel1[[#This Row],[BUDGETCATEGORIE (DEFINITIEF)]],TABELLEN!$C$7:$D$30,2,FALSE)))</f>
        <v>-</v>
      </c>
    </row>
    <row r="450" spans="1:27" ht="13.8" x14ac:dyDescent="0.3">
      <c r="A450" s="61"/>
      <c r="B450" s="61"/>
      <c r="C450" s="61"/>
      <c r="D450" s="62" t="str">
        <f>CONCATENATE("B",Tabel1[[#This Row],[B-waarde]],"/","P",Tabel1[[#This Row],[P-waarde]])</f>
        <v>B/P</v>
      </c>
      <c r="E450" s="62" t="str">
        <f>CONCATENATE("P",Tabel1[[#This Row],[P-waarde]])</f>
        <v>P</v>
      </c>
      <c r="F450" s="63"/>
      <c r="G450" s="63"/>
      <c r="H450" s="63"/>
      <c r="I450" s="63"/>
      <c r="J450" s="63"/>
      <c r="K450" s="64"/>
      <c r="L450" s="65">
        <f>ROUNDDOWN(Tabel1[[#This Row],[DAG-ONDERSTEUNING]],0)</f>
        <v>0</v>
      </c>
      <c r="M45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0" s="67">
        <f>ROUNDDOWN(Tabel1[[#This Row],[WOON-ONDERSTEUNING]],0)</f>
        <v>0</v>
      </c>
      <c r="O45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0" s="122">
        <f>IF(Tabel1[[#This Row],[PSYCHOSOCIALE ONDERSTEUNING / BEGELEID WERKEN]]&gt;2,Tabel1[[#This Row],[PSYCHOSOCIALE ONDERSTEUNING / BEGELEID WERKEN]]-2,0)</f>
        <v>0</v>
      </c>
      <c r="S450" s="122">
        <f>Tabel1[[#This Row],[GLOBALE INDIVIDUELE ONDERSTEUNING]]+Tabel1[[#This Row],[OVERDRACHT UREN PSYCHOSOCIALE ONDERSTEUNING]]</f>
        <v>0</v>
      </c>
      <c r="T450" s="122">
        <f>IF(Tabel1[[#This Row],[AANTAL UREN  GLOBALE INDIVIDUELE ONDERSTEUNING]]&gt;10,10*TABELLEN!$AF$7+(Tabel1[[#This Row],[AANTAL UREN  GLOBALE INDIVIDUELE ONDERSTEUNING]]-10)*TABELLEN!$AF$8,Tabel1[[#This Row],[AANTAL UREN  GLOBALE INDIVIDUELE ONDERSTEUNING]]*TABELLEN!$AF$7)</f>
        <v>0</v>
      </c>
      <c r="U450" s="123" t="str">
        <f>IF(Tabel1[[#This Row],[P]]="P","-",IF(Tabel1[[#This Row],[P]]="P0","NIET OK",IF(Tabel1[[#This Row],[P]]="P1","NIET OK",IF(Tabel1[[#This Row],[P]]="P2","NIET OK",IF(Tabel1[[#This Row],[P]]="P3","OK",IF(Tabel1[[#This Row],[P]]="P4","OK",IF(Tabel1[[#This Row],[P]]="P5","OK",IF(Tabel1[[#This Row],[P]]="P6","OK",IF(Tabel1[[#This Row],[P]]="P7","OK")))))))))</f>
        <v>-</v>
      </c>
      <c r="V450" s="123">
        <f>IF(AND(K450="ja",U450="ok"),TABELLEN!$AI$7,0)</f>
        <v>0</v>
      </c>
      <c r="W45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0" s="71" t="str">
        <f>IF(Tabel1[[#This Row],[BUDGETCATEGORIE (DEFINITIEF)]]="-","-",IF(Tabel1[[#This Row],[BUDGETCATEGORIE (DEFINITIEF)]]="RTH",Tabel1[[#This Row],[SOM ZORGGEBONDEN PUNTEN]],VLOOKUP(Tabel1[[#This Row],[BUDGETCATEGORIE (DEFINITIEF)]],TABELLEN!$C$7:$D$30,2,FALSE)))</f>
        <v>-</v>
      </c>
    </row>
    <row r="451" spans="1:27" ht="13.8" x14ac:dyDescent="0.3">
      <c r="A451" s="61"/>
      <c r="B451" s="61"/>
      <c r="C451" s="61"/>
      <c r="D451" s="62" t="str">
        <f>CONCATENATE("B",Tabel1[[#This Row],[B-waarde]],"/","P",Tabel1[[#This Row],[P-waarde]])</f>
        <v>B/P</v>
      </c>
      <c r="E451" s="62" t="str">
        <f>CONCATENATE("P",Tabel1[[#This Row],[P-waarde]])</f>
        <v>P</v>
      </c>
      <c r="F451" s="63"/>
      <c r="G451" s="63"/>
      <c r="H451" s="63"/>
      <c r="I451" s="63"/>
      <c r="J451" s="63"/>
      <c r="K451" s="64"/>
      <c r="L451" s="65">
        <f>ROUNDDOWN(Tabel1[[#This Row],[DAG-ONDERSTEUNING]],0)</f>
        <v>0</v>
      </c>
      <c r="M45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1" s="67">
        <f>ROUNDDOWN(Tabel1[[#This Row],[WOON-ONDERSTEUNING]],0)</f>
        <v>0</v>
      </c>
      <c r="O45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1" s="122">
        <f>IF(Tabel1[[#This Row],[PSYCHOSOCIALE ONDERSTEUNING / BEGELEID WERKEN]]&gt;2,Tabel1[[#This Row],[PSYCHOSOCIALE ONDERSTEUNING / BEGELEID WERKEN]]-2,0)</f>
        <v>0</v>
      </c>
      <c r="S451" s="122">
        <f>Tabel1[[#This Row],[GLOBALE INDIVIDUELE ONDERSTEUNING]]+Tabel1[[#This Row],[OVERDRACHT UREN PSYCHOSOCIALE ONDERSTEUNING]]</f>
        <v>0</v>
      </c>
      <c r="T451" s="122">
        <f>IF(Tabel1[[#This Row],[AANTAL UREN  GLOBALE INDIVIDUELE ONDERSTEUNING]]&gt;10,10*TABELLEN!$AF$7+(Tabel1[[#This Row],[AANTAL UREN  GLOBALE INDIVIDUELE ONDERSTEUNING]]-10)*TABELLEN!$AF$8,Tabel1[[#This Row],[AANTAL UREN  GLOBALE INDIVIDUELE ONDERSTEUNING]]*TABELLEN!$AF$7)</f>
        <v>0</v>
      </c>
      <c r="U451" s="123" t="str">
        <f>IF(Tabel1[[#This Row],[P]]="P","-",IF(Tabel1[[#This Row],[P]]="P0","NIET OK",IF(Tabel1[[#This Row],[P]]="P1","NIET OK",IF(Tabel1[[#This Row],[P]]="P2","NIET OK",IF(Tabel1[[#This Row],[P]]="P3","OK",IF(Tabel1[[#This Row],[P]]="P4","OK",IF(Tabel1[[#This Row],[P]]="P5","OK",IF(Tabel1[[#This Row],[P]]="P6","OK",IF(Tabel1[[#This Row],[P]]="P7","OK")))))))))</f>
        <v>-</v>
      </c>
      <c r="V451" s="123">
        <f>IF(AND(K451="ja",U451="ok"),TABELLEN!$AI$7,0)</f>
        <v>0</v>
      </c>
      <c r="W45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1" s="71" t="str">
        <f>IF(Tabel1[[#This Row],[BUDGETCATEGORIE (DEFINITIEF)]]="-","-",IF(Tabel1[[#This Row],[BUDGETCATEGORIE (DEFINITIEF)]]="RTH",Tabel1[[#This Row],[SOM ZORGGEBONDEN PUNTEN]],VLOOKUP(Tabel1[[#This Row],[BUDGETCATEGORIE (DEFINITIEF)]],TABELLEN!$C$7:$D$30,2,FALSE)))</f>
        <v>-</v>
      </c>
    </row>
    <row r="452" spans="1:27" ht="13.8" x14ac:dyDescent="0.3">
      <c r="A452" s="61"/>
      <c r="B452" s="61"/>
      <c r="C452" s="61"/>
      <c r="D452" s="62" t="str">
        <f>CONCATENATE("B",Tabel1[[#This Row],[B-waarde]],"/","P",Tabel1[[#This Row],[P-waarde]])</f>
        <v>B/P</v>
      </c>
      <c r="E452" s="62" t="str">
        <f>CONCATENATE("P",Tabel1[[#This Row],[P-waarde]])</f>
        <v>P</v>
      </c>
      <c r="F452" s="63"/>
      <c r="G452" s="63"/>
      <c r="H452" s="63"/>
      <c r="I452" s="63"/>
      <c r="J452" s="63"/>
      <c r="K452" s="64"/>
      <c r="L452" s="65">
        <f>ROUNDDOWN(Tabel1[[#This Row],[DAG-ONDERSTEUNING]],0)</f>
        <v>0</v>
      </c>
      <c r="M45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2" s="67">
        <f>ROUNDDOWN(Tabel1[[#This Row],[WOON-ONDERSTEUNING]],0)</f>
        <v>0</v>
      </c>
      <c r="O45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2" s="122">
        <f>IF(Tabel1[[#This Row],[PSYCHOSOCIALE ONDERSTEUNING / BEGELEID WERKEN]]&gt;2,Tabel1[[#This Row],[PSYCHOSOCIALE ONDERSTEUNING / BEGELEID WERKEN]]-2,0)</f>
        <v>0</v>
      </c>
      <c r="S452" s="122">
        <f>Tabel1[[#This Row],[GLOBALE INDIVIDUELE ONDERSTEUNING]]+Tabel1[[#This Row],[OVERDRACHT UREN PSYCHOSOCIALE ONDERSTEUNING]]</f>
        <v>0</v>
      </c>
      <c r="T452" s="122">
        <f>IF(Tabel1[[#This Row],[AANTAL UREN  GLOBALE INDIVIDUELE ONDERSTEUNING]]&gt;10,10*TABELLEN!$AF$7+(Tabel1[[#This Row],[AANTAL UREN  GLOBALE INDIVIDUELE ONDERSTEUNING]]-10)*TABELLEN!$AF$8,Tabel1[[#This Row],[AANTAL UREN  GLOBALE INDIVIDUELE ONDERSTEUNING]]*TABELLEN!$AF$7)</f>
        <v>0</v>
      </c>
      <c r="U452" s="123" t="str">
        <f>IF(Tabel1[[#This Row],[P]]="P","-",IF(Tabel1[[#This Row],[P]]="P0","NIET OK",IF(Tabel1[[#This Row],[P]]="P1","NIET OK",IF(Tabel1[[#This Row],[P]]="P2","NIET OK",IF(Tabel1[[#This Row],[P]]="P3","OK",IF(Tabel1[[#This Row],[P]]="P4","OK",IF(Tabel1[[#This Row],[P]]="P5","OK",IF(Tabel1[[#This Row],[P]]="P6","OK",IF(Tabel1[[#This Row],[P]]="P7","OK")))))))))</f>
        <v>-</v>
      </c>
      <c r="V452" s="123">
        <f>IF(AND(K452="ja",U452="ok"),TABELLEN!$AI$7,0)</f>
        <v>0</v>
      </c>
      <c r="W45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2" s="71" t="str">
        <f>IF(Tabel1[[#This Row],[BUDGETCATEGORIE (DEFINITIEF)]]="-","-",IF(Tabel1[[#This Row],[BUDGETCATEGORIE (DEFINITIEF)]]="RTH",Tabel1[[#This Row],[SOM ZORGGEBONDEN PUNTEN]],VLOOKUP(Tabel1[[#This Row],[BUDGETCATEGORIE (DEFINITIEF)]],TABELLEN!$C$7:$D$30,2,FALSE)))</f>
        <v>-</v>
      </c>
    </row>
    <row r="453" spans="1:27" ht="13.8" x14ac:dyDescent="0.3">
      <c r="A453" s="61"/>
      <c r="B453" s="61"/>
      <c r="C453" s="61"/>
      <c r="D453" s="62" t="str">
        <f>CONCATENATE("B",Tabel1[[#This Row],[B-waarde]],"/","P",Tabel1[[#This Row],[P-waarde]])</f>
        <v>B/P</v>
      </c>
      <c r="E453" s="62" t="str">
        <f>CONCATENATE("P",Tabel1[[#This Row],[P-waarde]])</f>
        <v>P</v>
      </c>
      <c r="F453" s="63"/>
      <c r="G453" s="63"/>
      <c r="H453" s="63"/>
      <c r="I453" s="63"/>
      <c r="J453" s="63"/>
      <c r="K453" s="64"/>
      <c r="L453" s="65">
        <f>ROUNDDOWN(Tabel1[[#This Row],[DAG-ONDERSTEUNING]],0)</f>
        <v>0</v>
      </c>
      <c r="M45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3" s="67">
        <f>ROUNDDOWN(Tabel1[[#This Row],[WOON-ONDERSTEUNING]],0)</f>
        <v>0</v>
      </c>
      <c r="O45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3" s="122">
        <f>IF(Tabel1[[#This Row],[PSYCHOSOCIALE ONDERSTEUNING / BEGELEID WERKEN]]&gt;2,Tabel1[[#This Row],[PSYCHOSOCIALE ONDERSTEUNING / BEGELEID WERKEN]]-2,0)</f>
        <v>0</v>
      </c>
      <c r="S453" s="122">
        <f>Tabel1[[#This Row],[GLOBALE INDIVIDUELE ONDERSTEUNING]]+Tabel1[[#This Row],[OVERDRACHT UREN PSYCHOSOCIALE ONDERSTEUNING]]</f>
        <v>0</v>
      </c>
      <c r="T453" s="122">
        <f>IF(Tabel1[[#This Row],[AANTAL UREN  GLOBALE INDIVIDUELE ONDERSTEUNING]]&gt;10,10*TABELLEN!$AF$7+(Tabel1[[#This Row],[AANTAL UREN  GLOBALE INDIVIDUELE ONDERSTEUNING]]-10)*TABELLEN!$AF$8,Tabel1[[#This Row],[AANTAL UREN  GLOBALE INDIVIDUELE ONDERSTEUNING]]*TABELLEN!$AF$7)</f>
        <v>0</v>
      </c>
      <c r="U453" s="123" t="str">
        <f>IF(Tabel1[[#This Row],[P]]="P","-",IF(Tabel1[[#This Row],[P]]="P0","NIET OK",IF(Tabel1[[#This Row],[P]]="P1","NIET OK",IF(Tabel1[[#This Row],[P]]="P2","NIET OK",IF(Tabel1[[#This Row],[P]]="P3","OK",IF(Tabel1[[#This Row],[P]]="P4","OK",IF(Tabel1[[#This Row],[P]]="P5","OK",IF(Tabel1[[#This Row],[P]]="P6","OK",IF(Tabel1[[#This Row],[P]]="P7","OK")))))))))</f>
        <v>-</v>
      </c>
      <c r="V453" s="123">
        <f>IF(AND(K453="ja",U453="ok"),TABELLEN!$AI$7,0)</f>
        <v>0</v>
      </c>
      <c r="W45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3" s="71" t="str">
        <f>IF(Tabel1[[#This Row],[BUDGETCATEGORIE (DEFINITIEF)]]="-","-",IF(Tabel1[[#This Row],[BUDGETCATEGORIE (DEFINITIEF)]]="RTH",Tabel1[[#This Row],[SOM ZORGGEBONDEN PUNTEN]],VLOOKUP(Tabel1[[#This Row],[BUDGETCATEGORIE (DEFINITIEF)]],TABELLEN!$C$7:$D$30,2,FALSE)))</f>
        <v>-</v>
      </c>
    </row>
    <row r="454" spans="1:27" ht="13.8" x14ac:dyDescent="0.3">
      <c r="A454" s="61"/>
      <c r="B454" s="61"/>
      <c r="C454" s="61"/>
      <c r="D454" s="62" t="str">
        <f>CONCATENATE("B",Tabel1[[#This Row],[B-waarde]],"/","P",Tabel1[[#This Row],[P-waarde]])</f>
        <v>B/P</v>
      </c>
      <c r="E454" s="62" t="str">
        <f>CONCATENATE("P",Tabel1[[#This Row],[P-waarde]])</f>
        <v>P</v>
      </c>
      <c r="F454" s="63"/>
      <c r="G454" s="63"/>
      <c r="H454" s="63"/>
      <c r="I454" s="63"/>
      <c r="J454" s="63"/>
      <c r="K454" s="64"/>
      <c r="L454" s="65">
        <f>ROUNDDOWN(Tabel1[[#This Row],[DAG-ONDERSTEUNING]],0)</f>
        <v>0</v>
      </c>
      <c r="M45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4" s="67">
        <f>ROUNDDOWN(Tabel1[[#This Row],[WOON-ONDERSTEUNING]],0)</f>
        <v>0</v>
      </c>
      <c r="O45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4" s="122">
        <f>IF(Tabel1[[#This Row],[PSYCHOSOCIALE ONDERSTEUNING / BEGELEID WERKEN]]&gt;2,Tabel1[[#This Row],[PSYCHOSOCIALE ONDERSTEUNING / BEGELEID WERKEN]]-2,0)</f>
        <v>0</v>
      </c>
      <c r="S454" s="122">
        <f>Tabel1[[#This Row],[GLOBALE INDIVIDUELE ONDERSTEUNING]]+Tabel1[[#This Row],[OVERDRACHT UREN PSYCHOSOCIALE ONDERSTEUNING]]</f>
        <v>0</v>
      </c>
      <c r="T454" s="122">
        <f>IF(Tabel1[[#This Row],[AANTAL UREN  GLOBALE INDIVIDUELE ONDERSTEUNING]]&gt;10,10*TABELLEN!$AF$7+(Tabel1[[#This Row],[AANTAL UREN  GLOBALE INDIVIDUELE ONDERSTEUNING]]-10)*TABELLEN!$AF$8,Tabel1[[#This Row],[AANTAL UREN  GLOBALE INDIVIDUELE ONDERSTEUNING]]*TABELLEN!$AF$7)</f>
        <v>0</v>
      </c>
      <c r="U454" s="123" t="str">
        <f>IF(Tabel1[[#This Row],[P]]="P","-",IF(Tabel1[[#This Row],[P]]="P0","NIET OK",IF(Tabel1[[#This Row],[P]]="P1","NIET OK",IF(Tabel1[[#This Row],[P]]="P2","NIET OK",IF(Tabel1[[#This Row],[P]]="P3","OK",IF(Tabel1[[#This Row],[P]]="P4","OK",IF(Tabel1[[#This Row],[P]]="P5","OK",IF(Tabel1[[#This Row],[P]]="P6","OK",IF(Tabel1[[#This Row],[P]]="P7","OK")))))))))</f>
        <v>-</v>
      </c>
      <c r="V454" s="123">
        <f>IF(AND(K454="ja",U454="ok"),TABELLEN!$AI$7,0)</f>
        <v>0</v>
      </c>
      <c r="W45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4" s="71" t="str">
        <f>IF(Tabel1[[#This Row],[BUDGETCATEGORIE (DEFINITIEF)]]="-","-",IF(Tabel1[[#This Row],[BUDGETCATEGORIE (DEFINITIEF)]]="RTH",Tabel1[[#This Row],[SOM ZORGGEBONDEN PUNTEN]],VLOOKUP(Tabel1[[#This Row],[BUDGETCATEGORIE (DEFINITIEF)]],TABELLEN!$C$7:$D$30,2,FALSE)))</f>
        <v>-</v>
      </c>
    </row>
    <row r="455" spans="1:27" ht="13.8" x14ac:dyDescent="0.3">
      <c r="A455" s="61"/>
      <c r="B455" s="61"/>
      <c r="C455" s="61"/>
      <c r="D455" s="62" t="str">
        <f>CONCATENATE("B",Tabel1[[#This Row],[B-waarde]],"/","P",Tabel1[[#This Row],[P-waarde]])</f>
        <v>B/P</v>
      </c>
      <c r="E455" s="62" t="str">
        <f>CONCATENATE("P",Tabel1[[#This Row],[P-waarde]])</f>
        <v>P</v>
      </c>
      <c r="F455" s="63"/>
      <c r="G455" s="63"/>
      <c r="H455" s="63"/>
      <c r="I455" s="63"/>
      <c r="J455" s="63"/>
      <c r="K455" s="64"/>
      <c r="L455" s="65">
        <f>ROUNDDOWN(Tabel1[[#This Row],[DAG-ONDERSTEUNING]],0)</f>
        <v>0</v>
      </c>
      <c r="M45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5" s="67">
        <f>ROUNDDOWN(Tabel1[[#This Row],[WOON-ONDERSTEUNING]],0)</f>
        <v>0</v>
      </c>
      <c r="O45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5" s="122">
        <f>IF(Tabel1[[#This Row],[PSYCHOSOCIALE ONDERSTEUNING / BEGELEID WERKEN]]&gt;2,Tabel1[[#This Row],[PSYCHOSOCIALE ONDERSTEUNING / BEGELEID WERKEN]]-2,0)</f>
        <v>0</v>
      </c>
      <c r="S455" s="122">
        <f>Tabel1[[#This Row],[GLOBALE INDIVIDUELE ONDERSTEUNING]]+Tabel1[[#This Row],[OVERDRACHT UREN PSYCHOSOCIALE ONDERSTEUNING]]</f>
        <v>0</v>
      </c>
      <c r="T455" s="122">
        <f>IF(Tabel1[[#This Row],[AANTAL UREN  GLOBALE INDIVIDUELE ONDERSTEUNING]]&gt;10,10*TABELLEN!$AF$7+(Tabel1[[#This Row],[AANTAL UREN  GLOBALE INDIVIDUELE ONDERSTEUNING]]-10)*TABELLEN!$AF$8,Tabel1[[#This Row],[AANTAL UREN  GLOBALE INDIVIDUELE ONDERSTEUNING]]*TABELLEN!$AF$7)</f>
        <v>0</v>
      </c>
      <c r="U455" s="123" t="str">
        <f>IF(Tabel1[[#This Row],[P]]="P","-",IF(Tabel1[[#This Row],[P]]="P0","NIET OK",IF(Tabel1[[#This Row],[P]]="P1","NIET OK",IF(Tabel1[[#This Row],[P]]="P2","NIET OK",IF(Tabel1[[#This Row],[P]]="P3","OK",IF(Tabel1[[#This Row],[P]]="P4","OK",IF(Tabel1[[#This Row],[P]]="P5","OK",IF(Tabel1[[#This Row],[P]]="P6","OK",IF(Tabel1[[#This Row],[P]]="P7","OK")))))))))</f>
        <v>-</v>
      </c>
      <c r="V455" s="123">
        <f>IF(AND(K455="ja",U455="ok"),TABELLEN!$AI$7,0)</f>
        <v>0</v>
      </c>
      <c r="W45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5" s="71" t="str">
        <f>IF(Tabel1[[#This Row],[BUDGETCATEGORIE (DEFINITIEF)]]="-","-",IF(Tabel1[[#This Row],[BUDGETCATEGORIE (DEFINITIEF)]]="RTH",Tabel1[[#This Row],[SOM ZORGGEBONDEN PUNTEN]],VLOOKUP(Tabel1[[#This Row],[BUDGETCATEGORIE (DEFINITIEF)]],TABELLEN!$C$7:$D$30,2,FALSE)))</f>
        <v>-</v>
      </c>
    </row>
    <row r="456" spans="1:27" ht="13.8" x14ac:dyDescent="0.3">
      <c r="A456" s="61"/>
      <c r="B456" s="61"/>
      <c r="C456" s="61"/>
      <c r="D456" s="62" t="str">
        <f>CONCATENATE("B",Tabel1[[#This Row],[B-waarde]],"/","P",Tabel1[[#This Row],[P-waarde]])</f>
        <v>B/P</v>
      </c>
      <c r="E456" s="62" t="str">
        <f>CONCATENATE("P",Tabel1[[#This Row],[P-waarde]])</f>
        <v>P</v>
      </c>
      <c r="F456" s="63"/>
      <c r="G456" s="63"/>
      <c r="H456" s="63"/>
      <c r="I456" s="63"/>
      <c r="J456" s="63"/>
      <c r="K456" s="64"/>
      <c r="L456" s="65">
        <f>ROUNDDOWN(Tabel1[[#This Row],[DAG-ONDERSTEUNING]],0)</f>
        <v>0</v>
      </c>
      <c r="M45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6" s="67">
        <f>ROUNDDOWN(Tabel1[[#This Row],[WOON-ONDERSTEUNING]],0)</f>
        <v>0</v>
      </c>
      <c r="O45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6" s="122">
        <f>IF(Tabel1[[#This Row],[PSYCHOSOCIALE ONDERSTEUNING / BEGELEID WERKEN]]&gt;2,Tabel1[[#This Row],[PSYCHOSOCIALE ONDERSTEUNING / BEGELEID WERKEN]]-2,0)</f>
        <v>0</v>
      </c>
      <c r="S456" s="122">
        <f>Tabel1[[#This Row],[GLOBALE INDIVIDUELE ONDERSTEUNING]]+Tabel1[[#This Row],[OVERDRACHT UREN PSYCHOSOCIALE ONDERSTEUNING]]</f>
        <v>0</v>
      </c>
      <c r="T456" s="122">
        <f>IF(Tabel1[[#This Row],[AANTAL UREN  GLOBALE INDIVIDUELE ONDERSTEUNING]]&gt;10,10*TABELLEN!$AF$7+(Tabel1[[#This Row],[AANTAL UREN  GLOBALE INDIVIDUELE ONDERSTEUNING]]-10)*TABELLEN!$AF$8,Tabel1[[#This Row],[AANTAL UREN  GLOBALE INDIVIDUELE ONDERSTEUNING]]*TABELLEN!$AF$7)</f>
        <v>0</v>
      </c>
      <c r="U456" s="123" t="str">
        <f>IF(Tabel1[[#This Row],[P]]="P","-",IF(Tabel1[[#This Row],[P]]="P0","NIET OK",IF(Tabel1[[#This Row],[P]]="P1","NIET OK",IF(Tabel1[[#This Row],[P]]="P2","NIET OK",IF(Tabel1[[#This Row],[P]]="P3","OK",IF(Tabel1[[#This Row],[P]]="P4","OK",IF(Tabel1[[#This Row],[P]]="P5","OK",IF(Tabel1[[#This Row],[P]]="P6","OK",IF(Tabel1[[#This Row],[P]]="P7","OK")))))))))</f>
        <v>-</v>
      </c>
      <c r="V456" s="123">
        <f>IF(AND(K456="ja",U456="ok"),TABELLEN!$AI$7,0)</f>
        <v>0</v>
      </c>
      <c r="W45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6" s="71" t="str">
        <f>IF(Tabel1[[#This Row],[BUDGETCATEGORIE (DEFINITIEF)]]="-","-",IF(Tabel1[[#This Row],[BUDGETCATEGORIE (DEFINITIEF)]]="RTH",Tabel1[[#This Row],[SOM ZORGGEBONDEN PUNTEN]],VLOOKUP(Tabel1[[#This Row],[BUDGETCATEGORIE (DEFINITIEF)]],TABELLEN!$C$7:$D$30,2,FALSE)))</f>
        <v>-</v>
      </c>
    </row>
    <row r="457" spans="1:27" ht="13.8" x14ac:dyDescent="0.3">
      <c r="A457" s="61"/>
      <c r="B457" s="61"/>
      <c r="C457" s="61"/>
      <c r="D457" s="62" t="str">
        <f>CONCATENATE("B",Tabel1[[#This Row],[B-waarde]],"/","P",Tabel1[[#This Row],[P-waarde]])</f>
        <v>B/P</v>
      </c>
      <c r="E457" s="62" t="str">
        <f>CONCATENATE("P",Tabel1[[#This Row],[P-waarde]])</f>
        <v>P</v>
      </c>
      <c r="F457" s="63"/>
      <c r="G457" s="63"/>
      <c r="H457" s="63"/>
      <c r="I457" s="63"/>
      <c r="J457" s="63"/>
      <c r="K457" s="64"/>
      <c r="L457" s="65">
        <f>ROUNDDOWN(Tabel1[[#This Row],[DAG-ONDERSTEUNING]],0)</f>
        <v>0</v>
      </c>
      <c r="M45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7" s="67">
        <f>ROUNDDOWN(Tabel1[[#This Row],[WOON-ONDERSTEUNING]],0)</f>
        <v>0</v>
      </c>
      <c r="O45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7" s="122">
        <f>IF(Tabel1[[#This Row],[PSYCHOSOCIALE ONDERSTEUNING / BEGELEID WERKEN]]&gt;2,Tabel1[[#This Row],[PSYCHOSOCIALE ONDERSTEUNING / BEGELEID WERKEN]]-2,0)</f>
        <v>0</v>
      </c>
      <c r="S457" s="122">
        <f>Tabel1[[#This Row],[GLOBALE INDIVIDUELE ONDERSTEUNING]]+Tabel1[[#This Row],[OVERDRACHT UREN PSYCHOSOCIALE ONDERSTEUNING]]</f>
        <v>0</v>
      </c>
      <c r="T457" s="122">
        <f>IF(Tabel1[[#This Row],[AANTAL UREN  GLOBALE INDIVIDUELE ONDERSTEUNING]]&gt;10,10*TABELLEN!$AF$7+(Tabel1[[#This Row],[AANTAL UREN  GLOBALE INDIVIDUELE ONDERSTEUNING]]-10)*TABELLEN!$AF$8,Tabel1[[#This Row],[AANTAL UREN  GLOBALE INDIVIDUELE ONDERSTEUNING]]*TABELLEN!$AF$7)</f>
        <v>0</v>
      </c>
      <c r="U457" s="123" t="str">
        <f>IF(Tabel1[[#This Row],[P]]="P","-",IF(Tabel1[[#This Row],[P]]="P0","NIET OK",IF(Tabel1[[#This Row],[P]]="P1","NIET OK",IF(Tabel1[[#This Row],[P]]="P2","NIET OK",IF(Tabel1[[#This Row],[P]]="P3","OK",IF(Tabel1[[#This Row],[P]]="P4","OK",IF(Tabel1[[#This Row],[P]]="P5","OK",IF(Tabel1[[#This Row],[P]]="P6","OK",IF(Tabel1[[#This Row],[P]]="P7","OK")))))))))</f>
        <v>-</v>
      </c>
      <c r="V457" s="123">
        <f>IF(AND(K457="ja",U457="ok"),TABELLEN!$AI$7,0)</f>
        <v>0</v>
      </c>
      <c r="W45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7" s="71" t="str">
        <f>IF(Tabel1[[#This Row],[BUDGETCATEGORIE (DEFINITIEF)]]="-","-",IF(Tabel1[[#This Row],[BUDGETCATEGORIE (DEFINITIEF)]]="RTH",Tabel1[[#This Row],[SOM ZORGGEBONDEN PUNTEN]],VLOOKUP(Tabel1[[#This Row],[BUDGETCATEGORIE (DEFINITIEF)]],TABELLEN!$C$7:$D$30,2,FALSE)))</f>
        <v>-</v>
      </c>
    </row>
    <row r="458" spans="1:27" ht="13.8" x14ac:dyDescent="0.3">
      <c r="A458" s="61"/>
      <c r="B458" s="61"/>
      <c r="C458" s="61"/>
      <c r="D458" s="62" t="str">
        <f>CONCATENATE("B",Tabel1[[#This Row],[B-waarde]],"/","P",Tabel1[[#This Row],[P-waarde]])</f>
        <v>B/P</v>
      </c>
      <c r="E458" s="62" t="str">
        <f>CONCATENATE("P",Tabel1[[#This Row],[P-waarde]])</f>
        <v>P</v>
      </c>
      <c r="F458" s="63"/>
      <c r="G458" s="63"/>
      <c r="H458" s="63"/>
      <c r="I458" s="63"/>
      <c r="J458" s="63"/>
      <c r="K458" s="64"/>
      <c r="L458" s="65">
        <f>ROUNDDOWN(Tabel1[[#This Row],[DAG-ONDERSTEUNING]],0)</f>
        <v>0</v>
      </c>
      <c r="M45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8" s="67">
        <f>ROUNDDOWN(Tabel1[[#This Row],[WOON-ONDERSTEUNING]],0)</f>
        <v>0</v>
      </c>
      <c r="O45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8" s="122">
        <f>IF(Tabel1[[#This Row],[PSYCHOSOCIALE ONDERSTEUNING / BEGELEID WERKEN]]&gt;2,Tabel1[[#This Row],[PSYCHOSOCIALE ONDERSTEUNING / BEGELEID WERKEN]]-2,0)</f>
        <v>0</v>
      </c>
      <c r="S458" s="122">
        <f>Tabel1[[#This Row],[GLOBALE INDIVIDUELE ONDERSTEUNING]]+Tabel1[[#This Row],[OVERDRACHT UREN PSYCHOSOCIALE ONDERSTEUNING]]</f>
        <v>0</v>
      </c>
      <c r="T458" s="122">
        <f>IF(Tabel1[[#This Row],[AANTAL UREN  GLOBALE INDIVIDUELE ONDERSTEUNING]]&gt;10,10*TABELLEN!$AF$7+(Tabel1[[#This Row],[AANTAL UREN  GLOBALE INDIVIDUELE ONDERSTEUNING]]-10)*TABELLEN!$AF$8,Tabel1[[#This Row],[AANTAL UREN  GLOBALE INDIVIDUELE ONDERSTEUNING]]*TABELLEN!$AF$7)</f>
        <v>0</v>
      </c>
      <c r="U458" s="123" t="str">
        <f>IF(Tabel1[[#This Row],[P]]="P","-",IF(Tabel1[[#This Row],[P]]="P0","NIET OK",IF(Tabel1[[#This Row],[P]]="P1","NIET OK",IF(Tabel1[[#This Row],[P]]="P2","NIET OK",IF(Tabel1[[#This Row],[P]]="P3","OK",IF(Tabel1[[#This Row],[P]]="P4","OK",IF(Tabel1[[#This Row],[P]]="P5","OK",IF(Tabel1[[#This Row],[P]]="P6","OK",IF(Tabel1[[#This Row],[P]]="P7","OK")))))))))</f>
        <v>-</v>
      </c>
      <c r="V458" s="123">
        <f>IF(AND(K458="ja",U458="ok"),TABELLEN!$AI$7,0)</f>
        <v>0</v>
      </c>
      <c r="W45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8" s="71" t="str">
        <f>IF(Tabel1[[#This Row],[BUDGETCATEGORIE (DEFINITIEF)]]="-","-",IF(Tabel1[[#This Row],[BUDGETCATEGORIE (DEFINITIEF)]]="RTH",Tabel1[[#This Row],[SOM ZORGGEBONDEN PUNTEN]],VLOOKUP(Tabel1[[#This Row],[BUDGETCATEGORIE (DEFINITIEF)]],TABELLEN!$C$7:$D$30,2,FALSE)))</f>
        <v>-</v>
      </c>
    </row>
    <row r="459" spans="1:27" ht="13.8" x14ac:dyDescent="0.3">
      <c r="A459" s="61"/>
      <c r="B459" s="61"/>
      <c r="C459" s="61"/>
      <c r="D459" s="62" t="str">
        <f>CONCATENATE("B",Tabel1[[#This Row],[B-waarde]],"/","P",Tabel1[[#This Row],[P-waarde]])</f>
        <v>B/P</v>
      </c>
      <c r="E459" s="62" t="str">
        <f>CONCATENATE("P",Tabel1[[#This Row],[P-waarde]])</f>
        <v>P</v>
      </c>
      <c r="F459" s="63"/>
      <c r="G459" s="63"/>
      <c r="H459" s="63"/>
      <c r="I459" s="63"/>
      <c r="J459" s="63"/>
      <c r="K459" s="64"/>
      <c r="L459" s="65">
        <f>ROUNDDOWN(Tabel1[[#This Row],[DAG-ONDERSTEUNING]],0)</f>
        <v>0</v>
      </c>
      <c r="M45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59" s="67">
        <f>ROUNDDOWN(Tabel1[[#This Row],[WOON-ONDERSTEUNING]],0)</f>
        <v>0</v>
      </c>
      <c r="O45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5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5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59" s="122">
        <f>IF(Tabel1[[#This Row],[PSYCHOSOCIALE ONDERSTEUNING / BEGELEID WERKEN]]&gt;2,Tabel1[[#This Row],[PSYCHOSOCIALE ONDERSTEUNING / BEGELEID WERKEN]]-2,0)</f>
        <v>0</v>
      </c>
      <c r="S459" s="122">
        <f>Tabel1[[#This Row],[GLOBALE INDIVIDUELE ONDERSTEUNING]]+Tabel1[[#This Row],[OVERDRACHT UREN PSYCHOSOCIALE ONDERSTEUNING]]</f>
        <v>0</v>
      </c>
      <c r="T459" s="122">
        <f>IF(Tabel1[[#This Row],[AANTAL UREN  GLOBALE INDIVIDUELE ONDERSTEUNING]]&gt;10,10*TABELLEN!$AF$7+(Tabel1[[#This Row],[AANTAL UREN  GLOBALE INDIVIDUELE ONDERSTEUNING]]-10)*TABELLEN!$AF$8,Tabel1[[#This Row],[AANTAL UREN  GLOBALE INDIVIDUELE ONDERSTEUNING]]*TABELLEN!$AF$7)</f>
        <v>0</v>
      </c>
      <c r="U459" s="123" t="str">
        <f>IF(Tabel1[[#This Row],[P]]="P","-",IF(Tabel1[[#This Row],[P]]="P0","NIET OK",IF(Tabel1[[#This Row],[P]]="P1","NIET OK",IF(Tabel1[[#This Row],[P]]="P2","NIET OK",IF(Tabel1[[#This Row],[P]]="P3","OK",IF(Tabel1[[#This Row],[P]]="P4","OK",IF(Tabel1[[#This Row],[P]]="P5","OK",IF(Tabel1[[#This Row],[P]]="P6","OK",IF(Tabel1[[#This Row],[P]]="P7","OK")))))))))</f>
        <v>-</v>
      </c>
      <c r="V459" s="123">
        <f>IF(AND(K459="ja",U459="ok"),TABELLEN!$AI$7,0)</f>
        <v>0</v>
      </c>
      <c r="W45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5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5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5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59" s="71" t="str">
        <f>IF(Tabel1[[#This Row],[BUDGETCATEGORIE (DEFINITIEF)]]="-","-",IF(Tabel1[[#This Row],[BUDGETCATEGORIE (DEFINITIEF)]]="RTH",Tabel1[[#This Row],[SOM ZORGGEBONDEN PUNTEN]],VLOOKUP(Tabel1[[#This Row],[BUDGETCATEGORIE (DEFINITIEF)]],TABELLEN!$C$7:$D$30,2,FALSE)))</f>
        <v>-</v>
      </c>
    </row>
    <row r="460" spans="1:27" ht="13.8" x14ac:dyDescent="0.3">
      <c r="A460" s="61"/>
      <c r="B460" s="61"/>
      <c r="C460" s="61"/>
      <c r="D460" s="62" t="str">
        <f>CONCATENATE("B",Tabel1[[#This Row],[B-waarde]],"/","P",Tabel1[[#This Row],[P-waarde]])</f>
        <v>B/P</v>
      </c>
      <c r="E460" s="62" t="str">
        <f>CONCATENATE("P",Tabel1[[#This Row],[P-waarde]])</f>
        <v>P</v>
      </c>
      <c r="F460" s="63"/>
      <c r="G460" s="63"/>
      <c r="H460" s="63"/>
      <c r="I460" s="63"/>
      <c r="J460" s="63"/>
      <c r="K460" s="64"/>
      <c r="L460" s="65">
        <f>ROUNDDOWN(Tabel1[[#This Row],[DAG-ONDERSTEUNING]],0)</f>
        <v>0</v>
      </c>
      <c r="M46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0" s="67">
        <f>ROUNDDOWN(Tabel1[[#This Row],[WOON-ONDERSTEUNING]],0)</f>
        <v>0</v>
      </c>
      <c r="O46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0" s="122">
        <f>IF(Tabel1[[#This Row],[PSYCHOSOCIALE ONDERSTEUNING / BEGELEID WERKEN]]&gt;2,Tabel1[[#This Row],[PSYCHOSOCIALE ONDERSTEUNING / BEGELEID WERKEN]]-2,0)</f>
        <v>0</v>
      </c>
      <c r="S460" s="122">
        <f>Tabel1[[#This Row],[GLOBALE INDIVIDUELE ONDERSTEUNING]]+Tabel1[[#This Row],[OVERDRACHT UREN PSYCHOSOCIALE ONDERSTEUNING]]</f>
        <v>0</v>
      </c>
      <c r="T460" s="122">
        <f>IF(Tabel1[[#This Row],[AANTAL UREN  GLOBALE INDIVIDUELE ONDERSTEUNING]]&gt;10,10*TABELLEN!$AF$7+(Tabel1[[#This Row],[AANTAL UREN  GLOBALE INDIVIDUELE ONDERSTEUNING]]-10)*TABELLEN!$AF$8,Tabel1[[#This Row],[AANTAL UREN  GLOBALE INDIVIDUELE ONDERSTEUNING]]*TABELLEN!$AF$7)</f>
        <v>0</v>
      </c>
      <c r="U460" s="123" t="str">
        <f>IF(Tabel1[[#This Row],[P]]="P","-",IF(Tabel1[[#This Row],[P]]="P0","NIET OK",IF(Tabel1[[#This Row],[P]]="P1","NIET OK",IF(Tabel1[[#This Row],[P]]="P2","NIET OK",IF(Tabel1[[#This Row],[P]]="P3","OK",IF(Tabel1[[#This Row],[P]]="P4","OK",IF(Tabel1[[#This Row],[P]]="P5","OK",IF(Tabel1[[#This Row],[P]]="P6","OK",IF(Tabel1[[#This Row],[P]]="P7","OK")))))))))</f>
        <v>-</v>
      </c>
      <c r="V460" s="123">
        <f>IF(AND(K460="ja",U460="ok"),TABELLEN!$AI$7,0)</f>
        <v>0</v>
      </c>
      <c r="W46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0" s="71" t="str">
        <f>IF(Tabel1[[#This Row],[BUDGETCATEGORIE (DEFINITIEF)]]="-","-",IF(Tabel1[[#This Row],[BUDGETCATEGORIE (DEFINITIEF)]]="RTH",Tabel1[[#This Row],[SOM ZORGGEBONDEN PUNTEN]],VLOOKUP(Tabel1[[#This Row],[BUDGETCATEGORIE (DEFINITIEF)]],TABELLEN!$C$7:$D$30,2,FALSE)))</f>
        <v>-</v>
      </c>
    </row>
    <row r="461" spans="1:27" ht="13.8" x14ac:dyDescent="0.3">
      <c r="A461" s="61"/>
      <c r="B461" s="61"/>
      <c r="C461" s="61"/>
      <c r="D461" s="62" t="str">
        <f>CONCATENATE("B",Tabel1[[#This Row],[B-waarde]],"/","P",Tabel1[[#This Row],[P-waarde]])</f>
        <v>B/P</v>
      </c>
      <c r="E461" s="62" t="str">
        <f>CONCATENATE("P",Tabel1[[#This Row],[P-waarde]])</f>
        <v>P</v>
      </c>
      <c r="F461" s="63"/>
      <c r="G461" s="63"/>
      <c r="H461" s="63"/>
      <c r="I461" s="63"/>
      <c r="J461" s="63"/>
      <c r="K461" s="64"/>
      <c r="L461" s="65">
        <f>ROUNDDOWN(Tabel1[[#This Row],[DAG-ONDERSTEUNING]],0)</f>
        <v>0</v>
      </c>
      <c r="M46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1" s="67">
        <f>ROUNDDOWN(Tabel1[[#This Row],[WOON-ONDERSTEUNING]],0)</f>
        <v>0</v>
      </c>
      <c r="O46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1" s="122">
        <f>IF(Tabel1[[#This Row],[PSYCHOSOCIALE ONDERSTEUNING / BEGELEID WERKEN]]&gt;2,Tabel1[[#This Row],[PSYCHOSOCIALE ONDERSTEUNING / BEGELEID WERKEN]]-2,0)</f>
        <v>0</v>
      </c>
      <c r="S461" s="122">
        <f>Tabel1[[#This Row],[GLOBALE INDIVIDUELE ONDERSTEUNING]]+Tabel1[[#This Row],[OVERDRACHT UREN PSYCHOSOCIALE ONDERSTEUNING]]</f>
        <v>0</v>
      </c>
      <c r="T461" s="122">
        <f>IF(Tabel1[[#This Row],[AANTAL UREN  GLOBALE INDIVIDUELE ONDERSTEUNING]]&gt;10,10*TABELLEN!$AF$7+(Tabel1[[#This Row],[AANTAL UREN  GLOBALE INDIVIDUELE ONDERSTEUNING]]-10)*TABELLEN!$AF$8,Tabel1[[#This Row],[AANTAL UREN  GLOBALE INDIVIDUELE ONDERSTEUNING]]*TABELLEN!$AF$7)</f>
        <v>0</v>
      </c>
      <c r="U461" s="123" t="str">
        <f>IF(Tabel1[[#This Row],[P]]="P","-",IF(Tabel1[[#This Row],[P]]="P0","NIET OK",IF(Tabel1[[#This Row],[P]]="P1","NIET OK",IF(Tabel1[[#This Row],[P]]="P2","NIET OK",IF(Tabel1[[#This Row],[P]]="P3","OK",IF(Tabel1[[#This Row],[P]]="P4","OK",IF(Tabel1[[#This Row],[P]]="P5","OK",IF(Tabel1[[#This Row],[P]]="P6","OK",IF(Tabel1[[#This Row],[P]]="P7","OK")))))))))</f>
        <v>-</v>
      </c>
      <c r="V461" s="123">
        <f>IF(AND(K461="ja",U461="ok"),TABELLEN!$AI$7,0)</f>
        <v>0</v>
      </c>
      <c r="W46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1" s="71" t="str">
        <f>IF(Tabel1[[#This Row],[BUDGETCATEGORIE (DEFINITIEF)]]="-","-",IF(Tabel1[[#This Row],[BUDGETCATEGORIE (DEFINITIEF)]]="RTH",Tabel1[[#This Row],[SOM ZORGGEBONDEN PUNTEN]],VLOOKUP(Tabel1[[#This Row],[BUDGETCATEGORIE (DEFINITIEF)]],TABELLEN!$C$7:$D$30,2,FALSE)))</f>
        <v>-</v>
      </c>
    </row>
    <row r="462" spans="1:27" ht="13.8" x14ac:dyDescent="0.3">
      <c r="A462" s="61"/>
      <c r="B462" s="61"/>
      <c r="C462" s="61"/>
      <c r="D462" s="62" t="str">
        <f>CONCATENATE("B",Tabel1[[#This Row],[B-waarde]],"/","P",Tabel1[[#This Row],[P-waarde]])</f>
        <v>B/P</v>
      </c>
      <c r="E462" s="62" t="str">
        <f>CONCATENATE("P",Tabel1[[#This Row],[P-waarde]])</f>
        <v>P</v>
      </c>
      <c r="F462" s="63"/>
      <c r="G462" s="63"/>
      <c r="H462" s="63"/>
      <c r="I462" s="63"/>
      <c r="J462" s="63"/>
      <c r="K462" s="64"/>
      <c r="L462" s="65">
        <f>ROUNDDOWN(Tabel1[[#This Row],[DAG-ONDERSTEUNING]],0)</f>
        <v>0</v>
      </c>
      <c r="M46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2" s="67">
        <f>ROUNDDOWN(Tabel1[[#This Row],[WOON-ONDERSTEUNING]],0)</f>
        <v>0</v>
      </c>
      <c r="O46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2" s="122">
        <f>IF(Tabel1[[#This Row],[PSYCHOSOCIALE ONDERSTEUNING / BEGELEID WERKEN]]&gt;2,Tabel1[[#This Row],[PSYCHOSOCIALE ONDERSTEUNING / BEGELEID WERKEN]]-2,0)</f>
        <v>0</v>
      </c>
      <c r="S462" s="122">
        <f>Tabel1[[#This Row],[GLOBALE INDIVIDUELE ONDERSTEUNING]]+Tabel1[[#This Row],[OVERDRACHT UREN PSYCHOSOCIALE ONDERSTEUNING]]</f>
        <v>0</v>
      </c>
      <c r="T462" s="122">
        <f>IF(Tabel1[[#This Row],[AANTAL UREN  GLOBALE INDIVIDUELE ONDERSTEUNING]]&gt;10,10*TABELLEN!$AF$7+(Tabel1[[#This Row],[AANTAL UREN  GLOBALE INDIVIDUELE ONDERSTEUNING]]-10)*TABELLEN!$AF$8,Tabel1[[#This Row],[AANTAL UREN  GLOBALE INDIVIDUELE ONDERSTEUNING]]*TABELLEN!$AF$7)</f>
        <v>0</v>
      </c>
      <c r="U462" s="123" t="str">
        <f>IF(Tabel1[[#This Row],[P]]="P","-",IF(Tabel1[[#This Row],[P]]="P0","NIET OK",IF(Tabel1[[#This Row],[P]]="P1","NIET OK",IF(Tabel1[[#This Row],[P]]="P2","NIET OK",IF(Tabel1[[#This Row],[P]]="P3","OK",IF(Tabel1[[#This Row],[P]]="P4","OK",IF(Tabel1[[#This Row],[P]]="P5","OK",IF(Tabel1[[#This Row],[P]]="P6","OK",IF(Tabel1[[#This Row],[P]]="P7","OK")))))))))</f>
        <v>-</v>
      </c>
      <c r="V462" s="123">
        <f>IF(AND(K462="ja",U462="ok"),TABELLEN!$AI$7,0)</f>
        <v>0</v>
      </c>
      <c r="W46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2" s="71" t="str">
        <f>IF(Tabel1[[#This Row],[BUDGETCATEGORIE (DEFINITIEF)]]="-","-",IF(Tabel1[[#This Row],[BUDGETCATEGORIE (DEFINITIEF)]]="RTH",Tabel1[[#This Row],[SOM ZORGGEBONDEN PUNTEN]],VLOOKUP(Tabel1[[#This Row],[BUDGETCATEGORIE (DEFINITIEF)]],TABELLEN!$C$7:$D$30,2,FALSE)))</f>
        <v>-</v>
      </c>
    </row>
    <row r="463" spans="1:27" ht="13.8" x14ac:dyDescent="0.3">
      <c r="A463" s="61"/>
      <c r="B463" s="61"/>
      <c r="C463" s="61"/>
      <c r="D463" s="62" t="str">
        <f>CONCATENATE("B",Tabel1[[#This Row],[B-waarde]],"/","P",Tabel1[[#This Row],[P-waarde]])</f>
        <v>B/P</v>
      </c>
      <c r="E463" s="62" t="str">
        <f>CONCATENATE("P",Tabel1[[#This Row],[P-waarde]])</f>
        <v>P</v>
      </c>
      <c r="F463" s="63"/>
      <c r="G463" s="63"/>
      <c r="H463" s="63"/>
      <c r="I463" s="63"/>
      <c r="J463" s="63"/>
      <c r="K463" s="64"/>
      <c r="L463" s="65">
        <f>ROUNDDOWN(Tabel1[[#This Row],[DAG-ONDERSTEUNING]],0)</f>
        <v>0</v>
      </c>
      <c r="M46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3" s="67">
        <f>ROUNDDOWN(Tabel1[[#This Row],[WOON-ONDERSTEUNING]],0)</f>
        <v>0</v>
      </c>
      <c r="O46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3" s="122">
        <f>IF(Tabel1[[#This Row],[PSYCHOSOCIALE ONDERSTEUNING / BEGELEID WERKEN]]&gt;2,Tabel1[[#This Row],[PSYCHOSOCIALE ONDERSTEUNING / BEGELEID WERKEN]]-2,0)</f>
        <v>0</v>
      </c>
      <c r="S463" s="122">
        <f>Tabel1[[#This Row],[GLOBALE INDIVIDUELE ONDERSTEUNING]]+Tabel1[[#This Row],[OVERDRACHT UREN PSYCHOSOCIALE ONDERSTEUNING]]</f>
        <v>0</v>
      </c>
      <c r="T463" s="122">
        <f>IF(Tabel1[[#This Row],[AANTAL UREN  GLOBALE INDIVIDUELE ONDERSTEUNING]]&gt;10,10*TABELLEN!$AF$7+(Tabel1[[#This Row],[AANTAL UREN  GLOBALE INDIVIDUELE ONDERSTEUNING]]-10)*TABELLEN!$AF$8,Tabel1[[#This Row],[AANTAL UREN  GLOBALE INDIVIDUELE ONDERSTEUNING]]*TABELLEN!$AF$7)</f>
        <v>0</v>
      </c>
      <c r="U463" s="123" t="str">
        <f>IF(Tabel1[[#This Row],[P]]="P","-",IF(Tabel1[[#This Row],[P]]="P0","NIET OK",IF(Tabel1[[#This Row],[P]]="P1","NIET OK",IF(Tabel1[[#This Row],[P]]="P2","NIET OK",IF(Tabel1[[#This Row],[P]]="P3","OK",IF(Tabel1[[#This Row],[P]]="P4","OK",IF(Tabel1[[#This Row],[P]]="P5","OK",IF(Tabel1[[#This Row],[P]]="P6","OK",IF(Tabel1[[#This Row],[P]]="P7","OK")))))))))</f>
        <v>-</v>
      </c>
      <c r="V463" s="123">
        <f>IF(AND(K463="ja",U463="ok"),TABELLEN!$AI$7,0)</f>
        <v>0</v>
      </c>
      <c r="W46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3" s="71" t="str">
        <f>IF(Tabel1[[#This Row],[BUDGETCATEGORIE (DEFINITIEF)]]="-","-",IF(Tabel1[[#This Row],[BUDGETCATEGORIE (DEFINITIEF)]]="RTH",Tabel1[[#This Row],[SOM ZORGGEBONDEN PUNTEN]],VLOOKUP(Tabel1[[#This Row],[BUDGETCATEGORIE (DEFINITIEF)]],TABELLEN!$C$7:$D$30,2,FALSE)))</f>
        <v>-</v>
      </c>
    </row>
    <row r="464" spans="1:27" ht="13.8" x14ac:dyDescent="0.3">
      <c r="A464" s="61"/>
      <c r="B464" s="61"/>
      <c r="C464" s="61"/>
      <c r="D464" s="62" t="str">
        <f>CONCATENATE("B",Tabel1[[#This Row],[B-waarde]],"/","P",Tabel1[[#This Row],[P-waarde]])</f>
        <v>B/P</v>
      </c>
      <c r="E464" s="62" t="str">
        <f>CONCATENATE("P",Tabel1[[#This Row],[P-waarde]])</f>
        <v>P</v>
      </c>
      <c r="F464" s="63"/>
      <c r="G464" s="63"/>
      <c r="H464" s="63"/>
      <c r="I464" s="63"/>
      <c r="J464" s="63"/>
      <c r="K464" s="64"/>
      <c r="L464" s="65">
        <f>ROUNDDOWN(Tabel1[[#This Row],[DAG-ONDERSTEUNING]],0)</f>
        <v>0</v>
      </c>
      <c r="M46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4" s="67">
        <f>ROUNDDOWN(Tabel1[[#This Row],[WOON-ONDERSTEUNING]],0)</f>
        <v>0</v>
      </c>
      <c r="O46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4" s="122">
        <f>IF(Tabel1[[#This Row],[PSYCHOSOCIALE ONDERSTEUNING / BEGELEID WERKEN]]&gt;2,Tabel1[[#This Row],[PSYCHOSOCIALE ONDERSTEUNING / BEGELEID WERKEN]]-2,0)</f>
        <v>0</v>
      </c>
      <c r="S464" s="122">
        <f>Tabel1[[#This Row],[GLOBALE INDIVIDUELE ONDERSTEUNING]]+Tabel1[[#This Row],[OVERDRACHT UREN PSYCHOSOCIALE ONDERSTEUNING]]</f>
        <v>0</v>
      </c>
      <c r="T464" s="122">
        <f>IF(Tabel1[[#This Row],[AANTAL UREN  GLOBALE INDIVIDUELE ONDERSTEUNING]]&gt;10,10*TABELLEN!$AF$7+(Tabel1[[#This Row],[AANTAL UREN  GLOBALE INDIVIDUELE ONDERSTEUNING]]-10)*TABELLEN!$AF$8,Tabel1[[#This Row],[AANTAL UREN  GLOBALE INDIVIDUELE ONDERSTEUNING]]*TABELLEN!$AF$7)</f>
        <v>0</v>
      </c>
      <c r="U464" s="123" t="str">
        <f>IF(Tabel1[[#This Row],[P]]="P","-",IF(Tabel1[[#This Row],[P]]="P0","NIET OK",IF(Tabel1[[#This Row],[P]]="P1","NIET OK",IF(Tabel1[[#This Row],[P]]="P2","NIET OK",IF(Tabel1[[#This Row],[P]]="P3","OK",IF(Tabel1[[#This Row],[P]]="P4","OK",IF(Tabel1[[#This Row],[P]]="P5","OK",IF(Tabel1[[#This Row],[P]]="P6","OK",IF(Tabel1[[#This Row],[P]]="P7","OK")))))))))</f>
        <v>-</v>
      </c>
      <c r="V464" s="123">
        <f>IF(AND(K464="ja",U464="ok"),TABELLEN!$AI$7,0)</f>
        <v>0</v>
      </c>
      <c r="W46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4" s="71" t="str">
        <f>IF(Tabel1[[#This Row],[BUDGETCATEGORIE (DEFINITIEF)]]="-","-",IF(Tabel1[[#This Row],[BUDGETCATEGORIE (DEFINITIEF)]]="RTH",Tabel1[[#This Row],[SOM ZORGGEBONDEN PUNTEN]],VLOOKUP(Tabel1[[#This Row],[BUDGETCATEGORIE (DEFINITIEF)]],TABELLEN!$C$7:$D$30,2,FALSE)))</f>
        <v>-</v>
      </c>
    </row>
    <row r="465" spans="1:27" ht="13.8" x14ac:dyDescent="0.3">
      <c r="A465" s="61"/>
      <c r="B465" s="61"/>
      <c r="C465" s="61"/>
      <c r="D465" s="62" t="str">
        <f>CONCATENATE("B",Tabel1[[#This Row],[B-waarde]],"/","P",Tabel1[[#This Row],[P-waarde]])</f>
        <v>B/P</v>
      </c>
      <c r="E465" s="62" t="str">
        <f>CONCATENATE("P",Tabel1[[#This Row],[P-waarde]])</f>
        <v>P</v>
      </c>
      <c r="F465" s="63"/>
      <c r="G465" s="63"/>
      <c r="H465" s="63"/>
      <c r="I465" s="63"/>
      <c r="J465" s="63"/>
      <c r="K465" s="64"/>
      <c r="L465" s="65">
        <f>ROUNDDOWN(Tabel1[[#This Row],[DAG-ONDERSTEUNING]],0)</f>
        <v>0</v>
      </c>
      <c r="M46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5" s="67">
        <f>ROUNDDOWN(Tabel1[[#This Row],[WOON-ONDERSTEUNING]],0)</f>
        <v>0</v>
      </c>
      <c r="O46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5" s="122">
        <f>IF(Tabel1[[#This Row],[PSYCHOSOCIALE ONDERSTEUNING / BEGELEID WERKEN]]&gt;2,Tabel1[[#This Row],[PSYCHOSOCIALE ONDERSTEUNING / BEGELEID WERKEN]]-2,0)</f>
        <v>0</v>
      </c>
      <c r="S465" s="122">
        <f>Tabel1[[#This Row],[GLOBALE INDIVIDUELE ONDERSTEUNING]]+Tabel1[[#This Row],[OVERDRACHT UREN PSYCHOSOCIALE ONDERSTEUNING]]</f>
        <v>0</v>
      </c>
      <c r="T465" s="122">
        <f>IF(Tabel1[[#This Row],[AANTAL UREN  GLOBALE INDIVIDUELE ONDERSTEUNING]]&gt;10,10*TABELLEN!$AF$7+(Tabel1[[#This Row],[AANTAL UREN  GLOBALE INDIVIDUELE ONDERSTEUNING]]-10)*TABELLEN!$AF$8,Tabel1[[#This Row],[AANTAL UREN  GLOBALE INDIVIDUELE ONDERSTEUNING]]*TABELLEN!$AF$7)</f>
        <v>0</v>
      </c>
      <c r="U465" s="123" t="str">
        <f>IF(Tabel1[[#This Row],[P]]="P","-",IF(Tabel1[[#This Row],[P]]="P0","NIET OK",IF(Tabel1[[#This Row],[P]]="P1","NIET OK",IF(Tabel1[[#This Row],[P]]="P2","NIET OK",IF(Tabel1[[#This Row],[P]]="P3","OK",IF(Tabel1[[#This Row],[P]]="P4","OK",IF(Tabel1[[#This Row],[P]]="P5","OK",IF(Tabel1[[#This Row],[P]]="P6","OK",IF(Tabel1[[#This Row],[P]]="P7","OK")))))))))</f>
        <v>-</v>
      </c>
      <c r="V465" s="123">
        <f>IF(AND(K465="ja",U465="ok"),TABELLEN!$AI$7,0)</f>
        <v>0</v>
      </c>
      <c r="W46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5" s="71" t="str">
        <f>IF(Tabel1[[#This Row],[BUDGETCATEGORIE (DEFINITIEF)]]="-","-",IF(Tabel1[[#This Row],[BUDGETCATEGORIE (DEFINITIEF)]]="RTH",Tabel1[[#This Row],[SOM ZORGGEBONDEN PUNTEN]],VLOOKUP(Tabel1[[#This Row],[BUDGETCATEGORIE (DEFINITIEF)]],TABELLEN!$C$7:$D$30,2,FALSE)))</f>
        <v>-</v>
      </c>
    </row>
    <row r="466" spans="1:27" ht="13.8" x14ac:dyDescent="0.3">
      <c r="A466" s="61"/>
      <c r="B466" s="61"/>
      <c r="C466" s="61"/>
      <c r="D466" s="62" t="str">
        <f>CONCATENATE("B",Tabel1[[#This Row],[B-waarde]],"/","P",Tabel1[[#This Row],[P-waarde]])</f>
        <v>B/P</v>
      </c>
      <c r="E466" s="62" t="str">
        <f>CONCATENATE("P",Tabel1[[#This Row],[P-waarde]])</f>
        <v>P</v>
      </c>
      <c r="F466" s="63"/>
      <c r="G466" s="63"/>
      <c r="H466" s="63"/>
      <c r="I466" s="63"/>
      <c r="J466" s="63"/>
      <c r="K466" s="64"/>
      <c r="L466" s="65">
        <f>ROUNDDOWN(Tabel1[[#This Row],[DAG-ONDERSTEUNING]],0)</f>
        <v>0</v>
      </c>
      <c r="M46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6" s="67">
        <f>ROUNDDOWN(Tabel1[[#This Row],[WOON-ONDERSTEUNING]],0)</f>
        <v>0</v>
      </c>
      <c r="O46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6" s="122">
        <f>IF(Tabel1[[#This Row],[PSYCHOSOCIALE ONDERSTEUNING / BEGELEID WERKEN]]&gt;2,Tabel1[[#This Row],[PSYCHOSOCIALE ONDERSTEUNING / BEGELEID WERKEN]]-2,0)</f>
        <v>0</v>
      </c>
      <c r="S466" s="122">
        <f>Tabel1[[#This Row],[GLOBALE INDIVIDUELE ONDERSTEUNING]]+Tabel1[[#This Row],[OVERDRACHT UREN PSYCHOSOCIALE ONDERSTEUNING]]</f>
        <v>0</v>
      </c>
      <c r="T466" s="122">
        <f>IF(Tabel1[[#This Row],[AANTAL UREN  GLOBALE INDIVIDUELE ONDERSTEUNING]]&gt;10,10*TABELLEN!$AF$7+(Tabel1[[#This Row],[AANTAL UREN  GLOBALE INDIVIDUELE ONDERSTEUNING]]-10)*TABELLEN!$AF$8,Tabel1[[#This Row],[AANTAL UREN  GLOBALE INDIVIDUELE ONDERSTEUNING]]*TABELLEN!$AF$7)</f>
        <v>0</v>
      </c>
      <c r="U466" s="123" t="str">
        <f>IF(Tabel1[[#This Row],[P]]="P","-",IF(Tabel1[[#This Row],[P]]="P0","NIET OK",IF(Tabel1[[#This Row],[P]]="P1","NIET OK",IF(Tabel1[[#This Row],[P]]="P2","NIET OK",IF(Tabel1[[#This Row],[P]]="P3","OK",IF(Tabel1[[#This Row],[P]]="P4","OK",IF(Tabel1[[#This Row],[P]]="P5","OK",IF(Tabel1[[#This Row],[P]]="P6","OK",IF(Tabel1[[#This Row],[P]]="P7","OK")))))))))</f>
        <v>-</v>
      </c>
      <c r="V466" s="123">
        <f>IF(AND(K466="ja",U466="ok"),TABELLEN!$AI$7,0)</f>
        <v>0</v>
      </c>
      <c r="W46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6" s="71" t="str">
        <f>IF(Tabel1[[#This Row],[BUDGETCATEGORIE (DEFINITIEF)]]="-","-",IF(Tabel1[[#This Row],[BUDGETCATEGORIE (DEFINITIEF)]]="RTH",Tabel1[[#This Row],[SOM ZORGGEBONDEN PUNTEN]],VLOOKUP(Tabel1[[#This Row],[BUDGETCATEGORIE (DEFINITIEF)]],TABELLEN!$C$7:$D$30,2,FALSE)))</f>
        <v>-</v>
      </c>
    </row>
    <row r="467" spans="1:27" ht="13.8" x14ac:dyDescent="0.3">
      <c r="A467" s="61"/>
      <c r="B467" s="61"/>
      <c r="C467" s="61"/>
      <c r="D467" s="62" t="str">
        <f>CONCATENATE("B",Tabel1[[#This Row],[B-waarde]],"/","P",Tabel1[[#This Row],[P-waarde]])</f>
        <v>B/P</v>
      </c>
      <c r="E467" s="62" t="str">
        <f>CONCATENATE("P",Tabel1[[#This Row],[P-waarde]])</f>
        <v>P</v>
      </c>
      <c r="F467" s="63"/>
      <c r="G467" s="63"/>
      <c r="H467" s="63"/>
      <c r="I467" s="63"/>
      <c r="J467" s="63"/>
      <c r="K467" s="64"/>
      <c r="L467" s="65">
        <f>ROUNDDOWN(Tabel1[[#This Row],[DAG-ONDERSTEUNING]],0)</f>
        <v>0</v>
      </c>
      <c r="M46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7" s="67">
        <f>ROUNDDOWN(Tabel1[[#This Row],[WOON-ONDERSTEUNING]],0)</f>
        <v>0</v>
      </c>
      <c r="O46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7" s="122">
        <f>IF(Tabel1[[#This Row],[PSYCHOSOCIALE ONDERSTEUNING / BEGELEID WERKEN]]&gt;2,Tabel1[[#This Row],[PSYCHOSOCIALE ONDERSTEUNING / BEGELEID WERKEN]]-2,0)</f>
        <v>0</v>
      </c>
      <c r="S467" s="122">
        <f>Tabel1[[#This Row],[GLOBALE INDIVIDUELE ONDERSTEUNING]]+Tabel1[[#This Row],[OVERDRACHT UREN PSYCHOSOCIALE ONDERSTEUNING]]</f>
        <v>0</v>
      </c>
      <c r="T467" s="122">
        <f>IF(Tabel1[[#This Row],[AANTAL UREN  GLOBALE INDIVIDUELE ONDERSTEUNING]]&gt;10,10*TABELLEN!$AF$7+(Tabel1[[#This Row],[AANTAL UREN  GLOBALE INDIVIDUELE ONDERSTEUNING]]-10)*TABELLEN!$AF$8,Tabel1[[#This Row],[AANTAL UREN  GLOBALE INDIVIDUELE ONDERSTEUNING]]*TABELLEN!$AF$7)</f>
        <v>0</v>
      </c>
      <c r="U467" s="123" t="str">
        <f>IF(Tabel1[[#This Row],[P]]="P","-",IF(Tabel1[[#This Row],[P]]="P0","NIET OK",IF(Tabel1[[#This Row],[P]]="P1","NIET OK",IF(Tabel1[[#This Row],[P]]="P2","NIET OK",IF(Tabel1[[#This Row],[P]]="P3","OK",IF(Tabel1[[#This Row],[P]]="P4","OK",IF(Tabel1[[#This Row],[P]]="P5","OK",IF(Tabel1[[#This Row],[P]]="P6","OK",IF(Tabel1[[#This Row],[P]]="P7","OK")))))))))</f>
        <v>-</v>
      </c>
      <c r="V467" s="123">
        <f>IF(AND(K467="ja",U467="ok"),TABELLEN!$AI$7,0)</f>
        <v>0</v>
      </c>
      <c r="W46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7" s="71" t="str">
        <f>IF(Tabel1[[#This Row],[BUDGETCATEGORIE (DEFINITIEF)]]="-","-",IF(Tabel1[[#This Row],[BUDGETCATEGORIE (DEFINITIEF)]]="RTH",Tabel1[[#This Row],[SOM ZORGGEBONDEN PUNTEN]],VLOOKUP(Tabel1[[#This Row],[BUDGETCATEGORIE (DEFINITIEF)]],TABELLEN!$C$7:$D$30,2,FALSE)))</f>
        <v>-</v>
      </c>
    </row>
    <row r="468" spans="1:27" ht="13.8" x14ac:dyDescent="0.3">
      <c r="A468" s="61"/>
      <c r="B468" s="61"/>
      <c r="C468" s="61"/>
      <c r="D468" s="62" t="str">
        <f>CONCATENATE("B",Tabel1[[#This Row],[B-waarde]],"/","P",Tabel1[[#This Row],[P-waarde]])</f>
        <v>B/P</v>
      </c>
      <c r="E468" s="62" t="str">
        <f>CONCATENATE("P",Tabel1[[#This Row],[P-waarde]])</f>
        <v>P</v>
      </c>
      <c r="F468" s="63"/>
      <c r="G468" s="63"/>
      <c r="H468" s="63"/>
      <c r="I468" s="63"/>
      <c r="J468" s="63"/>
      <c r="K468" s="64"/>
      <c r="L468" s="65">
        <f>ROUNDDOWN(Tabel1[[#This Row],[DAG-ONDERSTEUNING]],0)</f>
        <v>0</v>
      </c>
      <c r="M46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8" s="67">
        <f>ROUNDDOWN(Tabel1[[#This Row],[WOON-ONDERSTEUNING]],0)</f>
        <v>0</v>
      </c>
      <c r="O46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8" s="122">
        <f>IF(Tabel1[[#This Row],[PSYCHOSOCIALE ONDERSTEUNING / BEGELEID WERKEN]]&gt;2,Tabel1[[#This Row],[PSYCHOSOCIALE ONDERSTEUNING / BEGELEID WERKEN]]-2,0)</f>
        <v>0</v>
      </c>
      <c r="S468" s="122">
        <f>Tabel1[[#This Row],[GLOBALE INDIVIDUELE ONDERSTEUNING]]+Tabel1[[#This Row],[OVERDRACHT UREN PSYCHOSOCIALE ONDERSTEUNING]]</f>
        <v>0</v>
      </c>
      <c r="T468" s="122">
        <f>IF(Tabel1[[#This Row],[AANTAL UREN  GLOBALE INDIVIDUELE ONDERSTEUNING]]&gt;10,10*TABELLEN!$AF$7+(Tabel1[[#This Row],[AANTAL UREN  GLOBALE INDIVIDUELE ONDERSTEUNING]]-10)*TABELLEN!$AF$8,Tabel1[[#This Row],[AANTAL UREN  GLOBALE INDIVIDUELE ONDERSTEUNING]]*TABELLEN!$AF$7)</f>
        <v>0</v>
      </c>
      <c r="U468" s="123" t="str">
        <f>IF(Tabel1[[#This Row],[P]]="P","-",IF(Tabel1[[#This Row],[P]]="P0","NIET OK",IF(Tabel1[[#This Row],[P]]="P1","NIET OK",IF(Tabel1[[#This Row],[P]]="P2","NIET OK",IF(Tabel1[[#This Row],[P]]="P3","OK",IF(Tabel1[[#This Row],[P]]="P4","OK",IF(Tabel1[[#This Row],[P]]="P5","OK",IF(Tabel1[[#This Row],[P]]="P6","OK",IF(Tabel1[[#This Row],[P]]="P7","OK")))))))))</f>
        <v>-</v>
      </c>
      <c r="V468" s="123">
        <f>IF(AND(K468="ja",U468="ok"),TABELLEN!$AI$7,0)</f>
        <v>0</v>
      </c>
      <c r="W46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8" s="71" t="str">
        <f>IF(Tabel1[[#This Row],[BUDGETCATEGORIE (DEFINITIEF)]]="-","-",IF(Tabel1[[#This Row],[BUDGETCATEGORIE (DEFINITIEF)]]="RTH",Tabel1[[#This Row],[SOM ZORGGEBONDEN PUNTEN]],VLOOKUP(Tabel1[[#This Row],[BUDGETCATEGORIE (DEFINITIEF)]],TABELLEN!$C$7:$D$30,2,FALSE)))</f>
        <v>-</v>
      </c>
    </row>
    <row r="469" spans="1:27" ht="13.8" x14ac:dyDescent="0.3">
      <c r="A469" s="61"/>
      <c r="B469" s="61"/>
      <c r="C469" s="61"/>
      <c r="D469" s="62" t="str">
        <f>CONCATENATE("B",Tabel1[[#This Row],[B-waarde]],"/","P",Tabel1[[#This Row],[P-waarde]])</f>
        <v>B/P</v>
      </c>
      <c r="E469" s="62" t="str">
        <f>CONCATENATE("P",Tabel1[[#This Row],[P-waarde]])</f>
        <v>P</v>
      </c>
      <c r="F469" s="63"/>
      <c r="G469" s="63"/>
      <c r="H469" s="63"/>
      <c r="I469" s="63"/>
      <c r="J469" s="63"/>
      <c r="K469" s="64"/>
      <c r="L469" s="65">
        <f>ROUNDDOWN(Tabel1[[#This Row],[DAG-ONDERSTEUNING]],0)</f>
        <v>0</v>
      </c>
      <c r="M46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69" s="67">
        <f>ROUNDDOWN(Tabel1[[#This Row],[WOON-ONDERSTEUNING]],0)</f>
        <v>0</v>
      </c>
      <c r="O46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6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6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69" s="122">
        <f>IF(Tabel1[[#This Row],[PSYCHOSOCIALE ONDERSTEUNING / BEGELEID WERKEN]]&gt;2,Tabel1[[#This Row],[PSYCHOSOCIALE ONDERSTEUNING / BEGELEID WERKEN]]-2,0)</f>
        <v>0</v>
      </c>
      <c r="S469" s="122">
        <f>Tabel1[[#This Row],[GLOBALE INDIVIDUELE ONDERSTEUNING]]+Tabel1[[#This Row],[OVERDRACHT UREN PSYCHOSOCIALE ONDERSTEUNING]]</f>
        <v>0</v>
      </c>
      <c r="T469" s="122">
        <f>IF(Tabel1[[#This Row],[AANTAL UREN  GLOBALE INDIVIDUELE ONDERSTEUNING]]&gt;10,10*TABELLEN!$AF$7+(Tabel1[[#This Row],[AANTAL UREN  GLOBALE INDIVIDUELE ONDERSTEUNING]]-10)*TABELLEN!$AF$8,Tabel1[[#This Row],[AANTAL UREN  GLOBALE INDIVIDUELE ONDERSTEUNING]]*TABELLEN!$AF$7)</f>
        <v>0</v>
      </c>
      <c r="U469" s="123" t="str">
        <f>IF(Tabel1[[#This Row],[P]]="P","-",IF(Tabel1[[#This Row],[P]]="P0","NIET OK",IF(Tabel1[[#This Row],[P]]="P1","NIET OK",IF(Tabel1[[#This Row],[P]]="P2","NIET OK",IF(Tabel1[[#This Row],[P]]="P3","OK",IF(Tabel1[[#This Row],[P]]="P4","OK",IF(Tabel1[[#This Row],[P]]="P5","OK",IF(Tabel1[[#This Row],[P]]="P6","OK",IF(Tabel1[[#This Row],[P]]="P7","OK")))))))))</f>
        <v>-</v>
      </c>
      <c r="V469" s="123">
        <f>IF(AND(K469="ja",U469="ok"),TABELLEN!$AI$7,0)</f>
        <v>0</v>
      </c>
      <c r="W46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6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6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6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69" s="71" t="str">
        <f>IF(Tabel1[[#This Row],[BUDGETCATEGORIE (DEFINITIEF)]]="-","-",IF(Tabel1[[#This Row],[BUDGETCATEGORIE (DEFINITIEF)]]="RTH",Tabel1[[#This Row],[SOM ZORGGEBONDEN PUNTEN]],VLOOKUP(Tabel1[[#This Row],[BUDGETCATEGORIE (DEFINITIEF)]],TABELLEN!$C$7:$D$30,2,FALSE)))</f>
        <v>-</v>
      </c>
    </row>
    <row r="470" spans="1:27" ht="13.8" x14ac:dyDescent="0.3">
      <c r="A470" s="61"/>
      <c r="B470" s="61"/>
      <c r="C470" s="61"/>
      <c r="D470" s="62" t="str">
        <f>CONCATENATE("B",Tabel1[[#This Row],[B-waarde]],"/","P",Tabel1[[#This Row],[P-waarde]])</f>
        <v>B/P</v>
      </c>
      <c r="E470" s="62" t="str">
        <f>CONCATENATE("P",Tabel1[[#This Row],[P-waarde]])</f>
        <v>P</v>
      </c>
      <c r="F470" s="63"/>
      <c r="G470" s="63"/>
      <c r="H470" s="63"/>
      <c r="I470" s="63"/>
      <c r="J470" s="63"/>
      <c r="K470" s="64"/>
      <c r="L470" s="65">
        <f>ROUNDDOWN(Tabel1[[#This Row],[DAG-ONDERSTEUNING]],0)</f>
        <v>0</v>
      </c>
      <c r="M47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0" s="67">
        <f>ROUNDDOWN(Tabel1[[#This Row],[WOON-ONDERSTEUNING]],0)</f>
        <v>0</v>
      </c>
      <c r="O47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0" s="122">
        <f>IF(Tabel1[[#This Row],[PSYCHOSOCIALE ONDERSTEUNING / BEGELEID WERKEN]]&gt;2,Tabel1[[#This Row],[PSYCHOSOCIALE ONDERSTEUNING / BEGELEID WERKEN]]-2,0)</f>
        <v>0</v>
      </c>
      <c r="S470" s="122">
        <f>Tabel1[[#This Row],[GLOBALE INDIVIDUELE ONDERSTEUNING]]+Tabel1[[#This Row],[OVERDRACHT UREN PSYCHOSOCIALE ONDERSTEUNING]]</f>
        <v>0</v>
      </c>
      <c r="T470" s="122">
        <f>IF(Tabel1[[#This Row],[AANTAL UREN  GLOBALE INDIVIDUELE ONDERSTEUNING]]&gt;10,10*TABELLEN!$AF$7+(Tabel1[[#This Row],[AANTAL UREN  GLOBALE INDIVIDUELE ONDERSTEUNING]]-10)*TABELLEN!$AF$8,Tabel1[[#This Row],[AANTAL UREN  GLOBALE INDIVIDUELE ONDERSTEUNING]]*TABELLEN!$AF$7)</f>
        <v>0</v>
      </c>
      <c r="U470" s="123" t="str">
        <f>IF(Tabel1[[#This Row],[P]]="P","-",IF(Tabel1[[#This Row],[P]]="P0","NIET OK",IF(Tabel1[[#This Row],[P]]="P1","NIET OK",IF(Tabel1[[#This Row],[P]]="P2","NIET OK",IF(Tabel1[[#This Row],[P]]="P3","OK",IF(Tabel1[[#This Row],[P]]="P4","OK",IF(Tabel1[[#This Row],[P]]="P5","OK",IF(Tabel1[[#This Row],[P]]="P6","OK",IF(Tabel1[[#This Row],[P]]="P7","OK")))))))))</f>
        <v>-</v>
      </c>
      <c r="V470" s="123">
        <f>IF(AND(K470="ja",U470="ok"),TABELLEN!$AI$7,0)</f>
        <v>0</v>
      </c>
      <c r="W47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0" s="71" t="str">
        <f>IF(Tabel1[[#This Row],[BUDGETCATEGORIE (DEFINITIEF)]]="-","-",IF(Tabel1[[#This Row],[BUDGETCATEGORIE (DEFINITIEF)]]="RTH",Tabel1[[#This Row],[SOM ZORGGEBONDEN PUNTEN]],VLOOKUP(Tabel1[[#This Row],[BUDGETCATEGORIE (DEFINITIEF)]],TABELLEN!$C$7:$D$30,2,FALSE)))</f>
        <v>-</v>
      </c>
    </row>
    <row r="471" spans="1:27" ht="13.8" x14ac:dyDescent="0.3">
      <c r="A471" s="61"/>
      <c r="B471" s="61"/>
      <c r="C471" s="61"/>
      <c r="D471" s="62" t="str">
        <f>CONCATENATE("B",Tabel1[[#This Row],[B-waarde]],"/","P",Tabel1[[#This Row],[P-waarde]])</f>
        <v>B/P</v>
      </c>
      <c r="E471" s="62" t="str">
        <f>CONCATENATE("P",Tabel1[[#This Row],[P-waarde]])</f>
        <v>P</v>
      </c>
      <c r="F471" s="63"/>
      <c r="G471" s="63"/>
      <c r="H471" s="63"/>
      <c r="I471" s="63"/>
      <c r="J471" s="63"/>
      <c r="K471" s="64"/>
      <c r="L471" s="65">
        <f>ROUNDDOWN(Tabel1[[#This Row],[DAG-ONDERSTEUNING]],0)</f>
        <v>0</v>
      </c>
      <c r="M47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1" s="67">
        <f>ROUNDDOWN(Tabel1[[#This Row],[WOON-ONDERSTEUNING]],0)</f>
        <v>0</v>
      </c>
      <c r="O47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1" s="122">
        <f>IF(Tabel1[[#This Row],[PSYCHOSOCIALE ONDERSTEUNING / BEGELEID WERKEN]]&gt;2,Tabel1[[#This Row],[PSYCHOSOCIALE ONDERSTEUNING / BEGELEID WERKEN]]-2,0)</f>
        <v>0</v>
      </c>
      <c r="S471" s="122">
        <f>Tabel1[[#This Row],[GLOBALE INDIVIDUELE ONDERSTEUNING]]+Tabel1[[#This Row],[OVERDRACHT UREN PSYCHOSOCIALE ONDERSTEUNING]]</f>
        <v>0</v>
      </c>
      <c r="T471" s="122">
        <f>IF(Tabel1[[#This Row],[AANTAL UREN  GLOBALE INDIVIDUELE ONDERSTEUNING]]&gt;10,10*TABELLEN!$AF$7+(Tabel1[[#This Row],[AANTAL UREN  GLOBALE INDIVIDUELE ONDERSTEUNING]]-10)*TABELLEN!$AF$8,Tabel1[[#This Row],[AANTAL UREN  GLOBALE INDIVIDUELE ONDERSTEUNING]]*TABELLEN!$AF$7)</f>
        <v>0</v>
      </c>
      <c r="U471" s="123" t="str">
        <f>IF(Tabel1[[#This Row],[P]]="P","-",IF(Tabel1[[#This Row],[P]]="P0","NIET OK",IF(Tabel1[[#This Row],[P]]="P1","NIET OK",IF(Tabel1[[#This Row],[P]]="P2","NIET OK",IF(Tabel1[[#This Row],[P]]="P3","OK",IF(Tabel1[[#This Row],[P]]="P4","OK",IF(Tabel1[[#This Row],[P]]="P5","OK",IF(Tabel1[[#This Row],[P]]="P6","OK",IF(Tabel1[[#This Row],[P]]="P7","OK")))))))))</f>
        <v>-</v>
      </c>
      <c r="V471" s="123">
        <f>IF(AND(K471="ja",U471="ok"),TABELLEN!$AI$7,0)</f>
        <v>0</v>
      </c>
      <c r="W47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1" s="71" t="str">
        <f>IF(Tabel1[[#This Row],[BUDGETCATEGORIE (DEFINITIEF)]]="-","-",IF(Tabel1[[#This Row],[BUDGETCATEGORIE (DEFINITIEF)]]="RTH",Tabel1[[#This Row],[SOM ZORGGEBONDEN PUNTEN]],VLOOKUP(Tabel1[[#This Row],[BUDGETCATEGORIE (DEFINITIEF)]],TABELLEN!$C$7:$D$30,2,FALSE)))</f>
        <v>-</v>
      </c>
    </row>
    <row r="472" spans="1:27" ht="13.8" x14ac:dyDescent="0.3">
      <c r="A472" s="61"/>
      <c r="B472" s="61"/>
      <c r="C472" s="61"/>
      <c r="D472" s="62" t="str">
        <f>CONCATENATE("B",Tabel1[[#This Row],[B-waarde]],"/","P",Tabel1[[#This Row],[P-waarde]])</f>
        <v>B/P</v>
      </c>
      <c r="E472" s="62" t="str">
        <f>CONCATENATE("P",Tabel1[[#This Row],[P-waarde]])</f>
        <v>P</v>
      </c>
      <c r="F472" s="63"/>
      <c r="G472" s="63"/>
      <c r="H472" s="63"/>
      <c r="I472" s="63"/>
      <c r="J472" s="63"/>
      <c r="K472" s="64"/>
      <c r="L472" s="65">
        <f>ROUNDDOWN(Tabel1[[#This Row],[DAG-ONDERSTEUNING]],0)</f>
        <v>0</v>
      </c>
      <c r="M47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2" s="67">
        <f>ROUNDDOWN(Tabel1[[#This Row],[WOON-ONDERSTEUNING]],0)</f>
        <v>0</v>
      </c>
      <c r="O47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2" s="122">
        <f>IF(Tabel1[[#This Row],[PSYCHOSOCIALE ONDERSTEUNING / BEGELEID WERKEN]]&gt;2,Tabel1[[#This Row],[PSYCHOSOCIALE ONDERSTEUNING / BEGELEID WERKEN]]-2,0)</f>
        <v>0</v>
      </c>
      <c r="S472" s="122">
        <f>Tabel1[[#This Row],[GLOBALE INDIVIDUELE ONDERSTEUNING]]+Tabel1[[#This Row],[OVERDRACHT UREN PSYCHOSOCIALE ONDERSTEUNING]]</f>
        <v>0</v>
      </c>
      <c r="T472" s="122">
        <f>IF(Tabel1[[#This Row],[AANTAL UREN  GLOBALE INDIVIDUELE ONDERSTEUNING]]&gt;10,10*TABELLEN!$AF$7+(Tabel1[[#This Row],[AANTAL UREN  GLOBALE INDIVIDUELE ONDERSTEUNING]]-10)*TABELLEN!$AF$8,Tabel1[[#This Row],[AANTAL UREN  GLOBALE INDIVIDUELE ONDERSTEUNING]]*TABELLEN!$AF$7)</f>
        <v>0</v>
      </c>
      <c r="U472" s="123" t="str">
        <f>IF(Tabel1[[#This Row],[P]]="P","-",IF(Tabel1[[#This Row],[P]]="P0","NIET OK",IF(Tabel1[[#This Row],[P]]="P1","NIET OK",IF(Tabel1[[#This Row],[P]]="P2","NIET OK",IF(Tabel1[[#This Row],[P]]="P3","OK",IF(Tabel1[[#This Row],[P]]="P4","OK",IF(Tabel1[[#This Row],[P]]="P5","OK",IF(Tabel1[[#This Row],[P]]="P6","OK",IF(Tabel1[[#This Row],[P]]="P7","OK")))))))))</f>
        <v>-</v>
      </c>
      <c r="V472" s="123">
        <f>IF(AND(K472="ja",U472="ok"),TABELLEN!$AI$7,0)</f>
        <v>0</v>
      </c>
      <c r="W47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2" s="71" t="str">
        <f>IF(Tabel1[[#This Row],[BUDGETCATEGORIE (DEFINITIEF)]]="-","-",IF(Tabel1[[#This Row],[BUDGETCATEGORIE (DEFINITIEF)]]="RTH",Tabel1[[#This Row],[SOM ZORGGEBONDEN PUNTEN]],VLOOKUP(Tabel1[[#This Row],[BUDGETCATEGORIE (DEFINITIEF)]],TABELLEN!$C$7:$D$30,2,FALSE)))</f>
        <v>-</v>
      </c>
    </row>
    <row r="473" spans="1:27" ht="13.8" x14ac:dyDescent="0.3">
      <c r="A473" s="61"/>
      <c r="B473" s="61"/>
      <c r="C473" s="61"/>
      <c r="D473" s="62" t="str">
        <f>CONCATENATE("B",Tabel1[[#This Row],[B-waarde]],"/","P",Tabel1[[#This Row],[P-waarde]])</f>
        <v>B/P</v>
      </c>
      <c r="E473" s="62" t="str">
        <f>CONCATENATE("P",Tabel1[[#This Row],[P-waarde]])</f>
        <v>P</v>
      </c>
      <c r="F473" s="63"/>
      <c r="G473" s="63"/>
      <c r="H473" s="63"/>
      <c r="I473" s="63"/>
      <c r="J473" s="63"/>
      <c r="K473" s="64"/>
      <c r="L473" s="65">
        <f>ROUNDDOWN(Tabel1[[#This Row],[DAG-ONDERSTEUNING]],0)</f>
        <v>0</v>
      </c>
      <c r="M47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3" s="67">
        <f>ROUNDDOWN(Tabel1[[#This Row],[WOON-ONDERSTEUNING]],0)</f>
        <v>0</v>
      </c>
      <c r="O47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3" s="122">
        <f>IF(Tabel1[[#This Row],[PSYCHOSOCIALE ONDERSTEUNING / BEGELEID WERKEN]]&gt;2,Tabel1[[#This Row],[PSYCHOSOCIALE ONDERSTEUNING / BEGELEID WERKEN]]-2,0)</f>
        <v>0</v>
      </c>
      <c r="S473" s="122">
        <f>Tabel1[[#This Row],[GLOBALE INDIVIDUELE ONDERSTEUNING]]+Tabel1[[#This Row],[OVERDRACHT UREN PSYCHOSOCIALE ONDERSTEUNING]]</f>
        <v>0</v>
      </c>
      <c r="T473" s="122">
        <f>IF(Tabel1[[#This Row],[AANTAL UREN  GLOBALE INDIVIDUELE ONDERSTEUNING]]&gt;10,10*TABELLEN!$AF$7+(Tabel1[[#This Row],[AANTAL UREN  GLOBALE INDIVIDUELE ONDERSTEUNING]]-10)*TABELLEN!$AF$8,Tabel1[[#This Row],[AANTAL UREN  GLOBALE INDIVIDUELE ONDERSTEUNING]]*TABELLEN!$AF$7)</f>
        <v>0</v>
      </c>
      <c r="U473" s="123" t="str">
        <f>IF(Tabel1[[#This Row],[P]]="P","-",IF(Tabel1[[#This Row],[P]]="P0","NIET OK",IF(Tabel1[[#This Row],[P]]="P1","NIET OK",IF(Tabel1[[#This Row],[P]]="P2","NIET OK",IF(Tabel1[[#This Row],[P]]="P3","OK",IF(Tabel1[[#This Row],[P]]="P4","OK",IF(Tabel1[[#This Row],[P]]="P5","OK",IF(Tabel1[[#This Row],[P]]="P6","OK",IF(Tabel1[[#This Row],[P]]="P7","OK")))))))))</f>
        <v>-</v>
      </c>
      <c r="V473" s="123">
        <f>IF(AND(K473="ja",U473="ok"),TABELLEN!$AI$7,0)</f>
        <v>0</v>
      </c>
      <c r="W47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3" s="71" t="str">
        <f>IF(Tabel1[[#This Row],[BUDGETCATEGORIE (DEFINITIEF)]]="-","-",IF(Tabel1[[#This Row],[BUDGETCATEGORIE (DEFINITIEF)]]="RTH",Tabel1[[#This Row],[SOM ZORGGEBONDEN PUNTEN]],VLOOKUP(Tabel1[[#This Row],[BUDGETCATEGORIE (DEFINITIEF)]],TABELLEN!$C$7:$D$30,2,FALSE)))</f>
        <v>-</v>
      </c>
    </row>
    <row r="474" spans="1:27" ht="13.8" x14ac:dyDescent="0.3">
      <c r="A474" s="61"/>
      <c r="B474" s="61"/>
      <c r="C474" s="61"/>
      <c r="D474" s="62" t="str">
        <f>CONCATENATE("B",Tabel1[[#This Row],[B-waarde]],"/","P",Tabel1[[#This Row],[P-waarde]])</f>
        <v>B/P</v>
      </c>
      <c r="E474" s="62" t="str">
        <f>CONCATENATE("P",Tabel1[[#This Row],[P-waarde]])</f>
        <v>P</v>
      </c>
      <c r="F474" s="63"/>
      <c r="G474" s="63"/>
      <c r="H474" s="63"/>
      <c r="I474" s="63"/>
      <c r="J474" s="63"/>
      <c r="K474" s="64"/>
      <c r="L474" s="65">
        <f>ROUNDDOWN(Tabel1[[#This Row],[DAG-ONDERSTEUNING]],0)</f>
        <v>0</v>
      </c>
      <c r="M47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4" s="67">
        <f>ROUNDDOWN(Tabel1[[#This Row],[WOON-ONDERSTEUNING]],0)</f>
        <v>0</v>
      </c>
      <c r="O47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4" s="122">
        <f>IF(Tabel1[[#This Row],[PSYCHOSOCIALE ONDERSTEUNING / BEGELEID WERKEN]]&gt;2,Tabel1[[#This Row],[PSYCHOSOCIALE ONDERSTEUNING / BEGELEID WERKEN]]-2,0)</f>
        <v>0</v>
      </c>
      <c r="S474" s="122">
        <f>Tabel1[[#This Row],[GLOBALE INDIVIDUELE ONDERSTEUNING]]+Tabel1[[#This Row],[OVERDRACHT UREN PSYCHOSOCIALE ONDERSTEUNING]]</f>
        <v>0</v>
      </c>
      <c r="T474" s="122">
        <f>IF(Tabel1[[#This Row],[AANTAL UREN  GLOBALE INDIVIDUELE ONDERSTEUNING]]&gt;10,10*TABELLEN!$AF$7+(Tabel1[[#This Row],[AANTAL UREN  GLOBALE INDIVIDUELE ONDERSTEUNING]]-10)*TABELLEN!$AF$8,Tabel1[[#This Row],[AANTAL UREN  GLOBALE INDIVIDUELE ONDERSTEUNING]]*TABELLEN!$AF$7)</f>
        <v>0</v>
      </c>
      <c r="U474" s="123" t="str">
        <f>IF(Tabel1[[#This Row],[P]]="P","-",IF(Tabel1[[#This Row],[P]]="P0","NIET OK",IF(Tabel1[[#This Row],[P]]="P1","NIET OK",IF(Tabel1[[#This Row],[P]]="P2","NIET OK",IF(Tabel1[[#This Row],[P]]="P3","OK",IF(Tabel1[[#This Row],[P]]="P4","OK",IF(Tabel1[[#This Row],[P]]="P5","OK",IF(Tabel1[[#This Row],[P]]="P6","OK",IF(Tabel1[[#This Row],[P]]="P7","OK")))))))))</f>
        <v>-</v>
      </c>
      <c r="V474" s="123">
        <f>IF(AND(K474="ja",U474="ok"),TABELLEN!$AI$7,0)</f>
        <v>0</v>
      </c>
      <c r="W47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4" s="71" t="str">
        <f>IF(Tabel1[[#This Row],[BUDGETCATEGORIE (DEFINITIEF)]]="-","-",IF(Tabel1[[#This Row],[BUDGETCATEGORIE (DEFINITIEF)]]="RTH",Tabel1[[#This Row],[SOM ZORGGEBONDEN PUNTEN]],VLOOKUP(Tabel1[[#This Row],[BUDGETCATEGORIE (DEFINITIEF)]],TABELLEN!$C$7:$D$30,2,FALSE)))</f>
        <v>-</v>
      </c>
    </row>
    <row r="475" spans="1:27" ht="13.8" x14ac:dyDescent="0.3">
      <c r="A475" s="61"/>
      <c r="B475" s="61"/>
      <c r="C475" s="61"/>
      <c r="D475" s="62" t="str">
        <f>CONCATENATE("B",Tabel1[[#This Row],[B-waarde]],"/","P",Tabel1[[#This Row],[P-waarde]])</f>
        <v>B/P</v>
      </c>
      <c r="E475" s="62" t="str">
        <f>CONCATENATE("P",Tabel1[[#This Row],[P-waarde]])</f>
        <v>P</v>
      </c>
      <c r="F475" s="63"/>
      <c r="G475" s="63"/>
      <c r="H475" s="63"/>
      <c r="I475" s="63"/>
      <c r="J475" s="63"/>
      <c r="K475" s="64"/>
      <c r="L475" s="65">
        <f>ROUNDDOWN(Tabel1[[#This Row],[DAG-ONDERSTEUNING]],0)</f>
        <v>0</v>
      </c>
      <c r="M47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5" s="67">
        <f>ROUNDDOWN(Tabel1[[#This Row],[WOON-ONDERSTEUNING]],0)</f>
        <v>0</v>
      </c>
      <c r="O47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5" s="122">
        <f>IF(Tabel1[[#This Row],[PSYCHOSOCIALE ONDERSTEUNING / BEGELEID WERKEN]]&gt;2,Tabel1[[#This Row],[PSYCHOSOCIALE ONDERSTEUNING / BEGELEID WERKEN]]-2,0)</f>
        <v>0</v>
      </c>
      <c r="S475" s="122">
        <f>Tabel1[[#This Row],[GLOBALE INDIVIDUELE ONDERSTEUNING]]+Tabel1[[#This Row],[OVERDRACHT UREN PSYCHOSOCIALE ONDERSTEUNING]]</f>
        <v>0</v>
      </c>
      <c r="T475" s="122">
        <f>IF(Tabel1[[#This Row],[AANTAL UREN  GLOBALE INDIVIDUELE ONDERSTEUNING]]&gt;10,10*TABELLEN!$AF$7+(Tabel1[[#This Row],[AANTAL UREN  GLOBALE INDIVIDUELE ONDERSTEUNING]]-10)*TABELLEN!$AF$8,Tabel1[[#This Row],[AANTAL UREN  GLOBALE INDIVIDUELE ONDERSTEUNING]]*TABELLEN!$AF$7)</f>
        <v>0</v>
      </c>
      <c r="U475" s="123" t="str">
        <f>IF(Tabel1[[#This Row],[P]]="P","-",IF(Tabel1[[#This Row],[P]]="P0","NIET OK",IF(Tabel1[[#This Row],[P]]="P1","NIET OK",IF(Tabel1[[#This Row],[P]]="P2","NIET OK",IF(Tabel1[[#This Row],[P]]="P3","OK",IF(Tabel1[[#This Row],[P]]="P4","OK",IF(Tabel1[[#This Row],[P]]="P5","OK",IF(Tabel1[[#This Row],[P]]="P6","OK",IF(Tabel1[[#This Row],[P]]="P7","OK")))))))))</f>
        <v>-</v>
      </c>
      <c r="V475" s="123">
        <f>IF(AND(K475="ja",U475="ok"),TABELLEN!$AI$7,0)</f>
        <v>0</v>
      </c>
      <c r="W47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5" s="71" t="str">
        <f>IF(Tabel1[[#This Row],[BUDGETCATEGORIE (DEFINITIEF)]]="-","-",IF(Tabel1[[#This Row],[BUDGETCATEGORIE (DEFINITIEF)]]="RTH",Tabel1[[#This Row],[SOM ZORGGEBONDEN PUNTEN]],VLOOKUP(Tabel1[[#This Row],[BUDGETCATEGORIE (DEFINITIEF)]],TABELLEN!$C$7:$D$30,2,FALSE)))</f>
        <v>-</v>
      </c>
    </row>
    <row r="476" spans="1:27" ht="13.8" x14ac:dyDescent="0.3">
      <c r="A476" s="61"/>
      <c r="B476" s="61"/>
      <c r="C476" s="61"/>
      <c r="D476" s="62" t="str">
        <f>CONCATENATE("B",Tabel1[[#This Row],[B-waarde]],"/","P",Tabel1[[#This Row],[P-waarde]])</f>
        <v>B/P</v>
      </c>
      <c r="E476" s="62" t="str">
        <f>CONCATENATE("P",Tabel1[[#This Row],[P-waarde]])</f>
        <v>P</v>
      </c>
      <c r="F476" s="63"/>
      <c r="G476" s="63"/>
      <c r="H476" s="63"/>
      <c r="I476" s="63"/>
      <c r="J476" s="63"/>
      <c r="K476" s="64"/>
      <c r="L476" s="65">
        <f>ROUNDDOWN(Tabel1[[#This Row],[DAG-ONDERSTEUNING]],0)</f>
        <v>0</v>
      </c>
      <c r="M47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6" s="67">
        <f>ROUNDDOWN(Tabel1[[#This Row],[WOON-ONDERSTEUNING]],0)</f>
        <v>0</v>
      </c>
      <c r="O47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6" s="122">
        <f>IF(Tabel1[[#This Row],[PSYCHOSOCIALE ONDERSTEUNING / BEGELEID WERKEN]]&gt;2,Tabel1[[#This Row],[PSYCHOSOCIALE ONDERSTEUNING / BEGELEID WERKEN]]-2,0)</f>
        <v>0</v>
      </c>
      <c r="S476" s="122">
        <f>Tabel1[[#This Row],[GLOBALE INDIVIDUELE ONDERSTEUNING]]+Tabel1[[#This Row],[OVERDRACHT UREN PSYCHOSOCIALE ONDERSTEUNING]]</f>
        <v>0</v>
      </c>
      <c r="T476" s="122">
        <f>IF(Tabel1[[#This Row],[AANTAL UREN  GLOBALE INDIVIDUELE ONDERSTEUNING]]&gt;10,10*TABELLEN!$AF$7+(Tabel1[[#This Row],[AANTAL UREN  GLOBALE INDIVIDUELE ONDERSTEUNING]]-10)*TABELLEN!$AF$8,Tabel1[[#This Row],[AANTAL UREN  GLOBALE INDIVIDUELE ONDERSTEUNING]]*TABELLEN!$AF$7)</f>
        <v>0</v>
      </c>
      <c r="U476" s="123" t="str">
        <f>IF(Tabel1[[#This Row],[P]]="P","-",IF(Tabel1[[#This Row],[P]]="P0","NIET OK",IF(Tabel1[[#This Row],[P]]="P1","NIET OK",IF(Tabel1[[#This Row],[P]]="P2","NIET OK",IF(Tabel1[[#This Row],[P]]="P3","OK",IF(Tabel1[[#This Row],[P]]="P4","OK",IF(Tabel1[[#This Row],[P]]="P5","OK",IF(Tabel1[[#This Row],[P]]="P6","OK",IF(Tabel1[[#This Row],[P]]="P7","OK")))))))))</f>
        <v>-</v>
      </c>
      <c r="V476" s="123">
        <f>IF(AND(K476="ja",U476="ok"),TABELLEN!$AI$7,0)</f>
        <v>0</v>
      </c>
      <c r="W47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6" s="71" t="str">
        <f>IF(Tabel1[[#This Row],[BUDGETCATEGORIE (DEFINITIEF)]]="-","-",IF(Tabel1[[#This Row],[BUDGETCATEGORIE (DEFINITIEF)]]="RTH",Tabel1[[#This Row],[SOM ZORGGEBONDEN PUNTEN]],VLOOKUP(Tabel1[[#This Row],[BUDGETCATEGORIE (DEFINITIEF)]],TABELLEN!$C$7:$D$30,2,FALSE)))</f>
        <v>-</v>
      </c>
    </row>
    <row r="477" spans="1:27" ht="13.8" x14ac:dyDescent="0.3">
      <c r="A477" s="61"/>
      <c r="B477" s="61"/>
      <c r="C477" s="61"/>
      <c r="D477" s="62" t="str">
        <f>CONCATENATE("B",Tabel1[[#This Row],[B-waarde]],"/","P",Tabel1[[#This Row],[P-waarde]])</f>
        <v>B/P</v>
      </c>
      <c r="E477" s="62" t="str">
        <f>CONCATENATE("P",Tabel1[[#This Row],[P-waarde]])</f>
        <v>P</v>
      </c>
      <c r="F477" s="63"/>
      <c r="G477" s="63"/>
      <c r="H477" s="63"/>
      <c r="I477" s="63"/>
      <c r="J477" s="63"/>
      <c r="K477" s="64"/>
      <c r="L477" s="65">
        <f>ROUNDDOWN(Tabel1[[#This Row],[DAG-ONDERSTEUNING]],0)</f>
        <v>0</v>
      </c>
      <c r="M47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7" s="67">
        <f>ROUNDDOWN(Tabel1[[#This Row],[WOON-ONDERSTEUNING]],0)</f>
        <v>0</v>
      </c>
      <c r="O47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7" s="122">
        <f>IF(Tabel1[[#This Row],[PSYCHOSOCIALE ONDERSTEUNING / BEGELEID WERKEN]]&gt;2,Tabel1[[#This Row],[PSYCHOSOCIALE ONDERSTEUNING / BEGELEID WERKEN]]-2,0)</f>
        <v>0</v>
      </c>
      <c r="S477" s="122">
        <f>Tabel1[[#This Row],[GLOBALE INDIVIDUELE ONDERSTEUNING]]+Tabel1[[#This Row],[OVERDRACHT UREN PSYCHOSOCIALE ONDERSTEUNING]]</f>
        <v>0</v>
      </c>
      <c r="T477" s="122">
        <f>IF(Tabel1[[#This Row],[AANTAL UREN  GLOBALE INDIVIDUELE ONDERSTEUNING]]&gt;10,10*TABELLEN!$AF$7+(Tabel1[[#This Row],[AANTAL UREN  GLOBALE INDIVIDUELE ONDERSTEUNING]]-10)*TABELLEN!$AF$8,Tabel1[[#This Row],[AANTAL UREN  GLOBALE INDIVIDUELE ONDERSTEUNING]]*TABELLEN!$AF$7)</f>
        <v>0</v>
      </c>
      <c r="U477" s="123" t="str">
        <f>IF(Tabel1[[#This Row],[P]]="P","-",IF(Tabel1[[#This Row],[P]]="P0","NIET OK",IF(Tabel1[[#This Row],[P]]="P1","NIET OK",IF(Tabel1[[#This Row],[P]]="P2","NIET OK",IF(Tabel1[[#This Row],[P]]="P3","OK",IF(Tabel1[[#This Row],[P]]="P4","OK",IF(Tabel1[[#This Row],[P]]="P5","OK",IF(Tabel1[[#This Row],[P]]="P6","OK",IF(Tabel1[[#This Row],[P]]="P7","OK")))))))))</f>
        <v>-</v>
      </c>
      <c r="V477" s="123">
        <f>IF(AND(K477="ja",U477="ok"),TABELLEN!$AI$7,0)</f>
        <v>0</v>
      </c>
      <c r="W47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7" s="71" t="str">
        <f>IF(Tabel1[[#This Row],[BUDGETCATEGORIE (DEFINITIEF)]]="-","-",IF(Tabel1[[#This Row],[BUDGETCATEGORIE (DEFINITIEF)]]="RTH",Tabel1[[#This Row],[SOM ZORGGEBONDEN PUNTEN]],VLOOKUP(Tabel1[[#This Row],[BUDGETCATEGORIE (DEFINITIEF)]],TABELLEN!$C$7:$D$30,2,FALSE)))</f>
        <v>-</v>
      </c>
    </row>
    <row r="478" spans="1:27" ht="13.8" x14ac:dyDescent="0.3">
      <c r="A478" s="61"/>
      <c r="B478" s="61"/>
      <c r="C478" s="61"/>
      <c r="D478" s="62" t="str">
        <f>CONCATENATE("B",Tabel1[[#This Row],[B-waarde]],"/","P",Tabel1[[#This Row],[P-waarde]])</f>
        <v>B/P</v>
      </c>
      <c r="E478" s="62" t="str">
        <f>CONCATENATE("P",Tabel1[[#This Row],[P-waarde]])</f>
        <v>P</v>
      </c>
      <c r="F478" s="63"/>
      <c r="G478" s="63"/>
      <c r="H478" s="63"/>
      <c r="I478" s="63"/>
      <c r="J478" s="63"/>
      <c r="K478" s="64"/>
      <c r="L478" s="65">
        <f>ROUNDDOWN(Tabel1[[#This Row],[DAG-ONDERSTEUNING]],0)</f>
        <v>0</v>
      </c>
      <c r="M47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8" s="67">
        <f>ROUNDDOWN(Tabel1[[#This Row],[WOON-ONDERSTEUNING]],0)</f>
        <v>0</v>
      </c>
      <c r="O47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8" s="122">
        <f>IF(Tabel1[[#This Row],[PSYCHOSOCIALE ONDERSTEUNING / BEGELEID WERKEN]]&gt;2,Tabel1[[#This Row],[PSYCHOSOCIALE ONDERSTEUNING / BEGELEID WERKEN]]-2,0)</f>
        <v>0</v>
      </c>
      <c r="S478" s="122">
        <f>Tabel1[[#This Row],[GLOBALE INDIVIDUELE ONDERSTEUNING]]+Tabel1[[#This Row],[OVERDRACHT UREN PSYCHOSOCIALE ONDERSTEUNING]]</f>
        <v>0</v>
      </c>
      <c r="T478" s="122">
        <f>IF(Tabel1[[#This Row],[AANTAL UREN  GLOBALE INDIVIDUELE ONDERSTEUNING]]&gt;10,10*TABELLEN!$AF$7+(Tabel1[[#This Row],[AANTAL UREN  GLOBALE INDIVIDUELE ONDERSTEUNING]]-10)*TABELLEN!$AF$8,Tabel1[[#This Row],[AANTAL UREN  GLOBALE INDIVIDUELE ONDERSTEUNING]]*TABELLEN!$AF$7)</f>
        <v>0</v>
      </c>
      <c r="U478" s="123" t="str">
        <f>IF(Tabel1[[#This Row],[P]]="P","-",IF(Tabel1[[#This Row],[P]]="P0","NIET OK",IF(Tabel1[[#This Row],[P]]="P1","NIET OK",IF(Tabel1[[#This Row],[P]]="P2","NIET OK",IF(Tabel1[[#This Row],[P]]="P3","OK",IF(Tabel1[[#This Row],[P]]="P4","OK",IF(Tabel1[[#This Row],[P]]="P5","OK",IF(Tabel1[[#This Row],[P]]="P6","OK",IF(Tabel1[[#This Row],[P]]="P7","OK")))))))))</f>
        <v>-</v>
      </c>
      <c r="V478" s="123">
        <f>IF(AND(K478="ja",U478="ok"),TABELLEN!$AI$7,0)</f>
        <v>0</v>
      </c>
      <c r="W47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8" s="71" t="str">
        <f>IF(Tabel1[[#This Row],[BUDGETCATEGORIE (DEFINITIEF)]]="-","-",IF(Tabel1[[#This Row],[BUDGETCATEGORIE (DEFINITIEF)]]="RTH",Tabel1[[#This Row],[SOM ZORGGEBONDEN PUNTEN]],VLOOKUP(Tabel1[[#This Row],[BUDGETCATEGORIE (DEFINITIEF)]],TABELLEN!$C$7:$D$30,2,FALSE)))</f>
        <v>-</v>
      </c>
    </row>
    <row r="479" spans="1:27" ht="13.8" x14ac:dyDescent="0.3">
      <c r="A479" s="61"/>
      <c r="B479" s="61"/>
      <c r="C479" s="61"/>
      <c r="D479" s="62" t="str">
        <f>CONCATENATE("B",Tabel1[[#This Row],[B-waarde]],"/","P",Tabel1[[#This Row],[P-waarde]])</f>
        <v>B/P</v>
      </c>
      <c r="E479" s="62" t="str">
        <f>CONCATENATE("P",Tabel1[[#This Row],[P-waarde]])</f>
        <v>P</v>
      </c>
      <c r="F479" s="63"/>
      <c r="G479" s="63"/>
      <c r="H479" s="63"/>
      <c r="I479" s="63"/>
      <c r="J479" s="63"/>
      <c r="K479" s="64"/>
      <c r="L479" s="65">
        <f>ROUNDDOWN(Tabel1[[#This Row],[DAG-ONDERSTEUNING]],0)</f>
        <v>0</v>
      </c>
      <c r="M47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79" s="67">
        <f>ROUNDDOWN(Tabel1[[#This Row],[WOON-ONDERSTEUNING]],0)</f>
        <v>0</v>
      </c>
      <c r="O47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7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7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79" s="122">
        <f>IF(Tabel1[[#This Row],[PSYCHOSOCIALE ONDERSTEUNING / BEGELEID WERKEN]]&gt;2,Tabel1[[#This Row],[PSYCHOSOCIALE ONDERSTEUNING / BEGELEID WERKEN]]-2,0)</f>
        <v>0</v>
      </c>
      <c r="S479" s="122">
        <f>Tabel1[[#This Row],[GLOBALE INDIVIDUELE ONDERSTEUNING]]+Tabel1[[#This Row],[OVERDRACHT UREN PSYCHOSOCIALE ONDERSTEUNING]]</f>
        <v>0</v>
      </c>
      <c r="T479" s="122">
        <f>IF(Tabel1[[#This Row],[AANTAL UREN  GLOBALE INDIVIDUELE ONDERSTEUNING]]&gt;10,10*TABELLEN!$AF$7+(Tabel1[[#This Row],[AANTAL UREN  GLOBALE INDIVIDUELE ONDERSTEUNING]]-10)*TABELLEN!$AF$8,Tabel1[[#This Row],[AANTAL UREN  GLOBALE INDIVIDUELE ONDERSTEUNING]]*TABELLEN!$AF$7)</f>
        <v>0</v>
      </c>
      <c r="U479" s="123" t="str">
        <f>IF(Tabel1[[#This Row],[P]]="P","-",IF(Tabel1[[#This Row],[P]]="P0","NIET OK",IF(Tabel1[[#This Row],[P]]="P1","NIET OK",IF(Tabel1[[#This Row],[P]]="P2","NIET OK",IF(Tabel1[[#This Row],[P]]="P3","OK",IF(Tabel1[[#This Row],[P]]="P4","OK",IF(Tabel1[[#This Row],[P]]="P5","OK",IF(Tabel1[[#This Row],[P]]="P6","OK",IF(Tabel1[[#This Row],[P]]="P7","OK")))))))))</f>
        <v>-</v>
      </c>
      <c r="V479" s="123">
        <f>IF(AND(K479="ja",U479="ok"),TABELLEN!$AI$7,0)</f>
        <v>0</v>
      </c>
      <c r="W47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7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7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7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79" s="71" t="str">
        <f>IF(Tabel1[[#This Row],[BUDGETCATEGORIE (DEFINITIEF)]]="-","-",IF(Tabel1[[#This Row],[BUDGETCATEGORIE (DEFINITIEF)]]="RTH",Tabel1[[#This Row],[SOM ZORGGEBONDEN PUNTEN]],VLOOKUP(Tabel1[[#This Row],[BUDGETCATEGORIE (DEFINITIEF)]],TABELLEN!$C$7:$D$30,2,FALSE)))</f>
        <v>-</v>
      </c>
    </row>
    <row r="480" spans="1:27" ht="13.8" x14ac:dyDescent="0.3">
      <c r="A480" s="61"/>
      <c r="B480" s="61"/>
      <c r="C480" s="61"/>
      <c r="D480" s="62" t="str">
        <f>CONCATENATE("B",Tabel1[[#This Row],[B-waarde]],"/","P",Tabel1[[#This Row],[P-waarde]])</f>
        <v>B/P</v>
      </c>
      <c r="E480" s="62" t="str">
        <f>CONCATENATE("P",Tabel1[[#This Row],[P-waarde]])</f>
        <v>P</v>
      </c>
      <c r="F480" s="63"/>
      <c r="G480" s="63"/>
      <c r="H480" s="63"/>
      <c r="I480" s="63"/>
      <c r="J480" s="63"/>
      <c r="K480" s="64"/>
      <c r="L480" s="65">
        <f>ROUNDDOWN(Tabel1[[#This Row],[DAG-ONDERSTEUNING]],0)</f>
        <v>0</v>
      </c>
      <c r="M48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0" s="67">
        <f>ROUNDDOWN(Tabel1[[#This Row],[WOON-ONDERSTEUNING]],0)</f>
        <v>0</v>
      </c>
      <c r="O48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0" s="122">
        <f>IF(Tabel1[[#This Row],[PSYCHOSOCIALE ONDERSTEUNING / BEGELEID WERKEN]]&gt;2,Tabel1[[#This Row],[PSYCHOSOCIALE ONDERSTEUNING / BEGELEID WERKEN]]-2,0)</f>
        <v>0</v>
      </c>
      <c r="S480" s="122">
        <f>Tabel1[[#This Row],[GLOBALE INDIVIDUELE ONDERSTEUNING]]+Tabel1[[#This Row],[OVERDRACHT UREN PSYCHOSOCIALE ONDERSTEUNING]]</f>
        <v>0</v>
      </c>
      <c r="T480" s="122">
        <f>IF(Tabel1[[#This Row],[AANTAL UREN  GLOBALE INDIVIDUELE ONDERSTEUNING]]&gt;10,10*TABELLEN!$AF$7+(Tabel1[[#This Row],[AANTAL UREN  GLOBALE INDIVIDUELE ONDERSTEUNING]]-10)*TABELLEN!$AF$8,Tabel1[[#This Row],[AANTAL UREN  GLOBALE INDIVIDUELE ONDERSTEUNING]]*TABELLEN!$AF$7)</f>
        <v>0</v>
      </c>
      <c r="U480" s="123" t="str">
        <f>IF(Tabel1[[#This Row],[P]]="P","-",IF(Tabel1[[#This Row],[P]]="P0","NIET OK",IF(Tabel1[[#This Row],[P]]="P1","NIET OK",IF(Tabel1[[#This Row],[P]]="P2","NIET OK",IF(Tabel1[[#This Row],[P]]="P3","OK",IF(Tabel1[[#This Row],[P]]="P4","OK",IF(Tabel1[[#This Row],[P]]="P5","OK",IF(Tabel1[[#This Row],[P]]="P6","OK",IF(Tabel1[[#This Row],[P]]="P7","OK")))))))))</f>
        <v>-</v>
      </c>
      <c r="V480" s="123">
        <f>IF(AND(K480="ja",U480="ok"),TABELLEN!$AI$7,0)</f>
        <v>0</v>
      </c>
      <c r="W48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0" s="71" t="str">
        <f>IF(Tabel1[[#This Row],[BUDGETCATEGORIE (DEFINITIEF)]]="-","-",IF(Tabel1[[#This Row],[BUDGETCATEGORIE (DEFINITIEF)]]="RTH",Tabel1[[#This Row],[SOM ZORGGEBONDEN PUNTEN]],VLOOKUP(Tabel1[[#This Row],[BUDGETCATEGORIE (DEFINITIEF)]],TABELLEN!$C$7:$D$30,2,FALSE)))</f>
        <v>-</v>
      </c>
    </row>
    <row r="481" spans="1:27" ht="13.8" x14ac:dyDescent="0.3">
      <c r="A481" s="61"/>
      <c r="B481" s="61"/>
      <c r="C481" s="61"/>
      <c r="D481" s="62" t="str">
        <f>CONCATENATE("B",Tabel1[[#This Row],[B-waarde]],"/","P",Tabel1[[#This Row],[P-waarde]])</f>
        <v>B/P</v>
      </c>
      <c r="E481" s="62" t="str">
        <f>CONCATENATE("P",Tabel1[[#This Row],[P-waarde]])</f>
        <v>P</v>
      </c>
      <c r="F481" s="63"/>
      <c r="G481" s="63"/>
      <c r="H481" s="63"/>
      <c r="I481" s="63"/>
      <c r="J481" s="63"/>
      <c r="K481" s="64"/>
      <c r="L481" s="65">
        <f>ROUNDDOWN(Tabel1[[#This Row],[DAG-ONDERSTEUNING]],0)</f>
        <v>0</v>
      </c>
      <c r="M48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1" s="67">
        <f>ROUNDDOWN(Tabel1[[#This Row],[WOON-ONDERSTEUNING]],0)</f>
        <v>0</v>
      </c>
      <c r="O48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1" s="122">
        <f>IF(Tabel1[[#This Row],[PSYCHOSOCIALE ONDERSTEUNING / BEGELEID WERKEN]]&gt;2,Tabel1[[#This Row],[PSYCHOSOCIALE ONDERSTEUNING / BEGELEID WERKEN]]-2,0)</f>
        <v>0</v>
      </c>
      <c r="S481" s="122">
        <f>Tabel1[[#This Row],[GLOBALE INDIVIDUELE ONDERSTEUNING]]+Tabel1[[#This Row],[OVERDRACHT UREN PSYCHOSOCIALE ONDERSTEUNING]]</f>
        <v>0</v>
      </c>
      <c r="T481" s="122">
        <f>IF(Tabel1[[#This Row],[AANTAL UREN  GLOBALE INDIVIDUELE ONDERSTEUNING]]&gt;10,10*TABELLEN!$AF$7+(Tabel1[[#This Row],[AANTAL UREN  GLOBALE INDIVIDUELE ONDERSTEUNING]]-10)*TABELLEN!$AF$8,Tabel1[[#This Row],[AANTAL UREN  GLOBALE INDIVIDUELE ONDERSTEUNING]]*TABELLEN!$AF$7)</f>
        <v>0</v>
      </c>
      <c r="U481" s="123" t="str">
        <f>IF(Tabel1[[#This Row],[P]]="P","-",IF(Tabel1[[#This Row],[P]]="P0","NIET OK",IF(Tabel1[[#This Row],[P]]="P1","NIET OK",IF(Tabel1[[#This Row],[P]]="P2","NIET OK",IF(Tabel1[[#This Row],[P]]="P3","OK",IF(Tabel1[[#This Row],[P]]="P4","OK",IF(Tabel1[[#This Row],[P]]="P5","OK",IF(Tabel1[[#This Row],[P]]="P6","OK",IF(Tabel1[[#This Row],[P]]="P7","OK")))))))))</f>
        <v>-</v>
      </c>
      <c r="V481" s="123">
        <f>IF(AND(K481="ja",U481="ok"),TABELLEN!$AI$7,0)</f>
        <v>0</v>
      </c>
      <c r="W48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1" s="71" t="str">
        <f>IF(Tabel1[[#This Row],[BUDGETCATEGORIE (DEFINITIEF)]]="-","-",IF(Tabel1[[#This Row],[BUDGETCATEGORIE (DEFINITIEF)]]="RTH",Tabel1[[#This Row],[SOM ZORGGEBONDEN PUNTEN]],VLOOKUP(Tabel1[[#This Row],[BUDGETCATEGORIE (DEFINITIEF)]],TABELLEN!$C$7:$D$30,2,FALSE)))</f>
        <v>-</v>
      </c>
    </row>
    <row r="482" spans="1:27" ht="13.8" x14ac:dyDescent="0.3">
      <c r="A482" s="61"/>
      <c r="B482" s="61"/>
      <c r="C482" s="61"/>
      <c r="D482" s="62" t="str">
        <f>CONCATENATE("B",Tabel1[[#This Row],[B-waarde]],"/","P",Tabel1[[#This Row],[P-waarde]])</f>
        <v>B/P</v>
      </c>
      <c r="E482" s="62" t="str">
        <f>CONCATENATE("P",Tabel1[[#This Row],[P-waarde]])</f>
        <v>P</v>
      </c>
      <c r="F482" s="63"/>
      <c r="G482" s="63"/>
      <c r="H482" s="63"/>
      <c r="I482" s="63"/>
      <c r="J482" s="63"/>
      <c r="K482" s="64"/>
      <c r="L482" s="65">
        <f>ROUNDDOWN(Tabel1[[#This Row],[DAG-ONDERSTEUNING]],0)</f>
        <v>0</v>
      </c>
      <c r="M48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2" s="67">
        <f>ROUNDDOWN(Tabel1[[#This Row],[WOON-ONDERSTEUNING]],0)</f>
        <v>0</v>
      </c>
      <c r="O48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2" s="122">
        <f>IF(Tabel1[[#This Row],[PSYCHOSOCIALE ONDERSTEUNING / BEGELEID WERKEN]]&gt;2,Tabel1[[#This Row],[PSYCHOSOCIALE ONDERSTEUNING / BEGELEID WERKEN]]-2,0)</f>
        <v>0</v>
      </c>
      <c r="S482" s="122">
        <f>Tabel1[[#This Row],[GLOBALE INDIVIDUELE ONDERSTEUNING]]+Tabel1[[#This Row],[OVERDRACHT UREN PSYCHOSOCIALE ONDERSTEUNING]]</f>
        <v>0</v>
      </c>
      <c r="T482" s="122">
        <f>IF(Tabel1[[#This Row],[AANTAL UREN  GLOBALE INDIVIDUELE ONDERSTEUNING]]&gt;10,10*TABELLEN!$AF$7+(Tabel1[[#This Row],[AANTAL UREN  GLOBALE INDIVIDUELE ONDERSTEUNING]]-10)*TABELLEN!$AF$8,Tabel1[[#This Row],[AANTAL UREN  GLOBALE INDIVIDUELE ONDERSTEUNING]]*TABELLEN!$AF$7)</f>
        <v>0</v>
      </c>
      <c r="U482" s="123" t="str">
        <f>IF(Tabel1[[#This Row],[P]]="P","-",IF(Tabel1[[#This Row],[P]]="P0","NIET OK",IF(Tabel1[[#This Row],[P]]="P1","NIET OK",IF(Tabel1[[#This Row],[P]]="P2","NIET OK",IF(Tabel1[[#This Row],[P]]="P3","OK",IF(Tabel1[[#This Row],[P]]="P4","OK",IF(Tabel1[[#This Row],[P]]="P5","OK",IF(Tabel1[[#This Row],[P]]="P6","OK",IF(Tabel1[[#This Row],[P]]="P7","OK")))))))))</f>
        <v>-</v>
      </c>
      <c r="V482" s="123">
        <f>IF(AND(K482="ja",U482="ok"),TABELLEN!$AI$7,0)</f>
        <v>0</v>
      </c>
      <c r="W48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2" s="71" t="str">
        <f>IF(Tabel1[[#This Row],[BUDGETCATEGORIE (DEFINITIEF)]]="-","-",IF(Tabel1[[#This Row],[BUDGETCATEGORIE (DEFINITIEF)]]="RTH",Tabel1[[#This Row],[SOM ZORGGEBONDEN PUNTEN]],VLOOKUP(Tabel1[[#This Row],[BUDGETCATEGORIE (DEFINITIEF)]],TABELLEN!$C$7:$D$30,2,FALSE)))</f>
        <v>-</v>
      </c>
    </row>
    <row r="483" spans="1:27" ht="13.8" x14ac:dyDescent="0.3">
      <c r="A483" s="61"/>
      <c r="B483" s="61"/>
      <c r="C483" s="61"/>
      <c r="D483" s="62" t="str">
        <f>CONCATENATE("B",Tabel1[[#This Row],[B-waarde]],"/","P",Tabel1[[#This Row],[P-waarde]])</f>
        <v>B/P</v>
      </c>
      <c r="E483" s="62" t="str">
        <f>CONCATENATE("P",Tabel1[[#This Row],[P-waarde]])</f>
        <v>P</v>
      </c>
      <c r="F483" s="63"/>
      <c r="G483" s="63"/>
      <c r="H483" s="63"/>
      <c r="I483" s="63"/>
      <c r="J483" s="63"/>
      <c r="K483" s="64"/>
      <c r="L483" s="65">
        <f>ROUNDDOWN(Tabel1[[#This Row],[DAG-ONDERSTEUNING]],0)</f>
        <v>0</v>
      </c>
      <c r="M48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3" s="67">
        <f>ROUNDDOWN(Tabel1[[#This Row],[WOON-ONDERSTEUNING]],0)</f>
        <v>0</v>
      </c>
      <c r="O48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3" s="122">
        <f>IF(Tabel1[[#This Row],[PSYCHOSOCIALE ONDERSTEUNING / BEGELEID WERKEN]]&gt;2,Tabel1[[#This Row],[PSYCHOSOCIALE ONDERSTEUNING / BEGELEID WERKEN]]-2,0)</f>
        <v>0</v>
      </c>
      <c r="S483" s="122">
        <f>Tabel1[[#This Row],[GLOBALE INDIVIDUELE ONDERSTEUNING]]+Tabel1[[#This Row],[OVERDRACHT UREN PSYCHOSOCIALE ONDERSTEUNING]]</f>
        <v>0</v>
      </c>
      <c r="T483" s="122">
        <f>IF(Tabel1[[#This Row],[AANTAL UREN  GLOBALE INDIVIDUELE ONDERSTEUNING]]&gt;10,10*TABELLEN!$AF$7+(Tabel1[[#This Row],[AANTAL UREN  GLOBALE INDIVIDUELE ONDERSTEUNING]]-10)*TABELLEN!$AF$8,Tabel1[[#This Row],[AANTAL UREN  GLOBALE INDIVIDUELE ONDERSTEUNING]]*TABELLEN!$AF$7)</f>
        <v>0</v>
      </c>
      <c r="U483" s="123" t="str">
        <f>IF(Tabel1[[#This Row],[P]]="P","-",IF(Tabel1[[#This Row],[P]]="P0","NIET OK",IF(Tabel1[[#This Row],[P]]="P1","NIET OK",IF(Tabel1[[#This Row],[P]]="P2","NIET OK",IF(Tabel1[[#This Row],[P]]="P3","OK",IF(Tabel1[[#This Row],[P]]="P4","OK",IF(Tabel1[[#This Row],[P]]="P5","OK",IF(Tabel1[[#This Row],[P]]="P6","OK",IF(Tabel1[[#This Row],[P]]="P7","OK")))))))))</f>
        <v>-</v>
      </c>
      <c r="V483" s="123">
        <f>IF(AND(K483="ja",U483="ok"),TABELLEN!$AI$7,0)</f>
        <v>0</v>
      </c>
      <c r="W48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3" s="71" t="str">
        <f>IF(Tabel1[[#This Row],[BUDGETCATEGORIE (DEFINITIEF)]]="-","-",IF(Tabel1[[#This Row],[BUDGETCATEGORIE (DEFINITIEF)]]="RTH",Tabel1[[#This Row],[SOM ZORGGEBONDEN PUNTEN]],VLOOKUP(Tabel1[[#This Row],[BUDGETCATEGORIE (DEFINITIEF)]],TABELLEN!$C$7:$D$30,2,FALSE)))</f>
        <v>-</v>
      </c>
    </row>
    <row r="484" spans="1:27" ht="13.8" x14ac:dyDescent="0.3">
      <c r="A484" s="61"/>
      <c r="B484" s="61"/>
      <c r="C484" s="61"/>
      <c r="D484" s="62" t="str">
        <f>CONCATENATE("B",Tabel1[[#This Row],[B-waarde]],"/","P",Tabel1[[#This Row],[P-waarde]])</f>
        <v>B/P</v>
      </c>
      <c r="E484" s="62" t="str">
        <f>CONCATENATE("P",Tabel1[[#This Row],[P-waarde]])</f>
        <v>P</v>
      </c>
      <c r="F484" s="63"/>
      <c r="G484" s="63"/>
      <c r="H484" s="63"/>
      <c r="I484" s="63"/>
      <c r="J484" s="63"/>
      <c r="K484" s="64"/>
      <c r="L484" s="65">
        <f>ROUNDDOWN(Tabel1[[#This Row],[DAG-ONDERSTEUNING]],0)</f>
        <v>0</v>
      </c>
      <c r="M48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4" s="67">
        <f>ROUNDDOWN(Tabel1[[#This Row],[WOON-ONDERSTEUNING]],0)</f>
        <v>0</v>
      </c>
      <c r="O48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4" s="122">
        <f>IF(Tabel1[[#This Row],[PSYCHOSOCIALE ONDERSTEUNING / BEGELEID WERKEN]]&gt;2,Tabel1[[#This Row],[PSYCHOSOCIALE ONDERSTEUNING / BEGELEID WERKEN]]-2,0)</f>
        <v>0</v>
      </c>
      <c r="S484" s="122">
        <f>Tabel1[[#This Row],[GLOBALE INDIVIDUELE ONDERSTEUNING]]+Tabel1[[#This Row],[OVERDRACHT UREN PSYCHOSOCIALE ONDERSTEUNING]]</f>
        <v>0</v>
      </c>
      <c r="T484" s="122">
        <f>IF(Tabel1[[#This Row],[AANTAL UREN  GLOBALE INDIVIDUELE ONDERSTEUNING]]&gt;10,10*TABELLEN!$AF$7+(Tabel1[[#This Row],[AANTAL UREN  GLOBALE INDIVIDUELE ONDERSTEUNING]]-10)*TABELLEN!$AF$8,Tabel1[[#This Row],[AANTAL UREN  GLOBALE INDIVIDUELE ONDERSTEUNING]]*TABELLEN!$AF$7)</f>
        <v>0</v>
      </c>
      <c r="U484" s="123" t="str">
        <f>IF(Tabel1[[#This Row],[P]]="P","-",IF(Tabel1[[#This Row],[P]]="P0","NIET OK",IF(Tabel1[[#This Row],[P]]="P1","NIET OK",IF(Tabel1[[#This Row],[P]]="P2","NIET OK",IF(Tabel1[[#This Row],[P]]="P3","OK",IF(Tabel1[[#This Row],[P]]="P4","OK",IF(Tabel1[[#This Row],[P]]="P5","OK",IF(Tabel1[[#This Row],[P]]="P6","OK",IF(Tabel1[[#This Row],[P]]="P7","OK")))))))))</f>
        <v>-</v>
      </c>
      <c r="V484" s="123">
        <f>IF(AND(K484="ja",U484="ok"),TABELLEN!$AI$7,0)</f>
        <v>0</v>
      </c>
      <c r="W48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4" s="71" t="str">
        <f>IF(Tabel1[[#This Row],[BUDGETCATEGORIE (DEFINITIEF)]]="-","-",IF(Tabel1[[#This Row],[BUDGETCATEGORIE (DEFINITIEF)]]="RTH",Tabel1[[#This Row],[SOM ZORGGEBONDEN PUNTEN]],VLOOKUP(Tabel1[[#This Row],[BUDGETCATEGORIE (DEFINITIEF)]],TABELLEN!$C$7:$D$30,2,FALSE)))</f>
        <v>-</v>
      </c>
    </row>
    <row r="485" spans="1:27" ht="13.8" x14ac:dyDescent="0.3">
      <c r="A485" s="61"/>
      <c r="B485" s="61"/>
      <c r="C485" s="61"/>
      <c r="D485" s="62" t="str">
        <f>CONCATENATE("B",Tabel1[[#This Row],[B-waarde]],"/","P",Tabel1[[#This Row],[P-waarde]])</f>
        <v>B/P</v>
      </c>
      <c r="E485" s="62" t="str">
        <f>CONCATENATE("P",Tabel1[[#This Row],[P-waarde]])</f>
        <v>P</v>
      </c>
      <c r="F485" s="63"/>
      <c r="G485" s="63"/>
      <c r="H485" s="63"/>
      <c r="I485" s="63"/>
      <c r="J485" s="63"/>
      <c r="K485" s="64"/>
      <c r="L485" s="65">
        <f>ROUNDDOWN(Tabel1[[#This Row],[DAG-ONDERSTEUNING]],0)</f>
        <v>0</v>
      </c>
      <c r="M48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5" s="67">
        <f>ROUNDDOWN(Tabel1[[#This Row],[WOON-ONDERSTEUNING]],0)</f>
        <v>0</v>
      </c>
      <c r="O48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5" s="122">
        <f>IF(Tabel1[[#This Row],[PSYCHOSOCIALE ONDERSTEUNING / BEGELEID WERKEN]]&gt;2,Tabel1[[#This Row],[PSYCHOSOCIALE ONDERSTEUNING / BEGELEID WERKEN]]-2,0)</f>
        <v>0</v>
      </c>
      <c r="S485" s="122">
        <f>Tabel1[[#This Row],[GLOBALE INDIVIDUELE ONDERSTEUNING]]+Tabel1[[#This Row],[OVERDRACHT UREN PSYCHOSOCIALE ONDERSTEUNING]]</f>
        <v>0</v>
      </c>
      <c r="T485" s="122">
        <f>IF(Tabel1[[#This Row],[AANTAL UREN  GLOBALE INDIVIDUELE ONDERSTEUNING]]&gt;10,10*TABELLEN!$AF$7+(Tabel1[[#This Row],[AANTAL UREN  GLOBALE INDIVIDUELE ONDERSTEUNING]]-10)*TABELLEN!$AF$8,Tabel1[[#This Row],[AANTAL UREN  GLOBALE INDIVIDUELE ONDERSTEUNING]]*TABELLEN!$AF$7)</f>
        <v>0</v>
      </c>
      <c r="U485" s="123" t="str">
        <f>IF(Tabel1[[#This Row],[P]]="P","-",IF(Tabel1[[#This Row],[P]]="P0","NIET OK",IF(Tabel1[[#This Row],[P]]="P1","NIET OK",IF(Tabel1[[#This Row],[P]]="P2","NIET OK",IF(Tabel1[[#This Row],[P]]="P3","OK",IF(Tabel1[[#This Row],[P]]="P4","OK",IF(Tabel1[[#This Row],[P]]="P5","OK",IF(Tabel1[[#This Row],[P]]="P6","OK",IF(Tabel1[[#This Row],[P]]="P7","OK")))))))))</f>
        <v>-</v>
      </c>
      <c r="V485" s="123">
        <f>IF(AND(K485="ja",U485="ok"),TABELLEN!$AI$7,0)</f>
        <v>0</v>
      </c>
      <c r="W48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5" s="71" t="str">
        <f>IF(Tabel1[[#This Row],[BUDGETCATEGORIE (DEFINITIEF)]]="-","-",IF(Tabel1[[#This Row],[BUDGETCATEGORIE (DEFINITIEF)]]="RTH",Tabel1[[#This Row],[SOM ZORGGEBONDEN PUNTEN]],VLOOKUP(Tabel1[[#This Row],[BUDGETCATEGORIE (DEFINITIEF)]],TABELLEN!$C$7:$D$30,2,FALSE)))</f>
        <v>-</v>
      </c>
    </row>
    <row r="486" spans="1:27" ht="13.8" x14ac:dyDescent="0.3">
      <c r="A486" s="61"/>
      <c r="B486" s="61"/>
      <c r="C486" s="61"/>
      <c r="D486" s="62" t="str">
        <f>CONCATENATE("B",Tabel1[[#This Row],[B-waarde]],"/","P",Tabel1[[#This Row],[P-waarde]])</f>
        <v>B/P</v>
      </c>
      <c r="E486" s="62" t="str">
        <f>CONCATENATE("P",Tabel1[[#This Row],[P-waarde]])</f>
        <v>P</v>
      </c>
      <c r="F486" s="63"/>
      <c r="G486" s="63"/>
      <c r="H486" s="63"/>
      <c r="I486" s="63"/>
      <c r="J486" s="63"/>
      <c r="K486" s="64"/>
      <c r="L486" s="65">
        <f>ROUNDDOWN(Tabel1[[#This Row],[DAG-ONDERSTEUNING]],0)</f>
        <v>0</v>
      </c>
      <c r="M48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6" s="67">
        <f>ROUNDDOWN(Tabel1[[#This Row],[WOON-ONDERSTEUNING]],0)</f>
        <v>0</v>
      </c>
      <c r="O48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6" s="122">
        <f>IF(Tabel1[[#This Row],[PSYCHOSOCIALE ONDERSTEUNING / BEGELEID WERKEN]]&gt;2,Tabel1[[#This Row],[PSYCHOSOCIALE ONDERSTEUNING / BEGELEID WERKEN]]-2,0)</f>
        <v>0</v>
      </c>
      <c r="S486" s="122">
        <f>Tabel1[[#This Row],[GLOBALE INDIVIDUELE ONDERSTEUNING]]+Tabel1[[#This Row],[OVERDRACHT UREN PSYCHOSOCIALE ONDERSTEUNING]]</f>
        <v>0</v>
      </c>
      <c r="T486" s="122">
        <f>IF(Tabel1[[#This Row],[AANTAL UREN  GLOBALE INDIVIDUELE ONDERSTEUNING]]&gt;10,10*TABELLEN!$AF$7+(Tabel1[[#This Row],[AANTAL UREN  GLOBALE INDIVIDUELE ONDERSTEUNING]]-10)*TABELLEN!$AF$8,Tabel1[[#This Row],[AANTAL UREN  GLOBALE INDIVIDUELE ONDERSTEUNING]]*TABELLEN!$AF$7)</f>
        <v>0</v>
      </c>
      <c r="U486" s="123" t="str">
        <f>IF(Tabel1[[#This Row],[P]]="P","-",IF(Tabel1[[#This Row],[P]]="P0","NIET OK",IF(Tabel1[[#This Row],[P]]="P1","NIET OK",IF(Tabel1[[#This Row],[P]]="P2","NIET OK",IF(Tabel1[[#This Row],[P]]="P3","OK",IF(Tabel1[[#This Row],[P]]="P4","OK",IF(Tabel1[[#This Row],[P]]="P5","OK",IF(Tabel1[[#This Row],[P]]="P6","OK",IF(Tabel1[[#This Row],[P]]="P7","OK")))))))))</f>
        <v>-</v>
      </c>
      <c r="V486" s="123">
        <f>IF(AND(K486="ja",U486="ok"),TABELLEN!$AI$7,0)</f>
        <v>0</v>
      </c>
      <c r="W48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6" s="71" t="str">
        <f>IF(Tabel1[[#This Row],[BUDGETCATEGORIE (DEFINITIEF)]]="-","-",IF(Tabel1[[#This Row],[BUDGETCATEGORIE (DEFINITIEF)]]="RTH",Tabel1[[#This Row],[SOM ZORGGEBONDEN PUNTEN]],VLOOKUP(Tabel1[[#This Row],[BUDGETCATEGORIE (DEFINITIEF)]],TABELLEN!$C$7:$D$30,2,FALSE)))</f>
        <v>-</v>
      </c>
    </row>
    <row r="487" spans="1:27" ht="13.8" x14ac:dyDescent="0.3">
      <c r="A487" s="61"/>
      <c r="B487" s="61"/>
      <c r="C487" s="61"/>
      <c r="D487" s="62" t="str">
        <f>CONCATENATE("B",Tabel1[[#This Row],[B-waarde]],"/","P",Tabel1[[#This Row],[P-waarde]])</f>
        <v>B/P</v>
      </c>
      <c r="E487" s="62" t="str">
        <f>CONCATENATE("P",Tabel1[[#This Row],[P-waarde]])</f>
        <v>P</v>
      </c>
      <c r="F487" s="63"/>
      <c r="G487" s="63"/>
      <c r="H487" s="63"/>
      <c r="I487" s="63"/>
      <c r="J487" s="63"/>
      <c r="K487" s="64"/>
      <c r="L487" s="65">
        <f>ROUNDDOWN(Tabel1[[#This Row],[DAG-ONDERSTEUNING]],0)</f>
        <v>0</v>
      </c>
      <c r="M48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7" s="67">
        <f>ROUNDDOWN(Tabel1[[#This Row],[WOON-ONDERSTEUNING]],0)</f>
        <v>0</v>
      </c>
      <c r="O48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7" s="122">
        <f>IF(Tabel1[[#This Row],[PSYCHOSOCIALE ONDERSTEUNING / BEGELEID WERKEN]]&gt;2,Tabel1[[#This Row],[PSYCHOSOCIALE ONDERSTEUNING / BEGELEID WERKEN]]-2,0)</f>
        <v>0</v>
      </c>
      <c r="S487" s="122">
        <f>Tabel1[[#This Row],[GLOBALE INDIVIDUELE ONDERSTEUNING]]+Tabel1[[#This Row],[OVERDRACHT UREN PSYCHOSOCIALE ONDERSTEUNING]]</f>
        <v>0</v>
      </c>
      <c r="T487" s="122">
        <f>IF(Tabel1[[#This Row],[AANTAL UREN  GLOBALE INDIVIDUELE ONDERSTEUNING]]&gt;10,10*TABELLEN!$AF$7+(Tabel1[[#This Row],[AANTAL UREN  GLOBALE INDIVIDUELE ONDERSTEUNING]]-10)*TABELLEN!$AF$8,Tabel1[[#This Row],[AANTAL UREN  GLOBALE INDIVIDUELE ONDERSTEUNING]]*TABELLEN!$AF$7)</f>
        <v>0</v>
      </c>
      <c r="U487" s="123" t="str">
        <f>IF(Tabel1[[#This Row],[P]]="P","-",IF(Tabel1[[#This Row],[P]]="P0","NIET OK",IF(Tabel1[[#This Row],[P]]="P1","NIET OK",IF(Tabel1[[#This Row],[P]]="P2","NIET OK",IF(Tabel1[[#This Row],[P]]="P3","OK",IF(Tabel1[[#This Row],[P]]="P4","OK",IF(Tabel1[[#This Row],[P]]="P5","OK",IF(Tabel1[[#This Row],[P]]="P6","OK",IF(Tabel1[[#This Row],[P]]="P7","OK")))))))))</f>
        <v>-</v>
      </c>
      <c r="V487" s="123">
        <f>IF(AND(K487="ja",U487="ok"),TABELLEN!$AI$7,0)</f>
        <v>0</v>
      </c>
      <c r="W48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7" s="71" t="str">
        <f>IF(Tabel1[[#This Row],[BUDGETCATEGORIE (DEFINITIEF)]]="-","-",IF(Tabel1[[#This Row],[BUDGETCATEGORIE (DEFINITIEF)]]="RTH",Tabel1[[#This Row],[SOM ZORGGEBONDEN PUNTEN]],VLOOKUP(Tabel1[[#This Row],[BUDGETCATEGORIE (DEFINITIEF)]],TABELLEN!$C$7:$D$30,2,FALSE)))</f>
        <v>-</v>
      </c>
    </row>
    <row r="488" spans="1:27" ht="13.8" x14ac:dyDescent="0.3">
      <c r="A488" s="61"/>
      <c r="B488" s="61"/>
      <c r="C488" s="61"/>
      <c r="D488" s="62" t="str">
        <f>CONCATENATE("B",Tabel1[[#This Row],[B-waarde]],"/","P",Tabel1[[#This Row],[P-waarde]])</f>
        <v>B/P</v>
      </c>
      <c r="E488" s="62" t="str">
        <f>CONCATENATE("P",Tabel1[[#This Row],[P-waarde]])</f>
        <v>P</v>
      </c>
      <c r="F488" s="63"/>
      <c r="G488" s="63"/>
      <c r="H488" s="63"/>
      <c r="I488" s="63"/>
      <c r="J488" s="63"/>
      <c r="K488" s="64"/>
      <c r="L488" s="65">
        <f>ROUNDDOWN(Tabel1[[#This Row],[DAG-ONDERSTEUNING]],0)</f>
        <v>0</v>
      </c>
      <c r="M48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8" s="67">
        <f>ROUNDDOWN(Tabel1[[#This Row],[WOON-ONDERSTEUNING]],0)</f>
        <v>0</v>
      </c>
      <c r="O48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8" s="122">
        <f>IF(Tabel1[[#This Row],[PSYCHOSOCIALE ONDERSTEUNING / BEGELEID WERKEN]]&gt;2,Tabel1[[#This Row],[PSYCHOSOCIALE ONDERSTEUNING / BEGELEID WERKEN]]-2,0)</f>
        <v>0</v>
      </c>
      <c r="S488" s="122">
        <f>Tabel1[[#This Row],[GLOBALE INDIVIDUELE ONDERSTEUNING]]+Tabel1[[#This Row],[OVERDRACHT UREN PSYCHOSOCIALE ONDERSTEUNING]]</f>
        <v>0</v>
      </c>
      <c r="T488" s="122">
        <f>IF(Tabel1[[#This Row],[AANTAL UREN  GLOBALE INDIVIDUELE ONDERSTEUNING]]&gt;10,10*TABELLEN!$AF$7+(Tabel1[[#This Row],[AANTAL UREN  GLOBALE INDIVIDUELE ONDERSTEUNING]]-10)*TABELLEN!$AF$8,Tabel1[[#This Row],[AANTAL UREN  GLOBALE INDIVIDUELE ONDERSTEUNING]]*TABELLEN!$AF$7)</f>
        <v>0</v>
      </c>
      <c r="U488" s="123" t="str">
        <f>IF(Tabel1[[#This Row],[P]]="P","-",IF(Tabel1[[#This Row],[P]]="P0","NIET OK",IF(Tabel1[[#This Row],[P]]="P1","NIET OK",IF(Tabel1[[#This Row],[P]]="P2","NIET OK",IF(Tabel1[[#This Row],[P]]="P3","OK",IF(Tabel1[[#This Row],[P]]="P4","OK",IF(Tabel1[[#This Row],[P]]="P5","OK",IF(Tabel1[[#This Row],[P]]="P6","OK",IF(Tabel1[[#This Row],[P]]="P7","OK")))))))))</f>
        <v>-</v>
      </c>
      <c r="V488" s="123">
        <f>IF(AND(K488="ja",U488="ok"),TABELLEN!$AI$7,0)</f>
        <v>0</v>
      </c>
      <c r="W48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8" s="71" t="str">
        <f>IF(Tabel1[[#This Row],[BUDGETCATEGORIE (DEFINITIEF)]]="-","-",IF(Tabel1[[#This Row],[BUDGETCATEGORIE (DEFINITIEF)]]="RTH",Tabel1[[#This Row],[SOM ZORGGEBONDEN PUNTEN]],VLOOKUP(Tabel1[[#This Row],[BUDGETCATEGORIE (DEFINITIEF)]],TABELLEN!$C$7:$D$30,2,FALSE)))</f>
        <v>-</v>
      </c>
    </row>
    <row r="489" spans="1:27" ht="13.8" x14ac:dyDescent="0.3">
      <c r="A489" s="61"/>
      <c r="B489" s="61"/>
      <c r="C489" s="61"/>
      <c r="D489" s="62" t="str">
        <f>CONCATENATE("B",Tabel1[[#This Row],[B-waarde]],"/","P",Tabel1[[#This Row],[P-waarde]])</f>
        <v>B/P</v>
      </c>
      <c r="E489" s="62" t="str">
        <f>CONCATENATE("P",Tabel1[[#This Row],[P-waarde]])</f>
        <v>P</v>
      </c>
      <c r="F489" s="63"/>
      <c r="G489" s="63"/>
      <c r="H489" s="63"/>
      <c r="I489" s="63"/>
      <c r="J489" s="63"/>
      <c r="K489" s="64"/>
      <c r="L489" s="65">
        <f>ROUNDDOWN(Tabel1[[#This Row],[DAG-ONDERSTEUNING]],0)</f>
        <v>0</v>
      </c>
      <c r="M48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89" s="67">
        <f>ROUNDDOWN(Tabel1[[#This Row],[WOON-ONDERSTEUNING]],0)</f>
        <v>0</v>
      </c>
      <c r="O48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8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8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89" s="122">
        <f>IF(Tabel1[[#This Row],[PSYCHOSOCIALE ONDERSTEUNING / BEGELEID WERKEN]]&gt;2,Tabel1[[#This Row],[PSYCHOSOCIALE ONDERSTEUNING / BEGELEID WERKEN]]-2,0)</f>
        <v>0</v>
      </c>
      <c r="S489" s="122">
        <f>Tabel1[[#This Row],[GLOBALE INDIVIDUELE ONDERSTEUNING]]+Tabel1[[#This Row],[OVERDRACHT UREN PSYCHOSOCIALE ONDERSTEUNING]]</f>
        <v>0</v>
      </c>
      <c r="T489" s="122">
        <f>IF(Tabel1[[#This Row],[AANTAL UREN  GLOBALE INDIVIDUELE ONDERSTEUNING]]&gt;10,10*TABELLEN!$AF$7+(Tabel1[[#This Row],[AANTAL UREN  GLOBALE INDIVIDUELE ONDERSTEUNING]]-10)*TABELLEN!$AF$8,Tabel1[[#This Row],[AANTAL UREN  GLOBALE INDIVIDUELE ONDERSTEUNING]]*TABELLEN!$AF$7)</f>
        <v>0</v>
      </c>
      <c r="U489" s="123" t="str">
        <f>IF(Tabel1[[#This Row],[P]]="P","-",IF(Tabel1[[#This Row],[P]]="P0","NIET OK",IF(Tabel1[[#This Row],[P]]="P1","NIET OK",IF(Tabel1[[#This Row],[P]]="P2","NIET OK",IF(Tabel1[[#This Row],[P]]="P3","OK",IF(Tabel1[[#This Row],[P]]="P4","OK",IF(Tabel1[[#This Row],[P]]="P5","OK",IF(Tabel1[[#This Row],[P]]="P6","OK",IF(Tabel1[[#This Row],[P]]="P7","OK")))))))))</f>
        <v>-</v>
      </c>
      <c r="V489" s="123">
        <f>IF(AND(K489="ja",U489="ok"),TABELLEN!$AI$7,0)</f>
        <v>0</v>
      </c>
      <c r="W48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8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8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8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89" s="71" t="str">
        <f>IF(Tabel1[[#This Row],[BUDGETCATEGORIE (DEFINITIEF)]]="-","-",IF(Tabel1[[#This Row],[BUDGETCATEGORIE (DEFINITIEF)]]="RTH",Tabel1[[#This Row],[SOM ZORGGEBONDEN PUNTEN]],VLOOKUP(Tabel1[[#This Row],[BUDGETCATEGORIE (DEFINITIEF)]],TABELLEN!$C$7:$D$30,2,FALSE)))</f>
        <v>-</v>
      </c>
    </row>
    <row r="490" spans="1:27" ht="13.8" x14ac:dyDescent="0.3">
      <c r="A490" s="61"/>
      <c r="B490" s="61"/>
      <c r="C490" s="61"/>
      <c r="D490" s="62" t="str">
        <f>CONCATENATE("B",Tabel1[[#This Row],[B-waarde]],"/","P",Tabel1[[#This Row],[P-waarde]])</f>
        <v>B/P</v>
      </c>
      <c r="E490" s="62" t="str">
        <f>CONCATENATE("P",Tabel1[[#This Row],[P-waarde]])</f>
        <v>P</v>
      </c>
      <c r="F490" s="63"/>
      <c r="G490" s="63"/>
      <c r="H490" s="63"/>
      <c r="I490" s="63"/>
      <c r="J490" s="63"/>
      <c r="K490" s="64"/>
      <c r="L490" s="65">
        <f>ROUNDDOWN(Tabel1[[#This Row],[DAG-ONDERSTEUNING]],0)</f>
        <v>0</v>
      </c>
      <c r="M49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0" s="67">
        <f>ROUNDDOWN(Tabel1[[#This Row],[WOON-ONDERSTEUNING]],0)</f>
        <v>0</v>
      </c>
      <c r="O49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0" s="122">
        <f>IF(Tabel1[[#This Row],[PSYCHOSOCIALE ONDERSTEUNING / BEGELEID WERKEN]]&gt;2,Tabel1[[#This Row],[PSYCHOSOCIALE ONDERSTEUNING / BEGELEID WERKEN]]-2,0)</f>
        <v>0</v>
      </c>
      <c r="S490" s="122">
        <f>Tabel1[[#This Row],[GLOBALE INDIVIDUELE ONDERSTEUNING]]+Tabel1[[#This Row],[OVERDRACHT UREN PSYCHOSOCIALE ONDERSTEUNING]]</f>
        <v>0</v>
      </c>
      <c r="T490" s="122">
        <f>IF(Tabel1[[#This Row],[AANTAL UREN  GLOBALE INDIVIDUELE ONDERSTEUNING]]&gt;10,10*TABELLEN!$AF$7+(Tabel1[[#This Row],[AANTAL UREN  GLOBALE INDIVIDUELE ONDERSTEUNING]]-10)*TABELLEN!$AF$8,Tabel1[[#This Row],[AANTAL UREN  GLOBALE INDIVIDUELE ONDERSTEUNING]]*TABELLEN!$AF$7)</f>
        <v>0</v>
      </c>
      <c r="U490" s="123" t="str">
        <f>IF(Tabel1[[#This Row],[P]]="P","-",IF(Tabel1[[#This Row],[P]]="P0","NIET OK",IF(Tabel1[[#This Row],[P]]="P1","NIET OK",IF(Tabel1[[#This Row],[P]]="P2","NIET OK",IF(Tabel1[[#This Row],[P]]="P3","OK",IF(Tabel1[[#This Row],[P]]="P4","OK",IF(Tabel1[[#This Row],[P]]="P5","OK",IF(Tabel1[[#This Row],[P]]="P6","OK",IF(Tabel1[[#This Row],[P]]="P7","OK")))))))))</f>
        <v>-</v>
      </c>
      <c r="V490" s="123">
        <f>IF(AND(K490="ja",U490="ok"),TABELLEN!$AI$7,0)</f>
        <v>0</v>
      </c>
      <c r="W49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0" s="71" t="str">
        <f>IF(Tabel1[[#This Row],[BUDGETCATEGORIE (DEFINITIEF)]]="-","-",IF(Tabel1[[#This Row],[BUDGETCATEGORIE (DEFINITIEF)]]="RTH",Tabel1[[#This Row],[SOM ZORGGEBONDEN PUNTEN]],VLOOKUP(Tabel1[[#This Row],[BUDGETCATEGORIE (DEFINITIEF)]],TABELLEN!$C$7:$D$30,2,FALSE)))</f>
        <v>-</v>
      </c>
    </row>
    <row r="491" spans="1:27" ht="13.8" x14ac:dyDescent="0.3">
      <c r="A491" s="61"/>
      <c r="B491" s="61"/>
      <c r="C491" s="61"/>
      <c r="D491" s="62" t="str">
        <f>CONCATENATE("B",Tabel1[[#This Row],[B-waarde]],"/","P",Tabel1[[#This Row],[P-waarde]])</f>
        <v>B/P</v>
      </c>
      <c r="E491" s="62" t="str">
        <f>CONCATENATE("P",Tabel1[[#This Row],[P-waarde]])</f>
        <v>P</v>
      </c>
      <c r="F491" s="63"/>
      <c r="G491" s="63"/>
      <c r="H491" s="63"/>
      <c r="I491" s="63"/>
      <c r="J491" s="63"/>
      <c r="K491" s="64"/>
      <c r="L491" s="65">
        <f>ROUNDDOWN(Tabel1[[#This Row],[DAG-ONDERSTEUNING]],0)</f>
        <v>0</v>
      </c>
      <c r="M491"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1" s="67">
        <f>ROUNDDOWN(Tabel1[[#This Row],[WOON-ONDERSTEUNING]],0)</f>
        <v>0</v>
      </c>
      <c r="O491"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1"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1"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1" s="122">
        <f>IF(Tabel1[[#This Row],[PSYCHOSOCIALE ONDERSTEUNING / BEGELEID WERKEN]]&gt;2,Tabel1[[#This Row],[PSYCHOSOCIALE ONDERSTEUNING / BEGELEID WERKEN]]-2,0)</f>
        <v>0</v>
      </c>
      <c r="S491" s="122">
        <f>Tabel1[[#This Row],[GLOBALE INDIVIDUELE ONDERSTEUNING]]+Tabel1[[#This Row],[OVERDRACHT UREN PSYCHOSOCIALE ONDERSTEUNING]]</f>
        <v>0</v>
      </c>
      <c r="T491" s="122">
        <f>IF(Tabel1[[#This Row],[AANTAL UREN  GLOBALE INDIVIDUELE ONDERSTEUNING]]&gt;10,10*TABELLEN!$AF$7+(Tabel1[[#This Row],[AANTAL UREN  GLOBALE INDIVIDUELE ONDERSTEUNING]]-10)*TABELLEN!$AF$8,Tabel1[[#This Row],[AANTAL UREN  GLOBALE INDIVIDUELE ONDERSTEUNING]]*TABELLEN!$AF$7)</f>
        <v>0</v>
      </c>
      <c r="U491" s="123" t="str">
        <f>IF(Tabel1[[#This Row],[P]]="P","-",IF(Tabel1[[#This Row],[P]]="P0","NIET OK",IF(Tabel1[[#This Row],[P]]="P1","NIET OK",IF(Tabel1[[#This Row],[P]]="P2","NIET OK",IF(Tabel1[[#This Row],[P]]="P3","OK",IF(Tabel1[[#This Row],[P]]="P4","OK",IF(Tabel1[[#This Row],[P]]="P5","OK",IF(Tabel1[[#This Row],[P]]="P6","OK",IF(Tabel1[[#This Row],[P]]="P7","OK")))))))))</f>
        <v>-</v>
      </c>
      <c r="V491" s="123">
        <f>IF(AND(K491="ja",U491="ok"),TABELLEN!$AI$7,0)</f>
        <v>0</v>
      </c>
      <c r="W491"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1"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1"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1"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1" s="71" t="str">
        <f>IF(Tabel1[[#This Row],[BUDGETCATEGORIE (DEFINITIEF)]]="-","-",IF(Tabel1[[#This Row],[BUDGETCATEGORIE (DEFINITIEF)]]="RTH",Tabel1[[#This Row],[SOM ZORGGEBONDEN PUNTEN]],VLOOKUP(Tabel1[[#This Row],[BUDGETCATEGORIE (DEFINITIEF)]],TABELLEN!$C$7:$D$30,2,FALSE)))</f>
        <v>-</v>
      </c>
    </row>
    <row r="492" spans="1:27" ht="13.8" x14ac:dyDescent="0.3">
      <c r="A492" s="61"/>
      <c r="B492" s="61"/>
      <c r="C492" s="61"/>
      <c r="D492" s="62" t="str">
        <f>CONCATENATE("B",Tabel1[[#This Row],[B-waarde]],"/","P",Tabel1[[#This Row],[P-waarde]])</f>
        <v>B/P</v>
      </c>
      <c r="E492" s="62" t="str">
        <f>CONCATENATE("P",Tabel1[[#This Row],[P-waarde]])</f>
        <v>P</v>
      </c>
      <c r="F492" s="63"/>
      <c r="G492" s="63"/>
      <c r="H492" s="63"/>
      <c r="I492" s="63"/>
      <c r="J492" s="63"/>
      <c r="K492" s="64"/>
      <c r="L492" s="65">
        <f>ROUNDDOWN(Tabel1[[#This Row],[DAG-ONDERSTEUNING]],0)</f>
        <v>0</v>
      </c>
      <c r="M492"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2" s="67">
        <f>ROUNDDOWN(Tabel1[[#This Row],[WOON-ONDERSTEUNING]],0)</f>
        <v>0</v>
      </c>
      <c r="O492"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2"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2"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2" s="122">
        <f>IF(Tabel1[[#This Row],[PSYCHOSOCIALE ONDERSTEUNING / BEGELEID WERKEN]]&gt;2,Tabel1[[#This Row],[PSYCHOSOCIALE ONDERSTEUNING / BEGELEID WERKEN]]-2,0)</f>
        <v>0</v>
      </c>
      <c r="S492" s="122">
        <f>Tabel1[[#This Row],[GLOBALE INDIVIDUELE ONDERSTEUNING]]+Tabel1[[#This Row],[OVERDRACHT UREN PSYCHOSOCIALE ONDERSTEUNING]]</f>
        <v>0</v>
      </c>
      <c r="T492" s="122">
        <f>IF(Tabel1[[#This Row],[AANTAL UREN  GLOBALE INDIVIDUELE ONDERSTEUNING]]&gt;10,10*TABELLEN!$AF$7+(Tabel1[[#This Row],[AANTAL UREN  GLOBALE INDIVIDUELE ONDERSTEUNING]]-10)*TABELLEN!$AF$8,Tabel1[[#This Row],[AANTAL UREN  GLOBALE INDIVIDUELE ONDERSTEUNING]]*TABELLEN!$AF$7)</f>
        <v>0</v>
      </c>
      <c r="U492" s="123" t="str">
        <f>IF(Tabel1[[#This Row],[P]]="P","-",IF(Tabel1[[#This Row],[P]]="P0","NIET OK",IF(Tabel1[[#This Row],[P]]="P1","NIET OK",IF(Tabel1[[#This Row],[P]]="P2","NIET OK",IF(Tabel1[[#This Row],[P]]="P3","OK",IF(Tabel1[[#This Row],[P]]="P4","OK",IF(Tabel1[[#This Row],[P]]="P5","OK",IF(Tabel1[[#This Row],[P]]="P6","OK",IF(Tabel1[[#This Row],[P]]="P7","OK")))))))))</f>
        <v>-</v>
      </c>
      <c r="V492" s="123">
        <f>IF(AND(K492="ja",U492="ok"),TABELLEN!$AI$7,0)</f>
        <v>0</v>
      </c>
      <c r="W492"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2"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2"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2"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2" s="71" t="str">
        <f>IF(Tabel1[[#This Row],[BUDGETCATEGORIE (DEFINITIEF)]]="-","-",IF(Tabel1[[#This Row],[BUDGETCATEGORIE (DEFINITIEF)]]="RTH",Tabel1[[#This Row],[SOM ZORGGEBONDEN PUNTEN]],VLOOKUP(Tabel1[[#This Row],[BUDGETCATEGORIE (DEFINITIEF)]],TABELLEN!$C$7:$D$30,2,FALSE)))</f>
        <v>-</v>
      </c>
    </row>
    <row r="493" spans="1:27" ht="13.8" x14ac:dyDescent="0.3">
      <c r="A493" s="61"/>
      <c r="B493" s="61"/>
      <c r="C493" s="61"/>
      <c r="D493" s="62" t="str">
        <f>CONCATENATE("B",Tabel1[[#This Row],[B-waarde]],"/","P",Tabel1[[#This Row],[P-waarde]])</f>
        <v>B/P</v>
      </c>
      <c r="E493" s="62" t="str">
        <f>CONCATENATE("P",Tabel1[[#This Row],[P-waarde]])</f>
        <v>P</v>
      </c>
      <c r="F493" s="63"/>
      <c r="G493" s="63"/>
      <c r="H493" s="63"/>
      <c r="I493" s="63"/>
      <c r="J493" s="63"/>
      <c r="K493" s="64"/>
      <c r="L493" s="65">
        <f>ROUNDDOWN(Tabel1[[#This Row],[DAG-ONDERSTEUNING]],0)</f>
        <v>0</v>
      </c>
      <c r="M493"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3" s="67">
        <f>ROUNDDOWN(Tabel1[[#This Row],[WOON-ONDERSTEUNING]],0)</f>
        <v>0</v>
      </c>
      <c r="O493"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3"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3"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3" s="122">
        <f>IF(Tabel1[[#This Row],[PSYCHOSOCIALE ONDERSTEUNING / BEGELEID WERKEN]]&gt;2,Tabel1[[#This Row],[PSYCHOSOCIALE ONDERSTEUNING / BEGELEID WERKEN]]-2,0)</f>
        <v>0</v>
      </c>
      <c r="S493" s="122">
        <f>Tabel1[[#This Row],[GLOBALE INDIVIDUELE ONDERSTEUNING]]+Tabel1[[#This Row],[OVERDRACHT UREN PSYCHOSOCIALE ONDERSTEUNING]]</f>
        <v>0</v>
      </c>
      <c r="T493" s="122">
        <f>IF(Tabel1[[#This Row],[AANTAL UREN  GLOBALE INDIVIDUELE ONDERSTEUNING]]&gt;10,10*TABELLEN!$AF$7+(Tabel1[[#This Row],[AANTAL UREN  GLOBALE INDIVIDUELE ONDERSTEUNING]]-10)*TABELLEN!$AF$8,Tabel1[[#This Row],[AANTAL UREN  GLOBALE INDIVIDUELE ONDERSTEUNING]]*TABELLEN!$AF$7)</f>
        <v>0</v>
      </c>
      <c r="U493" s="123" t="str">
        <f>IF(Tabel1[[#This Row],[P]]="P","-",IF(Tabel1[[#This Row],[P]]="P0","NIET OK",IF(Tabel1[[#This Row],[P]]="P1","NIET OK",IF(Tabel1[[#This Row],[P]]="P2","NIET OK",IF(Tabel1[[#This Row],[P]]="P3","OK",IF(Tabel1[[#This Row],[P]]="P4","OK",IF(Tabel1[[#This Row],[P]]="P5","OK",IF(Tabel1[[#This Row],[P]]="P6","OK",IF(Tabel1[[#This Row],[P]]="P7","OK")))))))))</f>
        <v>-</v>
      </c>
      <c r="V493" s="123">
        <f>IF(AND(K493="ja",U493="ok"),TABELLEN!$AI$7,0)</f>
        <v>0</v>
      </c>
      <c r="W493"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3"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3"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3"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3" s="71" t="str">
        <f>IF(Tabel1[[#This Row],[BUDGETCATEGORIE (DEFINITIEF)]]="-","-",IF(Tabel1[[#This Row],[BUDGETCATEGORIE (DEFINITIEF)]]="RTH",Tabel1[[#This Row],[SOM ZORGGEBONDEN PUNTEN]],VLOOKUP(Tabel1[[#This Row],[BUDGETCATEGORIE (DEFINITIEF)]],TABELLEN!$C$7:$D$30,2,FALSE)))</f>
        <v>-</v>
      </c>
    </row>
    <row r="494" spans="1:27" ht="13.8" x14ac:dyDescent="0.3">
      <c r="A494" s="61"/>
      <c r="B494" s="61"/>
      <c r="C494" s="61"/>
      <c r="D494" s="62" t="str">
        <f>CONCATENATE("B",Tabel1[[#This Row],[B-waarde]],"/","P",Tabel1[[#This Row],[P-waarde]])</f>
        <v>B/P</v>
      </c>
      <c r="E494" s="62" t="str">
        <f>CONCATENATE("P",Tabel1[[#This Row],[P-waarde]])</f>
        <v>P</v>
      </c>
      <c r="F494" s="63"/>
      <c r="G494" s="63"/>
      <c r="H494" s="63"/>
      <c r="I494" s="63"/>
      <c r="J494" s="63"/>
      <c r="K494" s="64"/>
      <c r="L494" s="65">
        <f>ROUNDDOWN(Tabel1[[#This Row],[DAG-ONDERSTEUNING]],0)</f>
        <v>0</v>
      </c>
      <c r="M494"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4" s="67">
        <f>ROUNDDOWN(Tabel1[[#This Row],[WOON-ONDERSTEUNING]],0)</f>
        <v>0</v>
      </c>
      <c r="O494"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4"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4"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4" s="122">
        <f>IF(Tabel1[[#This Row],[PSYCHOSOCIALE ONDERSTEUNING / BEGELEID WERKEN]]&gt;2,Tabel1[[#This Row],[PSYCHOSOCIALE ONDERSTEUNING / BEGELEID WERKEN]]-2,0)</f>
        <v>0</v>
      </c>
      <c r="S494" s="122">
        <f>Tabel1[[#This Row],[GLOBALE INDIVIDUELE ONDERSTEUNING]]+Tabel1[[#This Row],[OVERDRACHT UREN PSYCHOSOCIALE ONDERSTEUNING]]</f>
        <v>0</v>
      </c>
      <c r="T494" s="122">
        <f>IF(Tabel1[[#This Row],[AANTAL UREN  GLOBALE INDIVIDUELE ONDERSTEUNING]]&gt;10,10*TABELLEN!$AF$7+(Tabel1[[#This Row],[AANTAL UREN  GLOBALE INDIVIDUELE ONDERSTEUNING]]-10)*TABELLEN!$AF$8,Tabel1[[#This Row],[AANTAL UREN  GLOBALE INDIVIDUELE ONDERSTEUNING]]*TABELLEN!$AF$7)</f>
        <v>0</v>
      </c>
      <c r="U494" s="123" t="str">
        <f>IF(Tabel1[[#This Row],[P]]="P","-",IF(Tabel1[[#This Row],[P]]="P0","NIET OK",IF(Tabel1[[#This Row],[P]]="P1","NIET OK",IF(Tabel1[[#This Row],[P]]="P2","NIET OK",IF(Tabel1[[#This Row],[P]]="P3","OK",IF(Tabel1[[#This Row],[P]]="P4","OK",IF(Tabel1[[#This Row],[P]]="P5","OK",IF(Tabel1[[#This Row],[P]]="P6","OK",IF(Tabel1[[#This Row],[P]]="P7","OK")))))))))</f>
        <v>-</v>
      </c>
      <c r="V494" s="123">
        <f>IF(AND(K494="ja",U494="ok"),TABELLEN!$AI$7,0)</f>
        <v>0</v>
      </c>
      <c r="W494"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4"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4"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4"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4" s="71" t="str">
        <f>IF(Tabel1[[#This Row],[BUDGETCATEGORIE (DEFINITIEF)]]="-","-",IF(Tabel1[[#This Row],[BUDGETCATEGORIE (DEFINITIEF)]]="RTH",Tabel1[[#This Row],[SOM ZORGGEBONDEN PUNTEN]],VLOOKUP(Tabel1[[#This Row],[BUDGETCATEGORIE (DEFINITIEF)]],TABELLEN!$C$7:$D$30,2,FALSE)))</f>
        <v>-</v>
      </c>
    </row>
    <row r="495" spans="1:27" ht="13.8" x14ac:dyDescent="0.3">
      <c r="A495" s="61"/>
      <c r="B495" s="61"/>
      <c r="C495" s="61"/>
      <c r="D495" s="62" t="str">
        <f>CONCATENATE("B",Tabel1[[#This Row],[B-waarde]],"/","P",Tabel1[[#This Row],[P-waarde]])</f>
        <v>B/P</v>
      </c>
      <c r="E495" s="62" t="str">
        <f>CONCATENATE("P",Tabel1[[#This Row],[P-waarde]])</f>
        <v>P</v>
      </c>
      <c r="F495" s="63"/>
      <c r="G495" s="63"/>
      <c r="H495" s="63"/>
      <c r="I495" s="63"/>
      <c r="J495" s="63"/>
      <c r="K495" s="64"/>
      <c r="L495" s="65">
        <f>ROUNDDOWN(Tabel1[[#This Row],[DAG-ONDERSTEUNING]],0)</f>
        <v>0</v>
      </c>
      <c r="M495"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5" s="67">
        <f>ROUNDDOWN(Tabel1[[#This Row],[WOON-ONDERSTEUNING]],0)</f>
        <v>0</v>
      </c>
      <c r="O495"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5"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5"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5" s="122">
        <f>IF(Tabel1[[#This Row],[PSYCHOSOCIALE ONDERSTEUNING / BEGELEID WERKEN]]&gt;2,Tabel1[[#This Row],[PSYCHOSOCIALE ONDERSTEUNING / BEGELEID WERKEN]]-2,0)</f>
        <v>0</v>
      </c>
      <c r="S495" s="122">
        <f>Tabel1[[#This Row],[GLOBALE INDIVIDUELE ONDERSTEUNING]]+Tabel1[[#This Row],[OVERDRACHT UREN PSYCHOSOCIALE ONDERSTEUNING]]</f>
        <v>0</v>
      </c>
      <c r="T495" s="122">
        <f>IF(Tabel1[[#This Row],[AANTAL UREN  GLOBALE INDIVIDUELE ONDERSTEUNING]]&gt;10,10*TABELLEN!$AF$7+(Tabel1[[#This Row],[AANTAL UREN  GLOBALE INDIVIDUELE ONDERSTEUNING]]-10)*TABELLEN!$AF$8,Tabel1[[#This Row],[AANTAL UREN  GLOBALE INDIVIDUELE ONDERSTEUNING]]*TABELLEN!$AF$7)</f>
        <v>0</v>
      </c>
      <c r="U495" s="123" t="str">
        <f>IF(Tabel1[[#This Row],[P]]="P","-",IF(Tabel1[[#This Row],[P]]="P0","NIET OK",IF(Tabel1[[#This Row],[P]]="P1","NIET OK",IF(Tabel1[[#This Row],[P]]="P2","NIET OK",IF(Tabel1[[#This Row],[P]]="P3","OK",IF(Tabel1[[#This Row],[P]]="P4","OK",IF(Tabel1[[#This Row],[P]]="P5","OK",IF(Tabel1[[#This Row],[P]]="P6","OK",IF(Tabel1[[#This Row],[P]]="P7","OK")))))))))</f>
        <v>-</v>
      </c>
      <c r="V495" s="123">
        <f>IF(AND(K495="ja",U495="ok"),TABELLEN!$AI$7,0)</f>
        <v>0</v>
      </c>
      <c r="W495"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5"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5"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5"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5" s="71" t="str">
        <f>IF(Tabel1[[#This Row],[BUDGETCATEGORIE (DEFINITIEF)]]="-","-",IF(Tabel1[[#This Row],[BUDGETCATEGORIE (DEFINITIEF)]]="RTH",Tabel1[[#This Row],[SOM ZORGGEBONDEN PUNTEN]],VLOOKUP(Tabel1[[#This Row],[BUDGETCATEGORIE (DEFINITIEF)]],TABELLEN!$C$7:$D$30,2,FALSE)))</f>
        <v>-</v>
      </c>
    </row>
    <row r="496" spans="1:27" ht="13.8" x14ac:dyDescent="0.3">
      <c r="A496" s="61"/>
      <c r="B496" s="61"/>
      <c r="C496" s="61"/>
      <c r="D496" s="62" t="str">
        <f>CONCATENATE("B",Tabel1[[#This Row],[B-waarde]],"/","P",Tabel1[[#This Row],[P-waarde]])</f>
        <v>B/P</v>
      </c>
      <c r="E496" s="62" t="str">
        <f>CONCATENATE("P",Tabel1[[#This Row],[P-waarde]])</f>
        <v>P</v>
      </c>
      <c r="F496" s="63"/>
      <c r="G496" s="63"/>
      <c r="H496" s="63"/>
      <c r="I496" s="63"/>
      <c r="J496" s="63"/>
      <c r="K496" s="64"/>
      <c r="L496" s="65">
        <f>ROUNDDOWN(Tabel1[[#This Row],[DAG-ONDERSTEUNING]],0)</f>
        <v>0</v>
      </c>
      <c r="M496"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6" s="67">
        <f>ROUNDDOWN(Tabel1[[#This Row],[WOON-ONDERSTEUNING]],0)</f>
        <v>0</v>
      </c>
      <c r="O496"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6"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6"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6" s="122">
        <f>IF(Tabel1[[#This Row],[PSYCHOSOCIALE ONDERSTEUNING / BEGELEID WERKEN]]&gt;2,Tabel1[[#This Row],[PSYCHOSOCIALE ONDERSTEUNING / BEGELEID WERKEN]]-2,0)</f>
        <v>0</v>
      </c>
      <c r="S496" s="122">
        <f>Tabel1[[#This Row],[GLOBALE INDIVIDUELE ONDERSTEUNING]]+Tabel1[[#This Row],[OVERDRACHT UREN PSYCHOSOCIALE ONDERSTEUNING]]</f>
        <v>0</v>
      </c>
      <c r="T496" s="122">
        <f>IF(Tabel1[[#This Row],[AANTAL UREN  GLOBALE INDIVIDUELE ONDERSTEUNING]]&gt;10,10*TABELLEN!$AF$7+(Tabel1[[#This Row],[AANTAL UREN  GLOBALE INDIVIDUELE ONDERSTEUNING]]-10)*TABELLEN!$AF$8,Tabel1[[#This Row],[AANTAL UREN  GLOBALE INDIVIDUELE ONDERSTEUNING]]*TABELLEN!$AF$7)</f>
        <v>0</v>
      </c>
      <c r="U496" s="123" t="str">
        <f>IF(Tabel1[[#This Row],[P]]="P","-",IF(Tabel1[[#This Row],[P]]="P0","NIET OK",IF(Tabel1[[#This Row],[P]]="P1","NIET OK",IF(Tabel1[[#This Row],[P]]="P2","NIET OK",IF(Tabel1[[#This Row],[P]]="P3","OK",IF(Tabel1[[#This Row],[P]]="P4","OK",IF(Tabel1[[#This Row],[P]]="P5","OK",IF(Tabel1[[#This Row],[P]]="P6","OK",IF(Tabel1[[#This Row],[P]]="P7","OK")))))))))</f>
        <v>-</v>
      </c>
      <c r="V496" s="123">
        <f>IF(AND(K496="ja",U496="ok"),TABELLEN!$AI$7,0)</f>
        <v>0</v>
      </c>
      <c r="W496"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6"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6"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6"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6" s="71" t="str">
        <f>IF(Tabel1[[#This Row],[BUDGETCATEGORIE (DEFINITIEF)]]="-","-",IF(Tabel1[[#This Row],[BUDGETCATEGORIE (DEFINITIEF)]]="RTH",Tabel1[[#This Row],[SOM ZORGGEBONDEN PUNTEN]],VLOOKUP(Tabel1[[#This Row],[BUDGETCATEGORIE (DEFINITIEF)]],TABELLEN!$C$7:$D$30,2,FALSE)))</f>
        <v>-</v>
      </c>
    </row>
    <row r="497" spans="1:31" ht="13.8" x14ac:dyDescent="0.3">
      <c r="A497" s="61"/>
      <c r="B497" s="61"/>
      <c r="C497" s="61"/>
      <c r="D497" s="62" t="str">
        <f>CONCATENATE("B",Tabel1[[#This Row],[B-waarde]],"/","P",Tabel1[[#This Row],[P-waarde]])</f>
        <v>B/P</v>
      </c>
      <c r="E497" s="62" t="str">
        <f>CONCATENATE("P",Tabel1[[#This Row],[P-waarde]])</f>
        <v>P</v>
      </c>
      <c r="F497" s="63"/>
      <c r="G497" s="63"/>
      <c r="H497" s="63"/>
      <c r="I497" s="63"/>
      <c r="J497" s="63"/>
      <c r="K497" s="64"/>
      <c r="L497" s="65">
        <f>ROUNDDOWN(Tabel1[[#This Row],[DAG-ONDERSTEUNING]],0)</f>
        <v>0</v>
      </c>
      <c r="M497"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7" s="67">
        <f>ROUNDDOWN(Tabel1[[#This Row],[WOON-ONDERSTEUNING]],0)</f>
        <v>0</v>
      </c>
      <c r="O497"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7"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7"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7" s="122">
        <f>IF(Tabel1[[#This Row],[PSYCHOSOCIALE ONDERSTEUNING / BEGELEID WERKEN]]&gt;2,Tabel1[[#This Row],[PSYCHOSOCIALE ONDERSTEUNING / BEGELEID WERKEN]]-2,0)</f>
        <v>0</v>
      </c>
      <c r="S497" s="122">
        <f>Tabel1[[#This Row],[GLOBALE INDIVIDUELE ONDERSTEUNING]]+Tabel1[[#This Row],[OVERDRACHT UREN PSYCHOSOCIALE ONDERSTEUNING]]</f>
        <v>0</v>
      </c>
      <c r="T497" s="122">
        <f>IF(Tabel1[[#This Row],[AANTAL UREN  GLOBALE INDIVIDUELE ONDERSTEUNING]]&gt;10,10*TABELLEN!$AF$7+(Tabel1[[#This Row],[AANTAL UREN  GLOBALE INDIVIDUELE ONDERSTEUNING]]-10)*TABELLEN!$AF$8,Tabel1[[#This Row],[AANTAL UREN  GLOBALE INDIVIDUELE ONDERSTEUNING]]*TABELLEN!$AF$7)</f>
        <v>0</v>
      </c>
      <c r="U497" s="123" t="str">
        <f>IF(Tabel1[[#This Row],[P]]="P","-",IF(Tabel1[[#This Row],[P]]="P0","NIET OK",IF(Tabel1[[#This Row],[P]]="P1","NIET OK",IF(Tabel1[[#This Row],[P]]="P2","NIET OK",IF(Tabel1[[#This Row],[P]]="P3","OK",IF(Tabel1[[#This Row],[P]]="P4","OK",IF(Tabel1[[#This Row],[P]]="P5","OK",IF(Tabel1[[#This Row],[P]]="P6","OK",IF(Tabel1[[#This Row],[P]]="P7","OK")))))))))</f>
        <v>-</v>
      </c>
      <c r="V497" s="123">
        <f>IF(AND(K497="ja",U497="ok"),TABELLEN!$AI$7,0)</f>
        <v>0</v>
      </c>
      <c r="W497"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7"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7"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7"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7" s="71" t="str">
        <f>IF(Tabel1[[#This Row],[BUDGETCATEGORIE (DEFINITIEF)]]="-","-",IF(Tabel1[[#This Row],[BUDGETCATEGORIE (DEFINITIEF)]]="RTH",Tabel1[[#This Row],[SOM ZORGGEBONDEN PUNTEN]],VLOOKUP(Tabel1[[#This Row],[BUDGETCATEGORIE (DEFINITIEF)]],TABELLEN!$C$7:$D$30,2,FALSE)))</f>
        <v>-</v>
      </c>
    </row>
    <row r="498" spans="1:31" ht="13.8" x14ac:dyDescent="0.3">
      <c r="A498" s="61"/>
      <c r="B498" s="61"/>
      <c r="C498" s="61"/>
      <c r="D498" s="62" t="str">
        <f>CONCATENATE("B",Tabel1[[#This Row],[B-waarde]],"/","P",Tabel1[[#This Row],[P-waarde]])</f>
        <v>B/P</v>
      </c>
      <c r="E498" s="62" t="str">
        <f>CONCATENATE("P",Tabel1[[#This Row],[P-waarde]])</f>
        <v>P</v>
      </c>
      <c r="F498" s="63"/>
      <c r="G498" s="63"/>
      <c r="H498" s="63"/>
      <c r="I498" s="63"/>
      <c r="J498" s="63"/>
      <c r="K498" s="64"/>
      <c r="L498" s="65">
        <f>ROUNDDOWN(Tabel1[[#This Row],[DAG-ONDERSTEUNING]],0)</f>
        <v>0</v>
      </c>
      <c r="M498"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8" s="67">
        <f>ROUNDDOWN(Tabel1[[#This Row],[WOON-ONDERSTEUNING]],0)</f>
        <v>0</v>
      </c>
      <c r="O498"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8"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8"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8" s="122">
        <f>IF(Tabel1[[#This Row],[PSYCHOSOCIALE ONDERSTEUNING / BEGELEID WERKEN]]&gt;2,Tabel1[[#This Row],[PSYCHOSOCIALE ONDERSTEUNING / BEGELEID WERKEN]]-2,0)</f>
        <v>0</v>
      </c>
      <c r="S498" s="122">
        <f>Tabel1[[#This Row],[GLOBALE INDIVIDUELE ONDERSTEUNING]]+Tabel1[[#This Row],[OVERDRACHT UREN PSYCHOSOCIALE ONDERSTEUNING]]</f>
        <v>0</v>
      </c>
      <c r="T498" s="122">
        <f>IF(Tabel1[[#This Row],[AANTAL UREN  GLOBALE INDIVIDUELE ONDERSTEUNING]]&gt;10,10*TABELLEN!$AF$7+(Tabel1[[#This Row],[AANTAL UREN  GLOBALE INDIVIDUELE ONDERSTEUNING]]-10)*TABELLEN!$AF$8,Tabel1[[#This Row],[AANTAL UREN  GLOBALE INDIVIDUELE ONDERSTEUNING]]*TABELLEN!$AF$7)</f>
        <v>0</v>
      </c>
      <c r="U498" s="123" t="str">
        <f>IF(Tabel1[[#This Row],[P]]="P","-",IF(Tabel1[[#This Row],[P]]="P0","NIET OK",IF(Tabel1[[#This Row],[P]]="P1","NIET OK",IF(Tabel1[[#This Row],[P]]="P2","NIET OK",IF(Tabel1[[#This Row],[P]]="P3","OK",IF(Tabel1[[#This Row],[P]]="P4","OK",IF(Tabel1[[#This Row],[P]]="P5","OK",IF(Tabel1[[#This Row],[P]]="P6","OK",IF(Tabel1[[#This Row],[P]]="P7","OK")))))))))</f>
        <v>-</v>
      </c>
      <c r="V498" s="123">
        <f>IF(AND(K498="ja",U498="ok"),TABELLEN!$AI$7,0)</f>
        <v>0</v>
      </c>
      <c r="W498"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8"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8"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8"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8" s="71" t="str">
        <f>IF(Tabel1[[#This Row],[BUDGETCATEGORIE (DEFINITIEF)]]="-","-",IF(Tabel1[[#This Row],[BUDGETCATEGORIE (DEFINITIEF)]]="RTH",Tabel1[[#This Row],[SOM ZORGGEBONDEN PUNTEN]],VLOOKUP(Tabel1[[#This Row],[BUDGETCATEGORIE (DEFINITIEF)]],TABELLEN!$C$7:$D$30,2,FALSE)))</f>
        <v>-</v>
      </c>
    </row>
    <row r="499" spans="1:31" ht="13.8" x14ac:dyDescent="0.3">
      <c r="A499" s="61"/>
      <c r="B499" s="61"/>
      <c r="C499" s="61"/>
      <c r="D499" s="62" t="str">
        <f>CONCATENATE("B",Tabel1[[#This Row],[B-waarde]],"/","P",Tabel1[[#This Row],[P-waarde]])</f>
        <v>B/P</v>
      </c>
      <c r="E499" s="62" t="str">
        <f>CONCATENATE("P",Tabel1[[#This Row],[P-waarde]])</f>
        <v>P</v>
      </c>
      <c r="F499" s="63"/>
      <c r="G499" s="63"/>
      <c r="H499" s="63"/>
      <c r="I499" s="63"/>
      <c r="J499" s="63"/>
      <c r="K499" s="64"/>
      <c r="L499" s="65">
        <f>ROUNDDOWN(Tabel1[[#This Row],[DAG-ONDERSTEUNING]],0)</f>
        <v>0</v>
      </c>
      <c r="M499"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499" s="67">
        <f>ROUNDDOWN(Tabel1[[#This Row],[WOON-ONDERSTEUNING]],0)</f>
        <v>0</v>
      </c>
      <c r="O499"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499"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499"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499" s="122">
        <f>IF(Tabel1[[#This Row],[PSYCHOSOCIALE ONDERSTEUNING / BEGELEID WERKEN]]&gt;2,Tabel1[[#This Row],[PSYCHOSOCIALE ONDERSTEUNING / BEGELEID WERKEN]]-2,0)</f>
        <v>0</v>
      </c>
      <c r="S499" s="122">
        <f>Tabel1[[#This Row],[GLOBALE INDIVIDUELE ONDERSTEUNING]]+Tabel1[[#This Row],[OVERDRACHT UREN PSYCHOSOCIALE ONDERSTEUNING]]</f>
        <v>0</v>
      </c>
      <c r="T499" s="122">
        <f>IF(Tabel1[[#This Row],[AANTAL UREN  GLOBALE INDIVIDUELE ONDERSTEUNING]]&gt;10,10*TABELLEN!$AF$7+(Tabel1[[#This Row],[AANTAL UREN  GLOBALE INDIVIDUELE ONDERSTEUNING]]-10)*TABELLEN!$AF$8,Tabel1[[#This Row],[AANTAL UREN  GLOBALE INDIVIDUELE ONDERSTEUNING]]*TABELLEN!$AF$7)</f>
        <v>0</v>
      </c>
      <c r="U499" s="123" t="str">
        <f>IF(Tabel1[[#This Row],[P]]="P","-",IF(Tabel1[[#This Row],[P]]="P0","NIET OK",IF(Tabel1[[#This Row],[P]]="P1","NIET OK",IF(Tabel1[[#This Row],[P]]="P2","NIET OK",IF(Tabel1[[#This Row],[P]]="P3","OK",IF(Tabel1[[#This Row],[P]]="P4","OK",IF(Tabel1[[#This Row],[P]]="P5","OK",IF(Tabel1[[#This Row],[P]]="P6","OK",IF(Tabel1[[#This Row],[P]]="P7","OK")))))))))</f>
        <v>-</v>
      </c>
      <c r="V499" s="123">
        <f>IF(AND(K499="ja",U499="ok"),TABELLEN!$AI$7,0)</f>
        <v>0</v>
      </c>
      <c r="W499"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499"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499"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499"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499" s="71" t="str">
        <f>IF(Tabel1[[#This Row],[BUDGETCATEGORIE (DEFINITIEF)]]="-","-",IF(Tabel1[[#This Row],[BUDGETCATEGORIE (DEFINITIEF)]]="RTH",Tabel1[[#This Row],[SOM ZORGGEBONDEN PUNTEN]],VLOOKUP(Tabel1[[#This Row],[BUDGETCATEGORIE (DEFINITIEF)]],TABELLEN!$C$7:$D$30,2,FALSE)))</f>
        <v>-</v>
      </c>
    </row>
    <row r="500" spans="1:31" ht="13.8" x14ac:dyDescent="0.3">
      <c r="A500" s="61"/>
      <c r="B500" s="61"/>
      <c r="C500" s="61"/>
      <c r="D500" s="62" t="str">
        <f>CONCATENATE("B",Tabel1[[#This Row],[B-waarde]],"/","P",Tabel1[[#This Row],[P-waarde]])</f>
        <v>B/P</v>
      </c>
      <c r="E500" s="62" t="str">
        <f>CONCATENATE("P",Tabel1[[#This Row],[P-waarde]])</f>
        <v>P</v>
      </c>
      <c r="F500" s="63"/>
      <c r="G500" s="63"/>
      <c r="H500" s="63"/>
      <c r="I500" s="63"/>
      <c r="J500" s="63"/>
      <c r="K500" s="64"/>
      <c r="L500" s="65">
        <f>ROUNDDOWN(Tabel1[[#This Row],[DAG-ONDERSTEUNING]],0)</f>
        <v>0</v>
      </c>
      <c r="M500" s="66">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0" s="67">
        <f>ROUNDDOWN(Tabel1[[#This Row],[WOON-ONDERSTEUNING]],0)</f>
        <v>0</v>
      </c>
      <c r="O500" s="68">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0" s="120">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0" s="121">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0" s="122">
        <f>IF(Tabel1[[#This Row],[PSYCHOSOCIALE ONDERSTEUNING / BEGELEID WERKEN]]&gt;2,Tabel1[[#This Row],[PSYCHOSOCIALE ONDERSTEUNING / BEGELEID WERKEN]]-2,0)</f>
        <v>0</v>
      </c>
      <c r="S500" s="122">
        <f>Tabel1[[#This Row],[GLOBALE INDIVIDUELE ONDERSTEUNING]]+Tabel1[[#This Row],[OVERDRACHT UREN PSYCHOSOCIALE ONDERSTEUNING]]</f>
        <v>0</v>
      </c>
      <c r="T500" s="122">
        <f>IF(Tabel1[[#This Row],[AANTAL UREN  GLOBALE INDIVIDUELE ONDERSTEUNING]]&gt;10,10*TABELLEN!$AF$7+(Tabel1[[#This Row],[AANTAL UREN  GLOBALE INDIVIDUELE ONDERSTEUNING]]-10)*TABELLEN!$AF$8,Tabel1[[#This Row],[AANTAL UREN  GLOBALE INDIVIDUELE ONDERSTEUNING]]*TABELLEN!$AF$7)</f>
        <v>0</v>
      </c>
      <c r="U500" s="123" t="str">
        <f>IF(Tabel1[[#This Row],[P]]="P","-",IF(Tabel1[[#This Row],[P]]="P0","NIET OK",IF(Tabel1[[#This Row],[P]]="P1","NIET OK",IF(Tabel1[[#This Row],[P]]="P2","NIET OK",IF(Tabel1[[#This Row],[P]]="P3","OK",IF(Tabel1[[#This Row],[P]]="P4","OK",IF(Tabel1[[#This Row],[P]]="P5","OK",IF(Tabel1[[#This Row],[P]]="P6","OK",IF(Tabel1[[#This Row],[P]]="P7","OK")))))))))</f>
        <v>-</v>
      </c>
      <c r="V500" s="123">
        <f>IF(AND(K500="ja",U500="ok"),TABELLEN!$AI$7,0)</f>
        <v>0</v>
      </c>
      <c r="W500" s="69">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0" s="70"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0" s="71"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0" s="70"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0" s="71" t="str">
        <f>IF(Tabel1[[#This Row],[BUDGETCATEGORIE (DEFINITIEF)]]="-","-",IF(Tabel1[[#This Row],[BUDGETCATEGORIE (DEFINITIEF)]]="RTH",Tabel1[[#This Row],[SOM ZORGGEBONDEN PUNTEN]],VLOOKUP(Tabel1[[#This Row],[BUDGETCATEGORIE (DEFINITIEF)]],TABELLEN!$C$7:$D$30,2,FALSE)))</f>
        <v>-</v>
      </c>
    </row>
    <row r="501" spans="1:31" ht="13.8" x14ac:dyDescent="0.3">
      <c r="A501" s="50"/>
      <c r="B501" s="50"/>
      <c r="C501" s="50"/>
      <c r="D501" s="39" t="str">
        <f>CONCATENATE("B",Tabel1[[#This Row],[B-waarde]],"/","P",Tabel1[[#This Row],[P-waarde]])</f>
        <v>B/P</v>
      </c>
      <c r="E501" s="39" t="str">
        <f>CONCATENATE("P",Tabel1[[#This Row],[P-waarde]])</f>
        <v>P</v>
      </c>
      <c r="F501" s="51"/>
      <c r="G501" s="51"/>
      <c r="H501" s="51"/>
      <c r="I501" s="51"/>
      <c r="J501" s="51"/>
      <c r="K501" s="52"/>
      <c r="L501" s="53">
        <f>ROUNDDOWN(Tabel1[[#This Row],[DAG-ONDERSTEUNING]],0)</f>
        <v>0</v>
      </c>
      <c r="M501"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1" s="55">
        <f>ROUNDDOWN(Tabel1[[#This Row],[WOON-ONDERSTEUNING]],0)</f>
        <v>0</v>
      </c>
      <c r="O501"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1"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1"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1" s="118">
        <f>IF(Tabel1[[#This Row],[PSYCHOSOCIALE ONDERSTEUNING / BEGELEID WERKEN]]&gt;2,Tabel1[[#This Row],[PSYCHOSOCIALE ONDERSTEUNING / BEGELEID WERKEN]]-2,0)</f>
        <v>0</v>
      </c>
      <c r="S501" s="118">
        <f>Tabel1[[#This Row],[GLOBALE INDIVIDUELE ONDERSTEUNING]]+Tabel1[[#This Row],[OVERDRACHT UREN PSYCHOSOCIALE ONDERSTEUNING]]</f>
        <v>0</v>
      </c>
      <c r="T501" s="118">
        <f>IF(Tabel1[[#This Row],[AANTAL UREN  GLOBALE INDIVIDUELE ONDERSTEUNING]]&gt;10,10*TABELLEN!$AF$7+(Tabel1[[#This Row],[AANTAL UREN  GLOBALE INDIVIDUELE ONDERSTEUNING]]-10)*TABELLEN!$AF$8,Tabel1[[#This Row],[AANTAL UREN  GLOBALE INDIVIDUELE ONDERSTEUNING]]*TABELLEN!$AF$7)</f>
        <v>0</v>
      </c>
      <c r="U501" s="119" t="str">
        <f>IF(Tabel1[[#This Row],[P]]="P","-",IF(Tabel1[[#This Row],[P]]="P0","NIET OK",IF(Tabel1[[#This Row],[P]]="P1","NIET OK",IF(Tabel1[[#This Row],[P]]="P2","NIET OK",IF(Tabel1[[#This Row],[P]]="P3","OK",IF(Tabel1[[#This Row],[P]]="P4","OK",IF(Tabel1[[#This Row],[P]]="P5","OK",IF(Tabel1[[#This Row],[P]]="P6","OK",IF(Tabel1[[#This Row],[P]]="P7","OK")))))))))</f>
        <v>-</v>
      </c>
      <c r="V501" s="119">
        <f>IF(AND(K501="ja",U501="ok"),TABELLEN!$AI$7,0)</f>
        <v>0</v>
      </c>
      <c r="W501"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1"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1"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1"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1" s="58" t="str">
        <f>IF(Tabel1[[#This Row],[BUDGETCATEGORIE (DEFINITIEF)]]="-","-",IF(Tabel1[[#This Row],[BUDGETCATEGORIE (DEFINITIEF)]]="RTH",Tabel1[[#This Row],[SOM ZORGGEBONDEN PUNTEN]],VLOOKUP(Tabel1[[#This Row],[BUDGETCATEGORIE (DEFINITIEF)]],TABELLEN!$C$7:$D$30,2,FALSE)))</f>
        <v>-</v>
      </c>
    </row>
    <row r="502" spans="1:31" ht="13.8" x14ac:dyDescent="0.3">
      <c r="A502" s="50"/>
      <c r="B502" s="50"/>
      <c r="C502" s="50"/>
      <c r="D502" s="39" t="str">
        <f>CONCATENATE("B",Tabel1[[#This Row],[B-waarde]],"/","P",Tabel1[[#This Row],[P-waarde]])</f>
        <v>B/P</v>
      </c>
      <c r="E502" s="39" t="str">
        <f>CONCATENATE("P",Tabel1[[#This Row],[P-waarde]])</f>
        <v>P</v>
      </c>
      <c r="F502" s="51"/>
      <c r="G502" s="51"/>
      <c r="H502" s="51"/>
      <c r="I502" s="51"/>
      <c r="J502" s="51"/>
      <c r="K502" s="52"/>
      <c r="L502" s="53">
        <f>ROUNDDOWN(Tabel1[[#This Row],[DAG-ONDERSTEUNING]],0)</f>
        <v>0</v>
      </c>
      <c r="M502"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2" s="55">
        <f>ROUNDDOWN(Tabel1[[#This Row],[WOON-ONDERSTEUNING]],0)</f>
        <v>0</v>
      </c>
      <c r="O502"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2"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2"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2" s="118">
        <f>IF(Tabel1[[#This Row],[PSYCHOSOCIALE ONDERSTEUNING / BEGELEID WERKEN]]&gt;2,Tabel1[[#This Row],[PSYCHOSOCIALE ONDERSTEUNING / BEGELEID WERKEN]]-2,0)</f>
        <v>0</v>
      </c>
      <c r="S502" s="118">
        <f>Tabel1[[#This Row],[GLOBALE INDIVIDUELE ONDERSTEUNING]]+Tabel1[[#This Row],[OVERDRACHT UREN PSYCHOSOCIALE ONDERSTEUNING]]</f>
        <v>0</v>
      </c>
      <c r="T502" s="118">
        <f>IF(Tabel1[[#This Row],[AANTAL UREN  GLOBALE INDIVIDUELE ONDERSTEUNING]]&gt;10,10*TABELLEN!$AF$7+(Tabel1[[#This Row],[AANTAL UREN  GLOBALE INDIVIDUELE ONDERSTEUNING]]-10)*TABELLEN!$AF$8,Tabel1[[#This Row],[AANTAL UREN  GLOBALE INDIVIDUELE ONDERSTEUNING]]*TABELLEN!$AF$7)</f>
        <v>0</v>
      </c>
      <c r="U502" s="119" t="str">
        <f>IF(Tabel1[[#This Row],[P]]="P","-",IF(Tabel1[[#This Row],[P]]="P0","NIET OK",IF(Tabel1[[#This Row],[P]]="P1","NIET OK",IF(Tabel1[[#This Row],[P]]="P2","NIET OK",IF(Tabel1[[#This Row],[P]]="P3","OK",IF(Tabel1[[#This Row],[P]]="P4","OK",IF(Tabel1[[#This Row],[P]]="P5","OK",IF(Tabel1[[#This Row],[P]]="P6","OK",IF(Tabel1[[#This Row],[P]]="P7","OK")))))))))</f>
        <v>-</v>
      </c>
      <c r="V502" s="119">
        <f>IF(AND(K502="ja",U502="ok"),TABELLEN!$AI$7,0)</f>
        <v>0</v>
      </c>
      <c r="W502"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2"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2"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2"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2" s="58" t="str">
        <f>IF(Tabel1[[#This Row],[BUDGETCATEGORIE (DEFINITIEF)]]="-","-",IF(Tabel1[[#This Row],[BUDGETCATEGORIE (DEFINITIEF)]]="RTH",Tabel1[[#This Row],[SOM ZORGGEBONDEN PUNTEN]],VLOOKUP(Tabel1[[#This Row],[BUDGETCATEGORIE (DEFINITIEF)]],TABELLEN!$C$7:$D$30,2,FALSE)))</f>
        <v>-</v>
      </c>
    </row>
    <row r="503" spans="1:31" ht="13.8" x14ac:dyDescent="0.3">
      <c r="A503" s="50"/>
      <c r="B503" s="50"/>
      <c r="C503" s="50"/>
      <c r="D503" s="39" t="str">
        <f>CONCATENATE("B",Tabel1[[#This Row],[B-waarde]],"/","P",Tabel1[[#This Row],[P-waarde]])</f>
        <v>B/P</v>
      </c>
      <c r="E503" s="39" t="str">
        <f>CONCATENATE("P",Tabel1[[#This Row],[P-waarde]])</f>
        <v>P</v>
      </c>
      <c r="F503" s="51"/>
      <c r="G503" s="51"/>
      <c r="H503" s="51"/>
      <c r="I503" s="51"/>
      <c r="J503" s="51"/>
      <c r="K503" s="52"/>
      <c r="L503" s="53">
        <f>ROUNDDOWN(Tabel1[[#This Row],[DAG-ONDERSTEUNING]],0)</f>
        <v>0</v>
      </c>
      <c r="M503"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3" s="55">
        <f>ROUNDDOWN(Tabel1[[#This Row],[WOON-ONDERSTEUNING]],0)</f>
        <v>0</v>
      </c>
      <c r="O503"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3"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3"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3" s="118">
        <f>IF(Tabel1[[#This Row],[PSYCHOSOCIALE ONDERSTEUNING / BEGELEID WERKEN]]&gt;2,Tabel1[[#This Row],[PSYCHOSOCIALE ONDERSTEUNING / BEGELEID WERKEN]]-2,0)</f>
        <v>0</v>
      </c>
      <c r="S503" s="118">
        <f>Tabel1[[#This Row],[GLOBALE INDIVIDUELE ONDERSTEUNING]]+Tabel1[[#This Row],[OVERDRACHT UREN PSYCHOSOCIALE ONDERSTEUNING]]</f>
        <v>0</v>
      </c>
      <c r="T503" s="118">
        <f>IF(Tabel1[[#This Row],[AANTAL UREN  GLOBALE INDIVIDUELE ONDERSTEUNING]]&gt;10,10*TABELLEN!$AF$7+(Tabel1[[#This Row],[AANTAL UREN  GLOBALE INDIVIDUELE ONDERSTEUNING]]-10)*TABELLEN!$AF$8,Tabel1[[#This Row],[AANTAL UREN  GLOBALE INDIVIDUELE ONDERSTEUNING]]*TABELLEN!$AF$7)</f>
        <v>0</v>
      </c>
      <c r="U503" s="119" t="str">
        <f>IF(Tabel1[[#This Row],[P]]="P","-",IF(Tabel1[[#This Row],[P]]="P0","NIET OK",IF(Tabel1[[#This Row],[P]]="P1","NIET OK",IF(Tabel1[[#This Row],[P]]="P2","NIET OK",IF(Tabel1[[#This Row],[P]]="P3","OK",IF(Tabel1[[#This Row],[P]]="P4","OK",IF(Tabel1[[#This Row],[P]]="P5","OK",IF(Tabel1[[#This Row],[P]]="P6","OK",IF(Tabel1[[#This Row],[P]]="P7","OK")))))))))</f>
        <v>-</v>
      </c>
      <c r="V503" s="119">
        <f>IF(AND(K503="ja",U503="ok"),TABELLEN!$AI$7,0)</f>
        <v>0</v>
      </c>
      <c r="W503"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3"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3"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3"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3" s="58" t="str">
        <f>IF(Tabel1[[#This Row],[BUDGETCATEGORIE (DEFINITIEF)]]="-","-",IF(Tabel1[[#This Row],[BUDGETCATEGORIE (DEFINITIEF)]]="RTH",Tabel1[[#This Row],[SOM ZORGGEBONDEN PUNTEN]],VLOOKUP(Tabel1[[#This Row],[BUDGETCATEGORIE (DEFINITIEF)]],TABELLEN!$C$7:$D$30,2,FALSE)))</f>
        <v>-</v>
      </c>
    </row>
    <row r="504" spans="1:31" ht="13.8" x14ac:dyDescent="0.3">
      <c r="A504" s="50"/>
      <c r="B504" s="50"/>
      <c r="C504" s="50"/>
      <c r="D504" s="39" t="str">
        <f>CONCATENATE("B",Tabel1[[#This Row],[B-waarde]],"/","P",Tabel1[[#This Row],[P-waarde]])</f>
        <v>B/P</v>
      </c>
      <c r="E504" s="39" t="str">
        <f>CONCATENATE("P",Tabel1[[#This Row],[P-waarde]])</f>
        <v>P</v>
      </c>
      <c r="F504" s="51"/>
      <c r="G504" s="51"/>
      <c r="H504" s="51"/>
      <c r="I504" s="51"/>
      <c r="J504" s="51"/>
      <c r="K504" s="52"/>
      <c r="L504" s="53">
        <f>ROUNDDOWN(Tabel1[[#This Row],[DAG-ONDERSTEUNING]],0)</f>
        <v>0</v>
      </c>
      <c r="M504"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4" s="55">
        <f>ROUNDDOWN(Tabel1[[#This Row],[WOON-ONDERSTEUNING]],0)</f>
        <v>0</v>
      </c>
      <c r="O504"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4"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4"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4" s="118">
        <f>IF(Tabel1[[#This Row],[PSYCHOSOCIALE ONDERSTEUNING / BEGELEID WERKEN]]&gt;2,Tabel1[[#This Row],[PSYCHOSOCIALE ONDERSTEUNING / BEGELEID WERKEN]]-2,0)</f>
        <v>0</v>
      </c>
      <c r="S504" s="118">
        <f>Tabel1[[#This Row],[GLOBALE INDIVIDUELE ONDERSTEUNING]]+Tabel1[[#This Row],[OVERDRACHT UREN PSYCHOSOCIALE ONDERSTEUNING]]</f>
        <v>0</v>
      </c>
      <c r="T504" s="118">
        <f>IF(Tabel1[[#This Row],[AANTAL UREN  GLOBALE INDIVIDUELE ONDERSTEUNING]]&gt;10,10*TABELLEN!$AF$7+(Tabel1[[#This Row],[AANTAL UREN  GLOBALE INDIVIDUELE ONDERSTEUNING]]-10)*TABELLEN!$AF$8,Tabel1[[#This Row],[AANTAL UREN  GLOBALE INDIVIDUELE ONDERSTEUNING]]*TABELLEN!$AF$7)</f>
        <v>0</v>
      </c>
      <c r="U504" s="119" t="str">
        <f>IF(Tabel1[[#This Row],[P]]="P","-",IF(Tabel1[[#This Row],[P]]="P0","NIET OK",IF(Tabel1[[#This Row],[P]]="P1","NIET OK",IF(Tabel1[[#This Row],[P]]="P2","NIET OK",IF(Tabel1[[#This Row],[P]]="P3","OK",IF(Tabel1[[#This Row],[P]]="P4","OK",IF(Tabel1[[#This Row],[P]]="P5","OK",IF(Tabel1[[#This Row],[P]]="P6","OK",IF(Tabel1[[#This Row],[P]]="P7","OK")))))))))</f>
        <v>-</v>
      </c>
      <c r="V504" s="119">
        <f>IF(AND(K504="ja",U504="ok"),TABELLEN!$AI$7,0)</f>
        <v>0</v>
      </c>
      <c r="W504"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4"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4"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4"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4" s="58" t="str">
        <f>IF(Tabel1[[#This Row],[BUDGETCATEGORIE (DEFINITIEF)]]="-","-",IF(Tabel1[[#This Row],[BUDGETCATEGORIE (DEFINITIEF)]]="RTH",Tabel1[[#This Row],[SOM ZORGGEBONDEN PUNTEN]],VLOOKUP(Tabel1[[#This Row],[BUDGETCATEGORIE (DEFINITIEF)]],TABELLEN!$C$7:$D$30,2,FALSE)))</f>
        <v>-</v>
      </c>
    </row>
    <row r="505" spans="1:31" thickBot="1" x14ac:dyDescent="0.35">
      <c r="A505" s="50"/>
      <c r="B505" s="50"/>
      <c r="C505" s="50"/>
      <c r="D505" s="39" t="str">
        <f>CONCATENATE("B",Tabel1[[#This Row],[B-waarde]],"/","P",Tabel1[[#This Row],[P-waarde]])</f>
        <v>B/P</v>
      </c>
      <c r="E505" s="39" t="str">
        <f>CONCATENATE("P",Tabel1[[#This Row],[P-waarde]])</f>
        <v>P</v>
      </c>
      <c r="F505" s="51"/>
      <c r="G505" s="51"/>
      <c r="H505" s="51"/>
      <c r="I505" s="51"/>
      <c r="J505" s="51"/>
      <c r="K505" s="52"/>
      <c r="L505" s="53">
        <f>ROUNDDOWN(Tabel1[[#This Row],[DAG-ONDERSTEUNING]],0)</f>
        <v>0</v>
      </c>
      <c r="M505"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5" s="55">
        <f>ROUNDDOWN(Tabel1[[#This Row],[WOON-ONDERSTEUNING]],0)</f>
        <v>0</v>
      </c>
      <c r="O505"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5"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5"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5" s="118">
        <f>IF(Tabel1[[#This Row],[PSYCHOSOCIALE ONDERSTEUNING / BEGELEID WERKEN]]&gt;2,Tabel1[[#This Row],[PSYCHOSOCIALE ONDERSTEUNING / BEGELEID WERKEN]]-2,0)</f>
        <v>0</v>
      </c>
      <c r="S505" s="118">
        <f>Tabel1[[#This Row],[GLOBALE INDIVIDUELE ONDERSTEUNING]]+Tabel1[[#This Row],[OVERDRACHT UREN PSYCHOSOCIALE ONDERSTEUNING]]</f>
        <v>0</v>
      </c>
      <c r="T505" s="118">
        <f>IF(Tabel1[[#This Row],[AANTAL UREN  GLOBALE INDIVIDUELE ONDERSTEUNING]]&gt;10,10*TABELLEN!$AF$7+(Tabel1[[#This Row],[AANTAL UREN  GLOBALE INDIVIDUELE ONDERSTEUNING]]-10)*TABELLEN!$AF$8,Tabel1[[#This Row],[AANTAL UREN  GLOBALE INDIVIDUELE ONDERSTEUNING]]*TABELLEN!$AF$7)</f>
        <v>0</v>
      </c>
      <c r="U505" s="119" t="str">
        <f>IF(Tabel1[[#This Row],[P]]="P","-",IF(Tabel1[[#This Row],[P]]="P0","NIET OK",IF(Tabel1[[#This Row],[P]]="P1","NIET OK",IF(Tabel1[[#This Row],[P]]="P2","NIET OK",IF(Tabel1[[#This Row],[P]]="P3","OK",IF(Tabel1[[#This Row],[P]]="P4","OK",IF(Tabel1[[#This Row],[P]]="P5","OK",IF(Tabel1[[#This Row],[P]]="P6","OK",IF(Tabel1[[#This Row],[P]]="P7","OK")))))))))</f>
        <v>-</v>
      </c>
      <c r="V505" s="119">
        <f>IF(AND(K505="ja",U505="ok"),TABELLEN!$AI$7,0)</f>
        <v>0</v>
      </c>
      <c r="W505"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5"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5"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5"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5" s="58" t="str">
        <f>IF(Tabel1[[#This Row],[BUDGETCATEGORIE (DEFINITIEF)]]="-","-",IF(Tabel1[[#This Row],[BUDGETCATEGORIE (DEFINITIEF)]]="RTH",Tabel1[[#This Row],[SOM ZORGGEBONDEN PUNTEN]],VLOOKUP(Tabel1[[#This Row],[BUDGETCATEGORIE (DEFINITIEF)]],TABELLEN!$C$7:$D$30,2,FALSE)))</f>
        <v>-</v>
      </c>
    </row>
    <row r="506" spans="1:31" ht="12.75" customHeight="1" x14ac:dyDescent="0.3">
      <c r="A506" s="50"/>
      <c r="B506" s="50"/>
      <c r="C506" s="50"/>
      <c r="D506" s="39" t="str">
        <f>CONCATENATE("B",Tabel1[[#This Row],[B-waarde]],"/","P",Tabel1[[#This Row],[P-waarde]])</f>
        <v>B/P</v>
      </c>
      <c r="E506" s="39" t="str">
        <f>CONCATENATE("P",Tabel1[[#This Row],[P-waarde]])</f>
        <v>P</v>
      </c>
      <c r="F506" s="51"/>
      <c r="G506" s="51"/>
      <c r="H506" s="51"/>
      <c r="I506" s="51"/>
      <c r="J506" s="51"/>
      <c r="K506" s="52"/>
      <c r="L506" s="53">
        <f>ROUNDDOWN(Tabel1[[#This Row],[DAG-ONDERSTEUNING]],0)</f>
        <v>0</v>
      </c>
      <c r="M506"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6" s="55">
        <f>ROUNDDOWN(Tabel1[[#This Row],[WOON-ONDERSTEUNING]],0)</f>
        <v>0</v>
      </c>
      <c r="O506"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6"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6"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6" s="118">
        <f>IF(Tabel1[[#This Row],[PSYCHOSOCIALE ONDERSTEUNING / BEGELEID WERKEN]]&gt;2,Tabel1[[#This Row],[PSYCHOSOCIALE ONDERSTEUNING / BEGELEID WERKEN]]-2,0)</f>
        <v>0</v>
      </c>
      <c r="S506" s="118">
        <f>Tabel1[[#This Row],[GLOBALE INDIVIDUELE ONDERSTEUNING]]+Tabel1[[#This Row],[OVERDRACHT UREN PSYCHOSOCIALE ONDERSTEUNING]]</f>
        <v>0</v>
      </c>
      <c r="T506" s="118">
        <f>IF(Tabel1[[#This Row],[AANTAL UREN  GLOBALE INDIVIDUELE ONDERSTEUNING]]&gt;10,10*TABELLEN!$AF$7+(Tabel1[[#This Row],[AANTAL UREN  GLOBALE INDIVIDUELE ONDERSTEUNING]]-10)*TABELLEN!$AF$8,Tabel1[[#This Row],[AANTAL UREN  GLOBALE INDIVIDUELE ONDERSTEUNING]]*TABELLEN!$AF$7)</f>
        <v>0</v>
      </c>
      <c r="U506" s="119" t="str">
        <f>IF(Tabel1[[#This Row],[P]]="P","-",IF(Tabel1[[#This Row],[P]]="P0","NIET OK",IF(Tabel1[[#This Row],[P]]="P1","NIET OK",IF(Tabel1[[#This Row],[P]]="P2","NIET OK",IF(Tabel1[[#This Row],[P]]="P3","OK",IF(Tabel1[[#This Row],[P]]="P4","OK",IF(Tabel1[[#This Row],[P]]="P5","OK",IF(Tabel1[[#This Row],[P]]="P6","OK",IF(Tabel1[[#This Row],[P]]="P7","OK")))))))))</f>
        <v>-</v>
      </c>
      <c r="V506" s="119">
        <f>IF(AND(K506="ja",U506="ok"),TABELLEN!$AI$7,0)</f>
        <v>0</v>
      </c>
      <c r="W506"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6"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6"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6"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6" s="58" t="str">
        <f>IF(Tabel1[[#This Row],[BUDGETCATEGORIE (DEFINITIEF)]]="-","-",IF(Tabel1[[#This Row],[BUDGETCATEGORIE (DEFINITIEF)]]="RTH",Tabel1[[#This Row],[SOM ZORGGEBONDEN PUNTEN]],VLOOKUP(Tabel1[[#This Row],[BUDGETCATEGORIE (DEFINITIEF)]],TABELLEN!$C$7:$D$30,2,FALSE)))</f>
        <v>-</v>
      </c>
      <c r="AB506" s="125" t="s">
        <v>93</v>
      </c>
      <c r="AC506" s="126"/>
      <c r="AD506" s="126"/>
      <c r="AE506" s="127"/>
    </row>
    <row r="507" spans="1:31" ht="13.8" x14ac:dyDescent="0.3">
      <c r="A507" s="50"/>
      <c r="B507" s="50"/>
      <c r="C507" s="50"/>
      <c r="D507" s="39" t="str">
        <f>CONCATENATE("B",Tabel1[[#This Row],[B-waarde]],"/","P",Tabel1[[#This Row],[P-waarde]])</f>
        <v>B/P</v>
      </c>
      <c r="E507" s="39" t="str">
        <f>CONCATENATE("P",Tabel1[[#This Row],[P-waarde]])</f>
        <v>P</v>
      </c>
      <c r="F507" s="51"/>
      <c r="G507" s="51"/>
      <c r="H507" s="51"/>
      <c r="I507" s="51"/>
      <c r="J507" s="51"/>
      <c r="K507" s="52"/>
      <c r="L507" s="53">
        <f>ROUNDDOWN(Tabel1[[#This Row],[DAG-ONDERSTEUNING]],0)</f>
        <v>0</v>
      </c>
      <c r="M507"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7" s="55">
        <f>ROUNDDOWN(Tabel1[[#This Row],[WOON-ONDERSTEUNING]],0)</f>
        <v>0</v>
      </c>
      <c r="O507"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7"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7"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7" s="118">
        <f>IF(Tabel1[[#This Row],[PSYCHOSOCIALE ONDERSTEUNING / BEGELEID WERKEN]]&gt;2,Tabel1[[#This Row],[PSYCHOSOCIALE ONDERSTEUNING / BEGELEID WERKEN]]-2,0)</f>
        <v>0</v>
      </c>
      <c r="S507" s="118">
        <f>Tabel1[[#This Row],[GLOBALE INDIVIDUELE ONDERSTEUNING]]+Tabel1[[#This Row],[OVERDRACHT UREN PSYCHOSOCIALE ONDERSTEUNING]]</f>
        <v>0</v>
      </c>
      <c r="T507" s="118">
        <f>IF(Tabel1[[#This Row],[AANTAL UREN  GLOBALE INDIVIDUELE ONDERSTEUNING]]&gt;10,10*TABELLEN!$AF$7+(Tabel1[[#This Row],[AANTAL UREN  GLOBALE INDIVIDUELE ONDERSTEUNING]]-10)*TABELLEN!$AF$8,Tabel1[[#This Row],[AANTAL UREN  GLOBALE INDIVIDUELE ONDERSTEUNING]]*TABELLEN!$AF$7)</f>
        <v>0</v>
      </c>
      <c r="U507" s="119" t="str">
        <f>IF(Tabel1[[#This Row],[P]]="P","-",IF(Tabel1[[#This Row],[P]]="P0","NIET OK",IF(Tabel1[[#This Row],[P]]="P1","NIET OK",IF(Tabel1[[#This Row],[P]]="P2","NIET OK",IF(Tabel1[[#This Row],[P]]="P3","OK",IF(Tabel1[[#This Row],[P]]="P4","OK",IF(Tabel1[[#This Row],[P]]="P5","OK",IF(Tabel1[[#This Row],[P]]="P6","OK",IF(Tabel1[[#This Row],[P]]="P7","OK")))))))))</f>
        <v>-</v>
      </c>
      <c r="V507" s="119">
        <f>IF(AND(K507="ja",U507="ok"),TABELLEN!$AI$7,0)</f>
        <v>0</v>
      </c>
      <c r="W507"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7"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7"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7"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7" s="58" t="str">
        <f>IF(Tabel1[[#This Row],[BUDGETCATEGORIE (DEFINITIEF)]]="-","-",IF(Tabel1[[#This Row],[BUDGETCATEGORIE (DEFINITIEF)]]="RTH",Tabel1[[#This Row],[SOM ZORGGEBONDEN PUNTEN]],VLOOKUP(Tabel1[[#This Row],[BUDGETCATEGORIE (DEFINITIEF)]],TABELLEN!$C$7:$D$30,2,FALSE)))</f>
        <v>-</v>
      </c>
      <c r="AB507" s="128"/>
      <c r="AC507" s="129"/>
      <c r="AD507" s="129"/>
      <c r="AE507" s="130"/>
    </row>
    <row r="508" spans="1:31" ht="13.5" customHeight="1" thickBot="1" x14ac:dyDescent="0.35">
      <c r="A508" s="50"/>
      <c r="B508" s="50"/>
      <c r="C508" s="50"/>
      <c r="D508" s="72" t="str">
        <f>CONCATENATE("B",Tabel1[[#This Row],[B-waarde]],"/","P",Tabel1[[#This Row],[P-waarde]])</f>
        <v>B/P</v>
      </c>
      <c r="E508" s="72" t="str">
        <f>CONCATENATE("P",Tabel1[[#This Row],[P-waarde]])</f>
        <v>P</v>
      </c>
      <c r="F508" s="51"/>
      <c r="G508" s="51"/>
      <c r="H508" s="51"/>
      <c r="I508" s="51"/>
      <c r="J508" s="51"/>
      <c r="K508" s="52"/>
      <c r="L508" s="59">
        <f>ROUNDDOWN(Tabel1[[#This Row],[DAG-ONDERSTEUNING]],0)</f>
        <v>0</v>
      </c>
      <c r="M508" s="54">
        <f>IF(Tabel1[[#This Row],[DAG-ONDERSTEUNING]]="",0,IF(Tabel1[[#This Row],[DAG-ONDERSTEUNING]]=0,0,IF(AND(Tabel1[[#This Row],[DAG-ONDERSTEUNING]]&gt;0,Tabel1[[#This Row],[FREQUENTIE DAGONDERSTEUNING AFGEROND NAAR BENEDEN]]=0),INDEX(TABELLEN!$G$7:$M$60,MATCH(Tabel1[[#This Row],[B/P]],TABELLEN!$F$7:$F$60,0),1)*Tabel1[[#This Row],[DAG-ONDERSTEUNING]],IF(Tabel1[[#This Row],[DAG-ONDERSTEUNING]]=7,INDEX(TABELLEN!$G$7:$M$60,MATCH(Tabel1[[#This Row],[B/P]],TABELLEN!$F$7:$F$60,0),7),INDEX(TABELLEN!$G$7:$M$60,MATCH(Tabel1[[#This Row],[B/P]],TABELLEN!$F$7:$F$60,0),Tabel1[[#This Row],[FREQUENTIE DAGONDERSTEUNING AFGEROND NAAR BENEDEN]])+(INDEX(TABELLEN!$G$7:$M$60,MATCH(Tabel1[[#This Row],[B/P]],TABELLEN!$F$7:$F$60,0),Tabel1[[#This Row],[FREQUENTIE DAGONDERSTEUNING AFGEROND NAAR BENEDEN]]+1)-INDEX(TABELLEN!$G$7:$M$60,MATCH(Tabel1[[#This Row],[B/P]],TABELLEN!$F$7:$F$60,0),Tabel1[[#This Row],[FREQUENTIE DAGONDERSTEUNING AFGEROND NAAR BENEDEN]]))*(Tabel1[[#This Row],[DAG-ONDERSTEUNING]]-Tabel1[[#This Row],[FREQUENTIE DAGONDERSTEUNING AFGEROND NAAR BENEDEN]])))))</f>
        <v>0</v>
      </c>
      <c r="N508" s="60">
        <f>ROUNDDOWN(Tabel1[[#This Row],[WOON-ONDERSTEUNING]],0)</f>
        <v>0</v>
      </c>
      <c r="O508" s="56">
        <f>IF(Tabel1[[#This Row],[WOON-ONDERSTEUNING]]="",0,IF(Tabel1[[#This Row],[WOON-ONDERSTEUNING]]=0,0,IF(AND(Tabel1[[#This Row],[WOON-ONDERSTEUNING]]&gt;0,Tabel1[[#This Row],[FREQUENTIE WOON-ONDERSTEUNING AFGEROND NAAR BENEDEN]]=0),INDEX(TABELLEN!$P$7:$V$60,MATCH(Tabel1[[#This Row],[B/P]],TABELLEN!$O$7:$O$60,0),1)*Tabel1[[#This Row],[WOON-ONDERSTEUNING]],IF(Tabel1[[#This Row],[WOON-ONDERSTEUNING]]=7,INDEX(TABELLEN!$P$7:$V$60,MATCH(Tabel1[[#This Row],[B/P]],TABELLEN!$O$7:$O$60,0),7),INDEX(TABELLEN!$P$7:$V$60,MATCH(Tabel1[[#This Row],[B/P]],TABELLEN!$O$7:$O$60,0),Tabel1[[#This Row],[FREQUENTIE WOON-ONDERSTEUNING AFGEROND NAAR BENEDEN]])+(INDEX(TABELLEN!$P$7:$V$60,MATCH(Tabel1[[#This Row],[B/P]],TABELLEN!$O$7:$O$60,0),Tabel1[[#This Row],[FREQUENTIE WOON-ONDERSTEUNING AFGEROND NAAR BENEDEN]]+1)-INDEX(TABELLEN!$P$7:$V$60,MATCH(Tabel1[[#This Row],[B/P]],TABELLEN!$O$7:$O$60,0),Tabel1[[#This Row],[FREQUENTIE WOON-ONDERSTEUNING AFGEROND NAAR BENEDEN]]))*(Tabel1[[#This Row],[WOON-ONDERSTEUNING]]-Tabel1[[#This Row],[FREQUENTIE WOON-ONDERSTEUNING AFGEROND NAAR BENEDEN]])))))</f>
        <v>0</v>
      </c>
      <c r="P508" s="116">
        <f>IF(Tabel1[[#This Row],[PRAKTISCHE HULP]]&gt;67,4*TABELLEN!$Y$7+8*TABELLEN!$Y$8+15*TABELLEN!$Y$9+20*TABELLEN!$Y$10+20*TABELLEN!$Y$11+(Tabel1[[#This Row],[PRAKTISCHE HULP]]-67)*TABELLEN!$Y$12,IF(Tabel1[[#This Row],[PRAKTISCHE HULP]]&gt;47,4*TABELLEN!$Y$7+8*TABELLEN!$Y$8+15*TABELLEN!$Y$9+20*TABELLEN!$Y$10+(Tabel1[[#This Row],[PRAKTISCHE HULP]]-47)*TABELLEN!$Y$11,IF(Tabel1[[#This Row],[PRAKTISCHE HULP]]&gt;27,4*TABELLEN!$Y$7+8*TABELLEN!$Y$8+15*TABELLEN!$Y$9+(Tabel1[[#This Row],[PRAKTISCHE HULP]]-27)*TABELLEN!$Y$10,IF(Tabel1[[#This Row],[PRAKTISCHE HULP]]&gt;12,4*TABELLEN!$Y$7+8*TABELLEN!$Y$8+(Tabel1[[#This Row],[PRAKTISCHE HULP]]-12)*TABELLEN!$Y$9,IF(Tabel1[[#This Row],[PRAKTISCHE HULP]]&gt;4,4*TABELLEN!$Y$7+(Tabel1[[#This Row],[PRAKTISCHE HULP]]-4)*TABELLEN!$Y$8,Tabel1[[#This Row],[PRAKTISCHE HULP]]*TABELLEN!$Y$7)))))</f>
        <v>0</v>
      </c>
      <c r="Q508" s="117">
        <f>IF(Tabel1[[#This Row],[PSYCHOSOCIALE ONDERSTEUNING / BEGELEID WERKEN]]&gt;=2,TABELLEN!$AC$8,IF(Tabel1[[#This Row],[PSYCHOSOCIALE ONDERSTEUNING / BEGELEID WERKEN]]&gt;=1,TABELLEN!$AC$7+(Tabel1[[#This Row],[PSYCHOSOCIALE ONDERSTEUNING / BEGELEID WERKEN]]-1)*(TABELLEN!$AC$8-TABELLEN!$AC$7),Tabel1[[#This Row],[PSYCHOSOCIALE ONDERSTEUNING / BEGELEID WERKEN]]*TABELLEN!$AC$7))</f>
        <v>0</v>
      </c>
      <c r="R508" s="118">
        <f>IF(Tabel1[[#This Row],[PSYCHOSOCIALE ONDERSTEUNING / BEGELEID WERKEN]]&gt;2,Tabel1[[#This Row],[PSYCHOSOCIALE ONDERSTEUNING / BEGELEID WERKEN]]-2,0)</f>
        <v>0</v>
      </c>
      <c r="S508" s="118">
        <f>Tabel1[[#This Row],[GLOBALE INDIVIDUELE ONDERSTEUNING]]+Tabel1[[#This Row],[OVERDRACHT UREN PSYCHOSOCIALE ONDERSTEUNING]]</f>
        <v>0</v>
      </c>
      <c r="T508" s="124">
        <f>IF(Tabel1[[#This Row],[AANTAL UREN  GLOBALE INDIVIDUELE ONDERSTEUNING]]&gt;10,10*TABELLEN!$AF$7+(Tabel1[[#This Row],[AANTAL UREN  GLOBALE INDIVIDUELE ONDERSTEUNING]]-10)*TABELLEN!$AF$8,Tabel1[[#This Row],[AANTAL UREN  GLOBALE INDIVIDUELE ONDERSTEUNING]]*TABELLEN!$AF$7)</f>
        <v>0</v>
      </c>
      <c r="U508" s="119" t="str">
        <f>IF(Tabel1[[#This Row],[P]]="P","-",IF(Tabel1[[#This Row],[P]]="P0","NIET OK",IF(Tabel1[[#This Row],[P]]="P1","NIET OK",IF(Tabel1[[#This Row],[P]]="P2","NIET OK",IF(Tabel1[[#This Row],[P]]="P3","OK",IF(Tabel1[[#This Row],[P]]="P4","OK",IF(Tabel1[[#This Row],[P]]="P5","OK",IF(Tabel1[[#This Row],[P]]="P6","OK",IF(Tabel1[[#This Row],[P]]="P7","OK")))))))))</f>
        <v>-</v>
      </c>
      <c r="V508" s="119">
        <f>IF(AND(K508="ja",U508="ok"),TABELLEN!$AI$7,0)</f>
        <v>0</v>
      </c>
      <c r="W508" s="57">
        <f>Tabel1[[#This Row],[ZORGGEBONDEN PUNTEN DAGONDERSTEUNING]]+Tabel1[[#This Row],[ZORGGEBONDEN PUNTEN WOON-ONDERSTEUNING]]+Tabel1[[#This Row],[ZORGGEBONDEN PUNTEN PRAKTISCHE HULP]]+Tabel1[[#This Row],[ZORGGEBONDEN PUNTEN PSYCHOSOCIALE ONDERSTEUNING]]+Tabel1[[#This Row],[ZORGGEBONDEN PUNTEN GLOBALE INDIVIDUELE ONDERSTEUNING]]+Tabel1[[#This Row],[ZORGGEBONDEN PUNTEN PERMANENTIE]]</f>
        <v>0</v>
      </c>
      <c r="X508" s="49" t="str">
        <f>IF(AND(Tabel1[[#This Row],[SOM ZORGGEBONDEN PUNTEN]]&gt;0,Tabel1[[#This Row],[SOM ZORGGEBONDEN PUNTEN]]&lt;=7.73),"RTH",IF(Tabel1[[#This Row],[SOM ZORGGEBONDEN PUNTEN]]=0,"-",IF(Tabel1[[#This Row],[SOM ZORGGEBONDEN PUNTEN]]&gt;TABELLEN!$B$29,TABELLEN!$C$30,IF(Tabel1[[#This Row],[SOM ZORGGEBONDEN PUNTEN]]&gt;TABELLEN!$B$28,TABELLEN!$C$29,IF(Tabel1[[#This Row],[SOM ZORGGEBONDEN PUNTEN]]&gt;TABELLEN!$B$27,TABELLEN!$C$28,IF(Tabel1[[#This Row],[SOM ZORGGEBONDEN PUNTEN]]&gt;TABELLEN!$B$26,TABELLEN!$C$27,IF(Tabel1[[#This Row],[SOM ZORGGEBONDEN PUNTEN]]&gt;TABELLEN!$B$25,TABELLEN!$C$26,IF(Tabel1[[#This Row],[SOM ZORGGEBONDEN PUNTEN]]&gt;TABELLEN!$B$24,TABELLEN!$C$25,IF(Tabel1[[#This Row],[SOM ZORGGEBONDEN PUNTEN]]&gt;TABELLEN!$B$23,TABELLEN!$C$24,IF(Tabel1[[#This Row],[SOM ZORGGEBONDEN PUNTEN]]&gt;TABELLEN!$B$22,TABELLEN!$C$23,IF(Tabel1[[#This Row],[SOM ZORGGEBONDEN PUNTEN]]&gt;TABELLEN!$B$21,TABELLEN!$C$22,IF(Tabel1[[#This Row],[SOM ZORGGEBONDEN PUNTEN]]&gt;TABELLEN!$B$20,TABELLEN!$C$21,IF(Tabel1[[#This Row],[SOM ZORGGEBONDEN PUNTEN]]&gt;TABELLEN!$B$19,TABELLEN!$C$20,IF(Tabel1[[#This Row],[SOM ZORGGEBONDEN PUNTEN]]&gt;TABELLEN!$B$18,TABELLEN!$C$19,IF(Tabel1[[#This Row],[SOM ZORGGEBONDEN PUNTEN]]&gt;TABELLEN!$B$17,TABELLEN!$C$18,IF(Tabel1[[#This Row],[SOM ZORGGEBONDEN PUNTEN]]&gt;TABELLEN!$B$16,TABELLEN!$C$17,IF(Tabel1[[#This Row],[SOM ZORGGEBONDEN PUNTEN]]&gt;TABELLEN!$B$15,TABELLEN!$C$16,IF(Tabel1[[#This Row],[SOM ZORGGEBONDEN PUNTEN]]&gt;TABELLEN!$B$14,TABELLEN!$C$15,IF(Tabel1[[#This Row],[SOM ZORGGEBONDEN PUNTEN]]&gt;TABELLEN!$B$13,TABELLEN!$C$14,IF(Tabel1[[#This Row],[SOM ZORGGEBONDEN PUNTEN]]&gt;TABELLEN!$B$12,TABELLEN!$C$13,IF(Tabel1[[#This Row],[SOM ZORGGEBONDEN PUNTEN]]&gt;TABELLEN!$B$11,TABELLEN!$C$12,IF(Tabel1[[#This Row],[SOM ZORGGEBONDEN PUNTEN]]&gt;TABELLEN!$B$10,TABELLEN!$C$11,IF(Tabel1[[#This Row],[SOM ZORGGEBONDEN PUNTEN]]&gt;TABELLEN!$B$9,TABELLEN!$C$10,IF(Tabel1[[#This Row],[SOM ZORGGEBONDEN PUNTEN]]&gt;TABELLEN!$B$8,TABELLEN!$C$9,IF(Tabel1[[#This Row],[SOM ZORGGEBONDEN PUNTEN]]&gt;TABELLEN!$B$7,TABELLEN!$C$8,IF(Tabel1[[#This Row],[SOM ZORGGEBONDEN PUNTEN]]&lt;7.73,"RTH",TABELLEN!$C$7))))))))))))))))))))))))))</f>
        <v>-</v>
      </c>
      <c r="Y508" s="58" t="str">
        <f>IF(AND(Tabel1[[#This Row],[B-waarde]]="",Tabel1[[#This Row],[P-waarde]]=""),"-",IF(Tabel1[[#This Row],[BUDGETCATEGORIE
OBV TOTALE  ZORGGEBONDEN PUNTEN]]="RTH","-",IF(MATCH(Tabel1[[#This Row],[B/P]],TABELLEN!$AL$7:$AL$70,0)&gt;=IF(Tabel1[[#This Row],[BUDGETCATEGORIE
OBV TOTALE  ZORGGEBONDEN PUNTEN]]=24,TABELLEN!$AO$70,INDEX(TABELLEN!$AK$7:$AO$70,VLOOKUP(Tabel1[[#This Row],[BUDGETCATEGORIE
OBV TOTALE  ZORGGEBONDEN PUNTEN]]+1,TABELLEN!$AK$7:$AO$70,5,FALSE)-1,5)),"OK","NIET OK")))</f>
        <v>-</v>
      </c>
      <c r="Z508" s="49" t="str">
        <f>IF(Tabel1[[#This Row],[BUDGETCATEGORIE
OBV TOTALE  ZORGGEBONDEN PUNTEN]]="RTH","RTH",IF(Tabel1[[#This Row],[CHECK MINIMAAL VEREISTE B/P COMBINATIE]]="-","-",IF(Tabel1[[#This Row],[CHECK MINIMAAL VEREISTE B/P COMBINATIE]]="OK",Tabel1[[#This Row],[BUDGETCATEGORIE
OBV TOTALE  ZORGGEBONDEN PUNTEN]],INDEX(TABELLEN!$AK$7:$AK$70,MATCH(Tabel1[[#This Row],[B/P]],TABELLEN!$AL$7:$AL$70,0),1))))</f>
        <v>-</v>
      </c>
      <c r="AA508" s="58" t="str">
        <f>IF(Tabel1[[#This Row],[BUDGETCATEGORIE (DEFINITIEF)]]="-","-",IF(Tabel1[[#This Row],[BUDGETCATEGORIE (DEFINITIEF)]]="RTH",Tabel1[[#This Row],[SOM ZORGGEBONDEN PUNTEN]],VLOOKUP(Tabel1[[#This Row],[BUDGETCATEGORIE (DEFINITIEF)]],TABELLEN!$C$7:$D$30,2,FALSE)))</f>
        <v>-</v>
      </c>
      <c r="AB508" s="131"/>
      <c r="AC508" s="132"/>
      <c r="AD508" s="132"/>
      <c r="AE508" s="133"/>
    </row>
    <row r="509" spans="1:31" s="23" customFormat="1" ht="15.6" thickTop="1" thickBot="1" x14ac:dyDescent="0.35">
      <c r="H509" s="73"/>
      <c r="L509" s="73"/>
      <c r="M509" s="74">
        <f>SUBTOTAL(109,Tabel1[ZORGGEBONDEN PUNTEN DAGONDERSTEUNING])</f>
        <v>0</v>
      </c>
      <c r="N509" s="73"/>
      <c r="O509" s="75">
        <f>SUBTOTAL(109,Tabel1[ZORGGEBONDEN PUNTEN WOON-ONDERSTEUNING])</f>
        <v>0</v>
      </c>
      <c r="P509" s="76">
        <f>SUBTOTAL(109,Tabel1[ZORGGEBONDEN PUNTEN PRAKTISCHE HULP])</f>
        <v>0</v>
      </c>
      <c r="Q509" s="77">
        <f>SUBTOTAL(109,Tabel1[ZORGGEBONDEN PUNTEN PSYCHOSOCIALE ONDERSTEUNING])</f>
        <v>0</v>
      </c>
      <c r="R509" s="73"/>
      <c r="T509" s="78">
        <f>SUBTOTAL(109,Tabel1[ZORGGEBONDEN PUNTEN GLOBALE INDIVIDUELE ONDERSTEUNING])</f>
        <v>0</v>
      </c>
      <c r="U509" s="73"/>
      <c r="V509" s="79">
        <f>SUBTOTAL(109,Tabel1[ZORGGEBONDEN PUNTEN PERMANENTIE])</f>
        <v>0</v>
      </c>
      <c r="W509" s="80">
        <f>SUBTOTAL(109,Tabel1[SOM ZORGGEBONDEN PUNTEN])</f>
        <v>0</v>
      </c>
      <c r="X509" s="73"/>
      <c r="Y509" s="73"/>
      <c r="Z509" s="73"/>
      <c r="AA509" s="81">
        <f>SUBTOTAL(109,Tabel1[ZORGGEBONDEN PUNTEN NA CHECK BUDGETCATEGORIE])</f>
        <v>0</v>
      </c>
      <c r="AB509" s="82"/>
      <c r="AC509" s="82"/>
      <c r="AD509" s="82"/>
      <c r="AE509" s="82"/>
    </row>
    <row r="510" spans="1:31" ht="15" thickTop="1" x14ac:dyDescent="0.3">
      <c r="U510" s="85"/>
    </row>
  </sheetData>
  <sheetProtection algorithmName="SHA-512" hashValue="rpPva+j2uKyUHq/jCyrSejosnq07itQ9pCXYosWp0Echpa+MIV+IXbjejP80m7w2l6YL2fySXwwJsWVG/YJN3w==" saltValue="EWKxHn7ahblkID6VqIl4FQ==" spinCount="100000" sheet="1" objects="1" scenarios="1"/>
  <mergeCells count="1">
    <mergeCell ref="AB506:AE508"/>
  </mergeCells>
  <dataValidations disablePrompts="1" count="1">
    <dataValidation type="list" allowBlank="1" showInputMessage="1" showErrorMessage="1" sqref="K9:K508" xr:uid="{00000000-0002-0000-0000-000000000000}">
      <formula1>"ja,neen"</formula1>
    </dataValidation>
  </dataValidations>
  <hyperlinks>
    <hyperlink ref="A6" r:id="rId1" xr:uid="{00000000-0004-0000-0000-000000000000}"/>
  </hyperlinks>
  <pageMargins left="0.70866141732283472" right="0.70866141732283472" top="0.74803149606299213" bottom="0.74803149606299213" header="0.31496062992125984" footer="0.31496062992125984"/>
  <pageSetup paperSize="8" scale="81" pageOrder="overThenDown" orientation="landscape" r:id="rId2"/>
  <headerFooter>
    <oddFooter>&amp;LVlaams Welzijnsverbond&amp;R&amp;D</oddFooter>
  </headerFooter>
  <colBreaks count="1" manualBreakCount="1">
    <brk id="15" max="508" man="1"/>
  </colBreaks>
  <drawing r:id="rId3"/>
  <legacy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P337"/>
  <sheetViews>
    <sheetView zoomScaleNormal="100" workbookViewId="0"/>
  </sheetViews>
  <sheetFormatPr defaultColWidth="9.109375" defaultRowHeight="15" x14ac:dyDescent="0.35"/>
  <cols>
    <col min="1" max="1" width="4" style="1" customWidth="1"/>
    <col min="2" max="4" width="16.33203125" style="1" customWidth="1"/>
    <col min="5" max="5" width="3.6640625" style="1" customWidth="1"/>
    <col min="6" max="13" width="11.6640625" style="1" customWidth="1"/>
    <col min="14" max="14" width="3.6640625" style="1" customWidth="1"/>
    <col min="15" max="22" width="11.5546875" style="1" customWidth="1"/>
    <col min="23" max="23" width="3.6640625" style="1" customWidth="1"/>
    <col min="24" max="24" width="24.88671875" style="2" bestFit="1" customWidth="1"/>
    <col min="25" max="25" width="18.5546875" style="2" customWidth="1"/>
    <col min="26" max="26" width="9.109375" style="1"/>
    <col min="27" max="27" width="2.6640625" style="1" customWidth="1"/>
    <col min="28" max="28" width="24.88671875" style="1" bestFit="1" customWidth="1"/>
    <col min="29" max="29" width="18.6640625" style="1" customWidth="1"/>
    <col min="30" max="30" width="4" style="1" customWidth="1"/>
    <col min="31" max="31" width="22.5546875" style="1" bestFit="1" customWidth="1"/>
    <col min="32" max="32" width="22.5546875" style="1" customWidth="1"/>
    <col min="33" max="33" width="4.109375" style="1" customWidth="1"/>
    <col min="34" max="35" width="19.109375" style="1" customWidth="1"/>
    <col min="36" max="36" width="9.109375" style="1"/>
    <col min="37" max="40" width="20.33203125" style="2" customWidth="1"/>
    <col min="41" max="41" width="10.44140625" style="1" bestFit="1" customWidth="1"/>
    <col min="42" max="16384" width="9.109375" style="1"/>
  </cols>
  <sheetData>
    <row r="2" spans="2:42" x14ac:dyDescent="0.35">
      <c r="H2" s="103"/>
    </row>
    <row r="3" spans="2:42" ht="15.6" thickBot="1" x14ac:dyDescent="0.4"/>
    <row r="4" spans="2:42" s="16" customFormat="1" ht="15.75" customHeight="1" thickBot="1" x14ac:dyDescent="0.4">
      <c r="B4" s="137" t="s">
        <v>58</v>
      </c>
      <c r="C4" s="140"/>
      <c r="D4" s="138"/>
      <c r="F4" s="137" t="s">
        <v>80</v>
      </c>
      <c r="G4" s="140"/>
      <c r="H4" s="140"/>
      <c r="I4" s="140"/>
      <c r="J4" s="140"/>
      <c r="K4" s="140"/>
      <c r="L4" s="140"/>
      <c r="M4" s="138"/>
      <c r="O4" s="137" t="s">
        <v>36</v>
      </c>
      <c r="P4" s="140"/>
      <c r="Q4" s="140"/>
      <c r="R4" s="140"/>
      <c r="S4" s="140"/>
      <c r="T4" s="140"/>
      <c r="U4" s="140"/>
      <c r="V4" s="138"/>
      <c r="X4" s="137" t="s">
        <v>39</v>
      </c>
      <c r="Y4" s="140"/>
      <c r="Z4" s="140"/>
      <c r="AB4" s="137" t="s">
        <v>52</v>
      </c>
      <c r="AC4" s="138"/>
      <c r="AE4" s="137" t="s">
        <v>76</v>
      </c>
      <c r="AF4" s="138"/>
      <c r="AH4" s="137" t="s">
        <v>55</v>
      </c>
      <c r="AI4" s="138"/>
      <c r="AK4" s="134" t="s">
        <v>63</v>
      </c>
      <c r="AL4" s="135"/>
      <c r="AM4" s="135"/>
      <c r="AN4" s="136"/>
    </row>
    <row r="5" spans="2:42" x14ac:dyDescent="0.35">
      <c r="AB5" s="2"/>
      <c r="AC5" s="2"/>
      <c r="AE5" s="2"/>
      <c r="AF5" s="2"/>
      <c r="AH5" s="2"/>
      <c r="AI5" s="2"/>
    </row>
    <row r="6" spans="2:42" ht="60" x14ac:dyDescent="0.35">
      <c r="B6" s="3" t="s">
        <v>35</v>
      </c>
      <c r="C6" s="3" t="s">
        <v>34</v>
      </c>
      <c r="D6" s="3" t="s">
        <v>35</v>
      </c>
      <c r="F6" s="4"/>
      <c r="G6" s="7">
        <v>1</v>
      </c>
      <c r="H6" s="7">
        <v>2</v>
      </c>
      <c r="I6" s="7">
        <v>3</v>
      </c>
      <c r="J6" s="7">
        <v>4</v>
      </c>
      <c r="K6" s="7">
        <v>5</v>
      </c>
      <c r="L6" s="7">
        <v>6</v>
      </c>
      <c r="M6" s="7">
        <v>7</v>
      </c>
      <c r="O6" s="4"/>
      <c r="P6" s="7">
        <v>1</v>
      </c>
      <c r="Q6" s="7">
        <v>2</v>
      </c>
      <c r="R6" s="7">
        <v>3</v>
      </c>
      <c r="S6" s="7">
        <v>4</v>
      </c>
      <c r="T6" s="7">
        <v>5</v>
      </c>
      <c r="U6" s="7">
        <v>6</v>
      </c>
      <c r="V6" s="7">
        <v>7</v>
      </c>
      <c r="X6" s="3" t="s">
        <v>37</v>
      </c>
      <c r="Y6" s="3" t="s">
        <v>38</v>
      </c>
      <c r="Z6" s="3" t="s">
        <v>45</v>
      </c>
      <c r="AB6" s="3" t="s">
        <v>70</v>
      </c>
      <c r="AC6" s="3" t="s">
        <v>38</v>
      </c>
      <c r="AE6" s="3" t="s">
        <v>77</v>
      </c>
      <c r="AF6" s="3" t="s">
        <v>38</v>
      </c>
      <c r="AH6" s="13" t="s">
        <v>56</v>
      </c>
      <c r="AI6" s="13" t="s">
        <v>38</v>
      </c>
      <c r="AK6" s="3" t="s">
        <v>59</v>
      </c>
      <c r="AL6" s="3" t="s">
        <v>60</v>
      </c>
      <c r="AM6" s="3" t="s">
        <v>61</v>
      </c>
      <c r="AN6" s="3" t="s">
        <v>62</v>
      </c>
    </row>
    <row r="7" spans="2:42" x14ac:dyDescent="0.35">
      <c r="B7" s="11">
        <v>7.75</v>
      </c>
      <c r="C7" s="5">
        <v>1</v>
      </c>
      <c r="D7" s="11">
        <v>7.75</v>
      </c>
      <c r="F7" s="8" t="s">
        <v>19</v>
      </c>
      <c r="G7" s="6">
        <v>1.401583</v>
      </c>
      <c r="H7" s="6">
        <v>2.3026010000000001</v>
      </c>
      <c r="I7" s="6">
        <v>3.2036190000000002</v>
      </c>
      <c r="J7" s="6">
        <v>4.1046370000000003</v>
      </c>
      <c r="K7" s="6">
        <v>5.005655</v>
      </c>
      <c r="L7" s="6">
        <v>6.006786</v>
      </c>
      <c r="M7" s="6">
        <v>7.007917</v>
      </c>
      <c r="O7" s="8" t="s">
        <v>19</v>
      </c>
      <c r="P7" s="6">
        <v>1.656417</v>
      </c>
      <c r="Q7" s="6">
        <v>2.7212559999999999</v>
      </c>
      <c r="R7" s="6">
        <v>3.786095</v>
      </c>
      <c r="S7" s="6">
        <v>4.8509349999999998</v>
      </c>
      <c r="T7" s="6">
        <v>5.9157739999999999</v>
      </c>
      <c r="U7" s="6">
        <v>7.098929</v>
      </c>
      <c r="V7" s="6">
        <v>8.2820830000000001</v>
      </c>
      <c r="X7" s="5" t="s">
        <v>40</v>
      </c>
      <c r="Y7" s="17">
        <v>2.0695999999999999</v>
      </c>
      <c r="Z7" s="5" t="s">
        <v>46</v>
      </c>
      <c r="AB7" s="5" t="s">
        <v>75</v>
      </c>
      <c r="AC7" s="11">
        <v>7.7401</v>
      </c>
      <c r="AE7" s="5" t="s">
        <v>53</v>
      </c>
      <c r="AF7" s="11">
        <v>2.6976</v>
      </c>
      <c r="AH7" s="5">
        <v>1</v>
      </c>
      <c r="AI7" s="11">
        <v>4.5</v>
      </c>
      <c r="AK7" s="14">
        <v>1</v>
      </c>
      <c r="AL7" s="15" t="s">
        <v>64</v>
      </c>
      <c r="AM7" s="6">
        <v>7.75</v>
      </c>
      <c r="AN7" s="6">
        <v>7.73</v>
      </c>
      <c r="AO7" s="1">
        <f>ROW(AK7)-6</f>
        <v>1</v>
      </c>
      <c r="AP7"/>
    </row>
    <row r="8" spans="2:42" x14ac:dyDescent="0.35">
      <c r="B8" s="11">
        <v>10.26</v>
      </c>
      <c r="C8" s="5">
        <v>2</v>
      </c>
      <c r="D8" s="11">
        <v>10.26</v>
      </c>
      <c r="F8" s="8" t="s">
        <v>20</v>
      </c>
      <c r="G8" s="6">
        <v>1.401583</v>
      </c>
      <c r="H8" s="6">
        <v>2.3026010000000001</v>
      </c>
      <c r="I8" s="6">
        <v>3.2036190000000002</v>
      </c>
      <c r="J8" s="6">
        <v>4.1046370000000003</v>
      </c>
      <c r="K8" s="6">
        <v>5.005655</v>
      </c>
      <c r="L8" s="6">
        <v>6.006786</v>
      </c>
      <c r="M8" s="6">
        <v>7.007917</v>
      </c>
      <c r="O8" s="8" t="s">
        <v>20</v>
      </c>
      <c r="P8" s="6">
        <v>1.656417</v>
      </c>
      <c r="Q8" s="6">
        <v>2.7212559999999999</v>
      </c>
      <c r="R8" s="6">
        <v>3.786095</v>
      </c>
      <c r="S8" s="6">
        <v>4.8509349999999998</v>
      </c>
      <c r="T8" s="6">
        <v>5.9157739999999999</v>
      </c>
      <c r="U8" s="6">
        <v>7.098929</v>
      </c>
      <c r="V8" s="6">
        <v>8.2820830000000001</v>
      </c>
      <c r="X8" s="5" t="s">
        <v>41</v>
      </c>
      <c r="Y8" s="17">
        <v>1.9448000000000001</v>
      </c>
      <c r="Z8" s="5" t="s">
        <v>47</v>
      </c>
      <c r="AB8" s="5" t="s">
        <v>78</v>
      </c>
      <c r="AC8" s="11">
        <v>10.25</v>
      </c>
      <c r="AE8" s="5" t="s">
        <v>54</v>
      </c>
      <c r="AF8" s="11">
        <v>2.5802999999999998</v>
      </c>
      <c r="AH8" s="10"/>
      <c r="AI8" s="12"/>
      <c r="AK8" s="14">
        <v>1</v>
      </c>
      <c r="AL8" s="15" t="s">
        <v>16</v>
      </c>
      <c r="AM8" s="6">
        <v>7.75</v>
      </c>
      <c r="AN8" s="6">
        <v>7.73</v>
      </c>
      <c r="AO8" s="1">
        <f>IF(AK7=AK8,AO7,ROW(AK8)-6)</f>
        <v>1</v>
      </c>
      <c r="AP8"/>
    </row>
    <row r="9" spans="2:42" x14ac:dyDescent="0.35">
      <c r="B9" s="11">
        <v>15.29</v>
      </c>
      <c r="C9" s="5">
        <v>3</v>
      </c>
      <c r="D9" s="11">
        <v>15.29</v>
      </c>
      <c r="F9" s="9" t="s">
        <v>14</v>
      </c>
      <c r="G9" s="6">
        <v>1.401583</v>
      </c>
      <c r="H9" s="6">
        <v>2.3026010000000001</v>
      </c>
      <c r="I9" s="6">
        <v>3.2036190000000002</v>
      </c>
      <c r="J9" s="6">
        <v>4.1046370000000003</v>
      </c>
      <c r="K9" s="6">
        <v>5.005655</v>
      </c>
      <c r="L9" s="6">
        <v>6.006786</v>
      </c>
      <c r="M9" s="6">
        <v>7.007917</v>
      </c>
      <c r="O9" s="9" t="s">
        <v>14</v>
      </c>
      <c r="P9" s="6">
        <v>1.656417</v>
      </c>
      <c r="Q9" s="6">
        <v>2.7212559999999999</v>
      </c>
      <c r="R9" s="6">
        <v>3.786095</v>
      </c>
      <c r="S9" s="6">
        <v>4.8509349999999998</v>
      </c>
      <c r="T9" s="6">
        <v>5.9157739999999999</v>
      </c>
      <c r="U9" s="6">
        <v>7.098929</v>
      </c>
      <c r="V9" s="6">
        <v>8.2820830000000001</v>
      </c>
      <c r="X9" s="5" t="s">
        <v>42</v>
      </c>
      <c r="Y9" s="17">
        <v>1.534</v>
      </c>
      <c r="Z9" s="5" t="s">
        <v>48</v>
      </c>
      <c r="AB9" s="10"/>
      <c r="AC9" s="10"/>
      <c r="AH9" s="139" t="s">
        <v>57</v>
      </c>
      <c r="AI9" s="139"/>
      <c r="AK9" s="14">
        <v>1</v>
      </c>
      <c r="AL9" s="15" t="s">
        <v>65</v>
      </c>
      <c r="AM9" s="6">
        <v>7.75</v>
      </c>
      <c r="AN9" s="6">
        <v>7.73</v>
      </c>
      <c r="AO9" s="1">
        <f t="shared" ref="AO9:AO70" si="0">IF(AK8=AK9,AO8,ROW(AK9)-6)</f>
        <v>1</v>
      </c>
      <c r="AP9"/>
    </row>
    <row r="10" spans="2:42" x14ac:dyDescent="0.35">
      <c r="B10" s="11">
        <v>21.26</v>
      </c>
      <c r="C10" s="5">
        <v>4</v>
      </c>
      <c r="D10" s="11">
        <v>21.26</v>
      </c>
      <c r="F10" s="8" t="s">
        <v>11</v>
      </c>
      <c r="G10" s="6">
        <v>1.401583</v>
      </c>
      <c r="H10" s="6">
        <v>2.3026010000000001</v>
      </c>
      <c r="I10" s="6">
        <v>3.2036190000000002</v>
      </c>
      <c r="J10" s="6">
        <v>4.1046370000000003</v>
      </c>
      <c r="K10" s="6">
        <v>5.005655</v>
      </c>
      <c r="L10" s="6">
        <v>6.006786</v>
      </c>
      <c r="M10" s="6">
        <v>7.007917</v>
      </c>
      <c r="O10" s="8" t="s">
        <v>11</v>
      </c>
      <c r="P10" s="6">
        <v>1.656417</v>
      </c>
      <c r="Q10" s="6">
        <v>2.7212559999999999</v>
      </c>
      <c r="R10" s="6">
        <v>3.786095</v>
      </c>
      <c r="S10" s="6">
        <v>4.8509349999999998</v>
      </c>
      <c r="T10" s="6">
        <v>5.9157739999999999</v>
      </c>
      <c r="U10" s="6">
        <v>7.098929</v>
      </c>
      <c r="V10" s="6">
        <v>8.2820830000000001</v>
      </c>
      <c r="X10" s="5" t="s">
        <v>43</v>
      </c>
      <c r="Y10" s="17">
        <v>1.1388</v>
      </c>
      <c r="Z10" s="5" t="s">
        <v>49</v>
      </c>
      <c r="AB10" s="10"/>
      <c r="AC10" s="10"/>
      <c r="AK10" s="14">
        <v>2</v>
      </c>
      <c r="AL10" s="15" t="s">
        <v>66</v>
      </c>
      <c r="AM10" s="6">
        <v>10.26</v>
      </c>
      <c r="AN10" s="6">
        <v>7.7500010000000001</v>
      </c>
      <c r="AO10" s="1">
        <f t="shared" si="0"/>
        <v>4</v>
      </c>
      <c r="AP10"/>
    </row>
    <row r="11" spans="2:42" x14ac:dyDescent="0.35">
      <c r="B11" s="11">
        <v>27.22</v>
      </c>
      <c r="C11" s="5">
        <v>5</v>
      </c>
      <c r="D11" s="11">
        <v>27.22</v>
      </c>
      <c r="F11" s="8" t="s">
        <v>22</v>
      </c>
      <c r="G11" s="6">
        <v>2.4951669999999999</v>
      </c>
      <c r="H11" s="6">
        <v>4.099202</v>
      </c>
      <c r="I11" s="6">
        <v>5.7032379999999998</v>
      </c>
      <c r="J11" s="6">
        <v>7.3072739999999996</v>
      </c>
      <c r="K11" s="6">
        <v>8.9113100000000003</v>
      </c>
      <c r="L11" s="6">
        <v>10.693571</v>
      </c>
      <c r="M11" s="6">
        <v>12.475833</v>
      </c>
      <c r="O11" s="8" t="s">
        <v>22</v>
      </c>
      <c r="P11" s="6">
        <v>2.948833</v>
      </c>
      <c r="Q11" s="6">
        <v>4.8445119999999999</v>
      </c>
      <c r="R11" s="6">
        <v>6.7401900000000001</v>
      </c>
      <c r="S11" s="6">
        <v>8.6358689999999996</v>
      </c>
      <c r="T11" s="6">
        <v>10.531548000000001</v>
      </c>
      <c r="U11" s="6">
        <v>12.637857</v>
      </c>
      <c r="V11" s="6">
        <v>14.744166999999999</v>
      </c>
      <c r="X11" s="5" t="s">
        <v>43</v>
      </c>
      <c r="Y11" s="17">
        <v>0.76439999999999997</v>
      </c>
      <c r="Z11" s="5" t="s">
        <v>50</v>
      </c>
      <c r="AB11" s="10"/>
      <c r="AC11" s="10"/>
      <c r="AK11" s="14">
        <v>2</v>
      </c>
      <c r="AL11" s="15" t="s">
        <v>67</v>
      </c>
      <c r="AM11" s="6">
        <v>10.26</v>
      </c>
      <c r="AN11" s="6">
        <v>7.7500010000000001</v>
      </c>
      <c r="AO11" s="1">
        <f t="shared" si="0"/>
        <v>4</v>
      </c>
      <c r="AP11"/>
    </row>
    <row r="12" spans="2:42" x14ac:dyDescent="0.35">
      <c r="B12" s="11">
        <v>31.01</v>
      </c>
      <c r="C12" s="5">
        <v>6</v>
      </c>
      <c r="D12" s="11">
        <v>31.01</v>
      </c>
      <c r="F12" s="8" t="s">
        <v>117</v>
      </c>
      <c r="G12" s="6">
        <v>2.4951669999999999</v>
      </c>
      <c r="H12" s="6">
        <v>4.099202</v>
      </c>
      <c r="I12" s="6">
        <v>5.7032379999999998</v>
      </c>
      <c r="J12" s="6">
        <v>7.3072739999999996</v>
      </c>
      <c r="K12" s="6">
        <v>8.9113100000000003</v>
      </c>
      <c r="L12" s="6">
        <v>10.693571</v>
      </c>
      <c r="M12" s="6">
        <v>12.475833</v>
      </c>
      <c r="O12" s="8" t="s">
        <v>117</v>
      </c>
      <c r="P12" s="6">
        <v>2.948833</v>
      </c>
      <c r="Q12" s="6">
        <v>4.8445119999999999</v>
      </c>
      <c r="R12" s="6">
        <v>6.7401900000000001</v>
      </c>
      <c r="S12" s="6">
        <v>8.6358689999999996</v>
      </c>
      <c r="T12" s="6">
        <v>10.531548000000001</v>
      </c>
      <c r="U12" s="6">
        <v>12.637857</v>
      </c>
      <c r="V12" s="6">
        <v>14.744166999999999</v>
      </c>
      <c r="X12" s="5" t="s">
        <v>44</v>
      </c>
      <c r="Y12" s="17">
        <v>0.56159999999999999</v>
      </c>
      <c r="Z12" s="5" t="s">
        <v>51</v>
      </c>
      <c r="AB12" s="10"/>
      <c r="AC12" s="10"/>
      <c r="AK12" s="14">
        <v>2</v>
      </c>
      <c r="AL12" s="15" t="s">
        <v>68</v>
      </c>
      <c r="AM12" s="6">
        <v>10.26</v>
      </c>
      <c r="AN12" s="6">
        <v>7.7500010000000001</v>
      </c>
      <c r="AO12" s="1">
        <f t="shared" si="0"/>
        <v>4</v>
      </c>
      <c r="AP12"/>
    </row>
    <row r="13" spans="2:42" x14ac:dyDescent="0.35">
      <c r="B13" s="11">
        <v>34.81</v>
      </c>
      <c r="C13" s="5">
        <v>7</v>
      </c>
      <c r="D13" s="11">
        <v>34.81</v>
      </c>
      <c r="F13" s="8" t="s">
        <v>116</v>
      </c>
      <c r="G13" s="6">
        <v>2.4951669999999999</v>
      </c>
      <c r="H13" s="6">
        <v>4.099202</v>
      </c>
      <c r="I13" s="6">
        <v>5.7032379999999998</v>
      </c>
      <c r="J13" s="6">
        <v>7.3072739999999996</v>
      </c>
      <c r="K13" s="6">
        <v>8.9113100000000003</v>
      </c>
      <c r="L13" s="6">
        <v>10.693571</v>
      </c>
      <c r="M13" s="6">
        <v>12.475833</v>
      </c>
      <c r="O13" s="8" t="s">
        <v>116</v>
      </c>
      <c r="P13" s="6">
        <v>2.948833</v>
      </c>
      <c r="Q13" s="6">
        <v>4.8445119999999999</v>
      </c>
      <c r="R13" s="6">
        <v>6.7401900000000001</v>
      </c>
      <c r="S13" s="6">
        <v>8.6358689999999996</v>
      </c>
      <c r="T13" s="6">
        <v>10.531548000000001</v>
      </c>
      <c r="U13" s="6">
        <v>12.637857</v>
      </c>
      <c r="V13" s="6">
        <v>14.744166999999999</v>
      </c>
      <c r="AK13" s="14">
        <v>2</v>
      </c>
      <c r="AL13" s="15" t="s">
        <v>69</v>
      </c>
      <c r="AM13" s="6">
        <v>10.26</v>
      </c>
      <c r="AN13" s="6">
        <v>7.7500010000000001</v>
      </c>
      <c r="AO13" s="1">
        <f t="shared" si="0"/>
        <v>4</v>
      </c>
      <c r="AP13"/>
    </row>
    <row r="14" spans="2:42" x14ac:dyDescent="0.35">
      <c r="B14" s="11">
        <v>39.380000000000003</v>
      </c>
      <c r="C14" s="5">
        <v>8</v>
      </c>
      <c r="D14" s="11">
        <v>39.380000000000003</v>
      </c>
      <c r="F14" s="8" t="s">
        <v>114</v>
      </c>
      <c r="G14" s="6">
        <v>2.4951669999999999</v>
      </c>
      <c r="H14" s="6">
        <v>4.099202</v>
      </c>
      <c r="I14" s="6">
        <v>5.7032379999999998</v>
      </c>
      <c r="J14" s="6">
        <v>7.3072739999999996</v>
      </c>
      <c r="K14" s="6">
        <v>8.9113100000000003</v>
      </c>
      <c r="L14" s="6">
        <v>10.693571</v>
      </c>
      <c r="M14" s="6">
        <v>12.475833</v>
      </c>
      <c r="O14" s="8" t="s">
        <v>114</v>
      </c>
      <c r="P14" s="6">
        <v>2.948833</v>
      </c>
      <c r="Q14" s="6">
        <v>4.8445119999999999</v>
      </c>
      <c r="R14" s="6">
        <v>6.7401900000000001</v>
      </c>
      <c r="S14" s="6">
        <v>8.6358689999999996</v>
      </c>
      <c r="T14" s="6">
        <v>10.531548000000001</v>
      </c>
      <c r="U14" s="6">
        <v>12.637857</v>
      </c>
      <c r="V14" s="6">
        <v>14.744166999999999</v>
      </c>
      <c r="AK14" s="14">
        <v>3</v>
      </c>
      <c r="AL14" s="15" t="s">
        <v>19</v>
      </c>
      <c r="AM14" s="6">
        <v>15.29</v>
      </c>
      <c r="AN14" s="6">
        <v>10.260001000000001</v>
      </c>
      <c r="AO14" s="1">
        <f t="shared" si="0"/>
        <v>8</v>
      </c>
      <c r="AP14"/>
    </row>
    <row r="15" spans="2:42" x14ac:dyDescent="0.35">
      <c r="B15" s="11">
        <v>43.9</v>
      </c>
      <c r="C15" s="5">
        <v>9</v>
      </c>
      <c r="D15" s="11">
        <v>43.9</v>
      </c>
      <c r="F15" s="8" t="s">
        <v>23</v>
      </c>
      <c r="G15" s="6">
        <v>2.8425829999999999</v>
      </c>
      <c r="H15" s="6">
        <v>4.6699580000000003</v>
      </c>
      <c r="I15" s="6">
        <v>6.4973330000000002</v>
      </c>
      <c r="J15" s="6">
        <v>8.3247079999999993</v>
      </c>
      <c r="K15" s="6">
        <v>10.152082999999999</v>
      </c>
      <c r="L15" s="6">
        <v>12.182499999999999</v>
      </c>
      <c r="M15" s="6">
        <v>14.212916999999999</v>
      </c>
      <c r="O15" s="8" t="s">
        <v>23</v>
      </c>
      <c r="P15" s="6">
        <v>3.3594170000000001</v>
      </c>
      <c r="Q15" s="6">
        <v>5.5190419999999998</v>
      </c>
      <c r="R15" s="6">
        <v>7.6786669999999999</v>
      </c>
      <c r="S15" s="6">
        <v>9.8382919999999991</v>
      </c>
      <c r="T15" s="6">
        <v>11.997916999999999</v>
      </c>
      <c r="U15" s="6">
        <v>14.397500000000001</v>
      </c>
      <c r="V15" s="6">
        <v>16.797083000000001</v>
      </c>
      <c r="AK15" s="14">
        <v>3</v>
      </c>
      <c r="AL15" s="15" t="s">
        <v>20</v>
      </c>
      <c r="AM15" s="6">
        <v>15.29</v>
      </c>
      <c r="AN15" s="6">
        <v>10.260001000000001</v>
      </c>
      <c r="AO15" s="1">
        <f t="shared" si="0"/>
        <v>8</v>
      </c>
      <c r="AP15"/>
    </row>
    <row r="16" spans="2:42" x14ac:dyDescent="0.35">
      <c r="B16" s="11">
        <v>47.37</v>
      </c>
      <c r="C16" s="5">
        <v>10</v>
      </c>
      <c r="D16" s="11">
        <v>47.37</v>
      </c>
      <c r="F16" s="8" t="s">
        <v>4</v>
      </c>
      <c r="G16" s="6">
        <v>2.8425829999999999</v>
      </c>
      <c r="H16" s="6">
        <v>4.6699580000000003</v>
      </c>
      <c r="I16" s="6">
        <v>6.4973330000000002</v>
      </c>
      <c r="J16" s="6">
        <v>8.3247079999999993</v>
      </c>
      <c r="K16" s="6">
        <v>10.152082999999999</v>
      </c>
      <c r="L16" s="6">
        <v>12.182499999999999</v>
      </c>
      <c r="M16" s="6">
        <v>14.212916999999999</v>
      </c>
      <c r="O16" s="8" t="s">
        <v>4</v>
      </c>
      <c r="P16" s="6">
        <v>3.3594170000000001</v>
      </c>
      <c r="Q16" s="6">
        <v>5.5190419999999998</v>
      </c>
      <c r="R16" s="6">
        <v>7.6786669999999999</v>
      </c>
      <c r="S16" s="6">
        <v>9.8382919999999991</v>
      </c>
      <c r="T16" s="6">
        <v>11.997916999999999</v>
      </c>
      <c r="U16" s="6">
        <v>14.397500000000001</v>
      </c>
      <c r="V16" s="6">
        <v>16.797083000000001</v>
      </c>
      <c r="AK16" s="14">
        <v>3</v>
      </c>
      <c r="AL16" s="15" t="s">
        <v>14</v>
      </c>
      <c r="AM16" s="6">
        <v>15.29</v>
      </c>
      <c r="AN16" s="6">
        <v>10.260001000000001</v>
      </c>
      <c r="AO16" s="1">
        <f t="shared" si="0"/>
        <v>8</v>
      </c>
      <c r="AP16"/>
    </row>
    <row r="17" spans="2:42" x14ac:dyDescent="0.35">
      <c r="B17" s="11">
        <v>50.84</v>
      </c>
      <c r="C17" s="5">
        <v>11</v>
      </c>
      <c r="D17" s="11">
        <v>50.84</v>
      </c>
      <c r="F17" s="8" t="s">
        <v>8</v>
      </c>
      <c r="G17" s="6">
        <v>2.8425829999999999</v>
      </c>
      <c r="H17" s="6">
        <v>4.6699580000000003</v>
      </c>
      <c r="I17" s="6">
        <v>6.4973330000000002</v>
      </c>
      <c r="J17" s="6">
        <v>8.3247079999999993</v>
      </c>
      <c r="K17" s="6">
        <v>10.152082999999999</v>
      </c>
      <c r="L17" s="6">
        <v>12.182499999999999</v>
      </c>
      <c r="M17" s="6">
        <v>14.212916999999999</v>
      </c>
      <c r="O17" s="8" t="s">
        <v>8</v>
      </c>
      <c r="P17" s="6">
        <v>3.3594170000000001</v>
      </c>
      <c r="Q17" s="6">
        <v>5.5190419999999998</v>
      </c>
      <c r="R17" s="6">
        <v>7.6786669999999999</v>
      </c>
      <c r="S17" s="6">
        <v>9.8382919999999991</v>
      </c>
      <c r="T17" s="6">
        <v>11.997916999999999</v>
      </c>
      <c r="U17" s="6">
        <v>14.397500000000001</v>
      </c>
      <c r="V17" s="6">
        <v>16.797083000000001</v>
      </c>
      <c r="AK17" s="14">
        <v>3</v>
      </c>
      <c r="AL17" s="15" t="s">
        <v>11</v>
      </c>
      <c r="AM17" s="6">
        <v>15.29</v>
      </c>
      <c r="AN17" s="6">
        <v>10.260001000000001</v>
      </c>
      <c r="AO17" s="1">
        <f t="shared" si="0"/>
        <v>8</v>
      </c>
      <c r="AP17"/>
    </row>
    <row r="18" spans="2:42" x14ac:dyDescent="0.35">
      <c r="B18" s="11">
        <v>54.17</v>
      </c>
      <c r="C18" s="5">
        <v>12</v>
      </c>
      <c r="D18" s="11">
        <v>54.17</v>
      </c>
      <c r="F18" s="8" t="s">
        <v>25</v>
      </c>
      <c r="G18" s="6">
        <v>2.8425829999999999</v>
      </c>
      <c r="H18" s="6">
        <v>4.6699580000000003</v>
      </c>
      <c r="I18" s="6">
        <v>6.4973330000000002</v>
      </c>
      <c r="J18" s="6">
        <v>8.3247079999999993</v>
      </c>
      <c r="K18" s="6">
        <v>10.152082999999999</v>
      </c>
      <c r="L18" s="6">
        <v>12.182499999999999</v>
      </c>
      <c r="M18" s="6">
        <v>14.212916999999999</v>
      </c>
      <c r="O18" s="8" t="s">
        <v>25</v>
      </c>
      <c r="P18" s="6">
        <v>3.3594170000000001</v>
      </c>
      <c r="Q18" s="6">
        <v>5.5190419999999998</v>
      </c>
      <c r="R18" s="6">
        <v>7.6786669999999999</v>
      </c>
      <c r="S18" s="6">
        <v>9.8382919999999991</v>
      </c>
      <c r="T18" s="6">
        <v>11.997916999999999</v>
      </c>
      <c r="U18" s="6">
        <v>14.397500000000001</v>
      </c>
      <c r="V18" s="6">
        <v>16.797083000000001</v>
      </c>
      <c r="AK18" s="14">
        <v>4</v>
      </c>
      <c r="AL18" s="18"/>
      <c r="AM18" s="6">
        <v>21.26</v>
      </c>
      <c r="AN18" s="6">
        <v>15.290001</v>
      </c>
      <c r="AO18" s="1">
        <f t="shared" si="0"/>
        <v>12</v>
      </c>
      <c r="AP18"/>
    </row>
    <row r="19" spans="2:42" x14ac:dyDescent="0.35">
      <c r="B19" s="11">
        <v>57.51</v>
      </c>
      <c r="C19" s="5">
        <v>13</v>
      </c>
      <c r="D19" s="11">
        <v>57.51</v>
      </c>
      <c r="F19" s="8" t="s">
        <v>26</v>
      </c>
      <c r="G19" s="6">
        <v>2.8425829999999999</v>
      </c>
      <c r="H19" s="6">
        <v>4.6699580000000003</v>
      </c>
      <c r="I19" s="6">
        <v>6.4973330000000002</v>
      </c>
      <c r="J19" s="6">
        <v>8.3247079999999993</v>
      </c>
      <c r="K19" s="6">
        <v>10.152082999999999</v>
      </c>
      <c r="L19" s="6">
        <v>12.182499999999999</v>
      </c>
      <c r="M19" s="6">
        <v>14.212916999999999</v>
      </c>
      <c r="O19" s="8" t="s">
        <v>26</v>
      </c>
      <c r="P19" s="6">
        <v>3.3594170000000001</v>
      </c>
      <c r="Q19" s="6">
        <v>5.5190419999999998</v>
      </c>
      <c r="R19" s="6">
        <v>7.6786669999999999</v>
      </c>
      <c r="S19" s="6">
        <v>9.8382919999999991</v>
      </c>
      <c r="T19" s="6">
        <v>11.997916999999999</v>
      </c>
      <c r="U19" s="6">
        <v>14.397500000000001</v>
      </c>
      <c r="V19" s="6">
        <v>16.797083000000001</v>
      </c>
      <c r="AK19" s="14">
        <v>5</v>
      </c>
      <c r="AL19" s="15" t="s">
        <v>22</v>
      </c>
      <c r="AM19" s="6">
        <v>27.22</v>
      </c>
      <c r="AN19" s="6">
        <v>21.260000999999999</v>
      </c>
      <c r="AO19" s="1">
        <f t="shared" si="0"/>
        <v>13</v>
      </c>
      <c r="AP19"/>
    </row>
    <row r="20" spans="2:42" x14ac:dyDescent="0.35">
      <c r="B20" s="11">
        <v>62.16</v>
      </c>
      <c r="C20" s="5">
        <v>14</v>
      </c>
      <c r="D20" s="11">
        <v>62.16</v>
      </c>
      <c r="F20" s="8" t="s">
        <v>118</v>
      </c>
      <c r="G20" s="6">
        <v>2.8425829999999999</v>
      </c>
      <c r="H20" s="6">
        <v>4.6699580000000003</v>
      </c>
      <c r="I20" s="6">
        <v>6.4973330000000002</v>
      </c>
      <c r="J20" s="6">
        <v>8.3247079999999993</v>
      </c>
      <c r="K20" s="6">
        <v>10.152082999999999</v>
      </c>
      <c r="L20" s="6">
        <v>12.182499999999999</v>
      </c>
      <c r="M20" s="6">
        <v>14.212916999999999</v>
      </c>
      <c r="O20" s="8" t="s">
        <v>118</v>
      </c>
      <c r="P20" s="6">
        <v>3.3594170000000001</v>
      </c>
      <c r="Q20" s="6">
        <v>5.5190419999999998</v>
      </c>
      <c r="R20" s="6">
        <v>7.6786669999999999</v>
      </c>
      <c r="S20" s="6">
        <v>9.8382919999999991</v>
      </c>
      <c r="T20" s="6">
        <v>11.997916999999999</v>
      </c>
      <c r="U20" s="6">
        <v>14.397500000000001</v>
      </c>
      <c r="V20" s="6">
        <v>16.797083000000001</v>
      </c>
      <c r="AK20" s="14">
        <v>5</v>
      </c>
      <c r="AL20" s="15" t="s">
        <v>114</v>
      </c>
      <c r="AM20" s="6">
        <v>27.22</v>
      </c>
      <c r="AN20" s="6">
        <v>21.260000999999999</v>
      </c>
      <c r="AO20" s="1">
        <f t="shared" si="0"/>
        <v>13</v>
      </c>
      <c r="AP20"/>
    </row>
    <row r="21" spans="2:42" x14ac:dyDescent="0.35">
      <c r="B21" s="11">
        <v>65.17</v>
      </c>
      <c r="C21" s="5">
        <v>15</v>
      </c>
      <c r="D21" s="11">
        <v>65.17</v>
      </c>
      <c r="F21" s="8" t="s">
        <v>21</v>
      </c>
      <c r="G21" s="6">
        <v>2.8425829999999999</v>
      </c>
      <c r="H21" s="6">
        <v>4.6699580000000003</v>
      </c>
      <c r="I21" s="6">
        <v>6.4973330000000002</v>
      </c>
      <c r="J21" s="6">
        <v>8.3247079999999993</v>
      </c>
      <c r="K21" s="6">
        <v>10.152082999999999</v>
      </c>
      <c r="L21" s="6">
        <v>12.182499999999999</v>
      </c>
      <c r="M21" s="6">
        <v>14.212916999999999</v>
      </c>
      <c r="O21" s="8" t="s">
        <v>21</v>
      </c>
      <c r="P21" s="6">
        <v>3.3594170000000001</v>
      </c>
      <c r="Q21" s="6">
        <v>5.5190419999999998</v>
      </c>
      <c r="R21" s="6">
        <v>7.6786669999999999</v>
      </c>
      <c r="S21" s="6">
        <v>9.8382919999999991</v>
      </c>
      <c r="T21" s="6">
        <v>11.997916999999999</v>
      </c>
      <c r="U21" s="6">
        <v>14.397500000000001</v>
      </c>
      <c r="V21" s="6">
        <v>16.797083000000001</v>
      </c>
      <c r="AK21" s="14">
        <v>5</v>
      </c>
      <c r="AL21" s="15" t="s">
        <v>116</v>
      </c>
      <c r="AM21" s="6">
        <v>27.22</v>
      </c>
      <c r="AN21" s="6">
        <v>21.260000999999999</v>
      </c>
      <c r="AO21" s="1">
        <f t="shared" si="0"/>
        <v>13</v>
      </c>
      <c r="AP21"/>
    </row>
    <row r="22" spans="2:42" x14ac:dyDescent="0.35">
      <c r="B22" s="11">
        <v>68.180000000000007</v>
      </c>
      <c r="C22" s="5">
        <v>16</v>
      </c>
      <c r="D22" s="11">
        <v>68.180000000000007</v>
      </c>
      <c r="F22" s="8" t="s">
        <v>119</v>
      </c>
      <c r="G22" s="6">
        <v>3.1909169999999998</v>
      </c>
      <c r="H22" s="6">
        <v>5.2422199999999997</v>
      </c>
      <c r="I22" s="6">
        <v>7.2935239999999997</v>
      </c>
      <c r="J22" s="6">
        <v>9.3448270000000004</v>
      </c>
      <c r="K22" s="6">
        <v>11.396131</v>
      </c>
      <c r="L22" s="6">
        <v>13.67536</v>
      </c>
      <c r="M22" s="6">
        <v>15.95458</v>
      </c>
      <c r="O22" s="8" t="s">
        <v>119</v>
      </c>
      <c r="P22" s="6">
        <v>3.771083</v>
      </c>
      <c r="Q22" s="6">
        <v>6.1953509999999996</v>
      </c>
      <c r="R22" s="6">
        <v>8.6196190000000001</v>
      </c>
      <c r="S22" s="6">
        <v>11.043889999999999</v>
      </c>
      <c r="T22" s="6">
        <v>13.468154999999999</v>
      </c>
      <c r="U22" s="6">
        <v>16.16179</v>
      </c>
      <c r="V22" s="6">
        <v>18.855419999999999</v>
      </c>
      <c r="AK22" s="14">
        <v>5</v>
      </c>
      <c r="AL22" s="15" t="s">
        <v>117</v>
      </c>
      <c r="AM22" s="6">
        <v>27.22</v>
      </c>
      <c r="AN22" s="6">
        <v>21.260000999999999</v>
      </c>
      <c r="AO22" s="1">
        <f t="shared" si="0"/>
        <v>13</v>
      </c>
      <c r="AP22"/>
    </row>
    <row r="23" spans="2:42" x14ac:dyDescent="0.35">
      <c r="B23" s="11">
        <v>71.19</v>
      </c>
      <c r="C23" s="5">
        <v>17</v>
      </c>
      <c r="D23" s="11">
        <v>71.19</v>
      </c>
      <c r="F23" s="8" t="s">
        <v>24</v>
      </c>
      <c r="G23" s="6">
        <v>3.6098330000000001</v>
      </c>
      <c r="H23" s="6">
        <v>5.9304399999999999</v>
      </c>
      <c r="I23" s="6">
        <v>8.2510480000000008</v>
      </c>
      <c r="J23" s="6">
        <v>10.571655</v>
      </c>
      <c r="K23" s="6">
        <v>12.892262000000001</v>
      </c>
      <c r="L23" s="6">
        <v>15.470713999999999</v>
      </c>
      <c r="M23" s="6">
        <v>18.049167000000001</v>
      </c>
      <c r="O23" s="8" t="s">
        <v>24</v>
      </c>
      <c r="P23" s="6">
        <v>4.2661670000000003</v>
      </c>
      <c r="Q23" s="6">
        <v>7.0087020000000004</v>
      </c>
      <c r="R23" s="6">
        <v>9.7512380000000007</v>
      </c>
      <c r="S23" s="6">
        <v>12.493774</v>
      </c>
      <c r="T23" s="6">
        <v>15.23631</v>
      </c>
      <c r="U23" s="6">
        <v>18.283570999999998</v>
      </c>
      <c r="V23" s="6">
        <v>21.330832999999998</v>
      </c>
      <c r="AK23" s="14">
        <v>6</v>
      </c>
      <c r="AL23" s="15" t="s">
        <v>23</v>
      </c>
      <c r="AM23" s="6">
        <v>31.01</v>
      </c>
      <c r="AN23" s="6">
        <v>27.220001</v>
      </c>
      <c r="AO23" s="1">
        <f t="shared" si="0"/>
        <v>17</v>
      </c>
      <c r="AP23"/>
    </row>
    <row r="24" spans="2:42" x14ac:dyDescent="0.35">
      <c r="B24" s="11">
        <v>74.319999999999993</v>
      </c>
      <c r="C24" s="5">
        <v>18</v>
      </c>
      <c r="D24" s="11">
        <v>74.319999999999993</v>
      </c>
      <c r="F24" s="8" t="s">
        <v>2</v>
      </c>
      <c r="G24" s="6">
        <v>3.6098330000000001</v>
      </c>
      <c r="H24" s="6">
        <v>5.9304399999999999</v>
      </c>
      <c r="I24" s="6">
        <v>8.2510480000000008</v>
      </c>
      <c r="J24" s="6">
        <v>10.571655</v>
      </c>
      <c r="K24" s="6">
        <v>12.892262000000001</v>
      </c>
      <c r="L24" s="6">
        <v>15.470713999999999</v>
      </c>
      <c r="M24" s="6">
        <v>18.049167000000001</v>
      </c>
      <c r="O24" s="8" t="s">
        <v>2</v>
      </c>
      <c r="P24" s="6">
        <v>4.2661670000000003</v>
      </c>
      <c r="Q24" s="6">
        <v>7.0087020000000004</v>
      </c>
      <c r="R24" s="6">
        <v>9.7512380000000007</v>
      </c>
      <c r="S24" s="6">
        <v>12.493774</v>
      </c>
      <c r="T24" s="6">
        <v>15.23631</v>
      </c>
      <c r="U24" s="6">
        <v>18.283570999999998</v>
      </c>
      <c r="V24" s="6">
        <v>21.330832999999998</v>
      </c>
      <c r="AK24" s="14">
        <v>6</v>
      </c>
      <c r="AL24" s="15" t="s">
        <v>4</v>
      </c>
      <c r="AM24" s="6">
        <v>31.01</v>
      </c>
      <c r="AN24" s="6">
        <v>27.220001</v>
      </c>
      <c r="AO24" s="1">
        <f t="shared" si="0"/>
        <v>17</v>
      </c>
      <c r="AP24"/>
    </row>
    <row r="25" spans="2:42" x14ac:dyDescent="0.35">
      <c r="B25" s="11">
        <v>77.45</v>
      </c>
      <c r="C25" s="5">
        <v>19</v>
      </c>
      <c r="D25" s="11">
        <v>77.45</v>
      </c>
      <c r="F25" s="8" t="s">
        <v>7</v>
      </c>
      <c r="G25" s="6">
        <v>3.6098330000000001</v>
      </c>
      <c r="H25" s="6">
        <v>5.9304399999999999</v>
      </c>
      <c r="I25" s="6">
        <v>8.2510480000000008</v>
      </c>
      <c r="J25" s="6">
        <v>10.571655</v>
      </c>
      <c r="K25" s="6">
        <v>12.892262000000001</v>
      </c>
      <c r="L25" s="6">
        <v>15.470713999999999</v>
      </c>
      <c r="M25" s="6">
        <v>18.049167000000001</v>
      </c>
      <c r="O25" s="8" t="s">
        <v>7</v>
      </c>
      <c r="P25" s="6">
        <v>4.2661670000000003</v>
      </c>
      <c r="Q25" s="6">
        <v>7.0087020000000004</v>
      </c>
      <c r="R25" s="6">
        <v>9.7512380000000007</v>
      </c>
      <c r="S25" s="6">
        <v>12.493774</v>
      </c>
      <c r="T25" s="6">
        <v>15.23631</v>
      </c>
      <c r="U25" s="6">
        <v>18.283570999999998</v>
      </c>
      <c r="V25" s="6">
        <v>21.330832999999998</v>
      </c>
      <c r="AK25" s="14">
        <v>6</v>
      </c>
      <c r="AL25" s="15" t="s">
        <v>8</v>
      </c>
      <c r="AM25" s="6">
        <v>31.01</v>
      </c>
      <c r="AN25" s="6">
        <v>27.220001</v>
      </c>
      <c r="AO25" s="1">
        <f t="shared" si="0"/>
        <v>17</v>
      </c>
      <c r="AP25"/>
    </row>
    <row r="26" spans="2:42" x14ac:dyDescent="0.35">
      <c r="B26" s="11">
        <v>80.58</v>
      </c>
      <c r="C26" s="5">
        <v>20</v>
      </c>
      <c r="D26" s="11">
        <v>80.58</v>
      </c>
      <c r="F26" s="8" t="s">
        <v>120</v>
      </c>
      <c r="G26" s="6">
        <v>3.6098330000000001</v>
      </c>
      <c r="H26" s="6">
        <v>5.9304399999999999</v>
      </c>
      <c r="I26" s="6">
        <v>8.2510480000000008</v>
      </c>
      <c r="J26" s="6">
        <v>10.571655</v>
      </c>
      <c r="K26" s="6">
        <v>12.892262000000001</v>
      </c>
      <c r="L26" s="6">
        <v>15.470713999999999</v>
      </c>
      <c r="M26" s="6">
        <v>18.049167000000001</v>
      </c>
      <c r="O26" s="8" t="s">
        <v>120</v>
      </c>
      <c r="P26" s="6">
        <v>4.2661670000000003</v>
      </c>
      <c r="Q26" s="6">
        <v>7.0087020000000004</v>
      </c>
      <c r="R26" s="6">
        <v>9.7512380000000007</v>
      </c>
      <c r="S26" s="6">
        <v>12.493774</v>
      </c>
      <c r="T26" s="6">
        <v>15.23631</v>
      </c>
      <c r="U26" s="6">
        <v>18.283570999999998</v>
      </c>
      <c r="V26" s="6">
        <v>21.330832999999998</v>
      </c>
      <c r="AK26" s="14">
        <v>6</v>
      </c>
      <c r="AL26" s="15" t="s">
        <v>25</v>
      </c>
      <c r="AM26" s="6">
        <v>31.01</v>
      </c>
      <c r="AN26" s="6">
        <v>27.220001</v>
      </c>
      <c r="AO26" s="1">
        <f t="shared" si="0"/>
        <v>17</v>
      </c>
      <c r="AP26"/>
    </row>
    <row r="27" spans="2:42" x14ac:dyDescent="0.35">
      <c r="B27" s="11">
        <v>86.52</v>
      </c>
      <c r="C27" s="5">
        <v>21</v>
      </c>
      <c r="D27" s="11">
        <v>86.52</v>
      </c>
      <c r="F27" s="8" t="s">
        <v>115</v>
      </c>
      <c r="G27" s="6">
        <v>3.6098330000000001</v>
      </c>
      <c r="H27" s="6">
        <v>5.9304399999999999</v>
      </c>
      <c r="I27" s="6">
        <v>8.2510480000000008</v>
      </c>
      <c r="J27" s="6">
        <v>10.571655</v>
      </c>
      <c r="K27" s="6">
        <v>12.892262000000001</v>
      </c>
      <c r="L27" s="6">
        <v>15.470713999999999</v>
      </c>
      <c r="M27" s="6">
        <v>18.049167000000001</v>
      </c>
      <c r="O27" s="8" t="s">
        <v>115</v>
      </c>
      <c r="P27" s="6">
        <v>4.2661670000000003</v>
      </c>
      <c r="Q27" s="6">
        <v>7.0087020000000004</v>
      </c>
      <c r="R27" s="6">
        <v>9.7512380000000007</v>
      </c>
      <c r="S27" s="6">
        <v>12.493774</v>
      </c>
      <c r="T27" s="6">
        <v>15.23631</v>
      </c>
      <c r="U27" s="6">
        <v>18.283570999999998</v>
      </c>
      <c r="V27" s="6">
        <v>21.330832999999998</v>
      </c>
      <c r="AK27" s="14">
        <v>6</v>
      </c>
      <c r="AL27" s="15" t="s">
        <v>26</v>
      </c>
      <c r="AM27" s="6">
        <v>31.01</v>
      </c>
      <c r="AN27" s="6">
        <v>27.220001</v>
      </c>
      <c r="AO27" s="1">
        <f t="shared" si="0"/>
        <v>17</v>
      </c>
      <c r="AP27"/>
    </row>
    <row r="28" spans="2:42" x14ac:dyDescent="0.35">
      <c r="B28" s="11">
        <v>90.97</v>
      </c>
      <c r="C28" s="5">
        <v>22</v>
      </c>
      <c r="D28" s="11">
        <v>90.97</v>
      </c>
      <c r="F28" s="8" t="s">
        <v>17</v>
      </c>
      <c r="G28" s="6">
        <v>4.0241670000000003</v>
      </c>
      <c r="H28" s="6">
        <v>6.6111310000000003</v>
      </c>
      <c r="I28" s="6">
        <v>9.1980950000000004</v>
      </c>
      <c r="J28" s="6">
        <v>11.78506</v>
      </c>
      <c r="K28" s="6">
        <v>14.372024</v>
      </c>
      <c r="L28" s="6">
        <v>17.246428999999999</v>
      </c>
      <c r="M28" s="6">
        <v>20.120833000000001</v>
      </c>
      <c r="O28" s="8" t="s">
        <v>17</v>
      </c>
      <c r="P28" s="6">
        <v>4.755833</v>
      </c>
      <c r="Q28" s="6">
        <v>7.8131550000000001</v>
      </c>
      <c r="R28" s="6">
        <v>10.870476</v>
      </c>
      <c r="S28" s="6">
        <v>13.927797999999999</v>
      </c>
      <c r="T28" s="6">
        <v>16.985119000000001</v>
      </c>
      <c r="U28" s="6">
        <v>20.382142999999999</v>
      </c>
      <c r="V28" s="6">
        <v>23.779167000000001</v>
      </c>
      <c r="AK28" s="14">
        <v>6</v>
      </c>
      <c r="AL28" s="15" t="s">
        <v>118</v>
      </c>
      <c r="AM28" s="6">
        <v>31.01</v>
      </c>
      <c r="AN28" s="6">
        <v>27.220001</v>
      </c>
      <c r="AO28" s="1">
        <f t="shared" si="0"/>
        <v>17</v>
      </c>
      <c r="AP28"/>
    </row>
    <row r="29" spans="2:42" x14ac:dyDescent="0.35">
      <c r="B29" s="11">
        <v>97.127499999999998</v>
      </c>
      <c r="C29" s="5">
        <v>23</v>
      </c>
      <c r="D29" s="11">
        <v>97.127499999999998</v>
      </c>
      <c r="F29" s="8" t="s">
        <v>29</v>
      </c>
      <c r="G29" s="6">
        <v>4.0241670000000003</v>
      </c>
      <c r="H29" s="6">
        <v>6.6111310000000003</v>
      </c>
      <c r="I29" s="6">
        <v>9.1980950000000004</v>
      </c>
      <c r="J29" s="6">
        <v>11.78506</v>
      </c>
      <c r="K29" s="6">
        <v>14.372024</v>
      </c>
      <c r="L29" s="6">
        <v>17.246428999999999</v>
      </c>
      <c r="M29" s="6">
        <v>20.120833000000001</v>
      </c>
      <c r="O29" s="8" t="s">
        <v>29</v>
      </c>
      <c r="P29" s="6">
        <v>4.755833</v>
      </c>
      <c r="Q29" s="6">
        <v>7.8131550000000001</v>
      </c>
      <c r="R29" s="6">
        <v>10.870476</v>
      </c>
      <c r="S29" s="6">
        <v>13.927797999999999</v>
      </c>
      <c r="T29" s="6">
        <v>16.985119000000001</v>
      </c>
      <c r="U29" s="6">
        <v>20.382142999999999</v>
      </c>
      <c r="V29" s="6">
        <v>23.779167000000001</v>
      </c>
      <c r="AK29" s="14">
        <v>6</v>
      </c>
      <c r="AL29" s="15" t="s">
        <v>21</v>
      </c>
      <c r="AM29" s="6">
        <v>31.01</v>
      </c>
      <c r="AN29" s="6">
        <v>27.220001</v>
      </c>
      <c r="AO29" s="1">
        <f t="shared" si="0"/>
        <v>17</v>
      </c>
      <c r="AP29"/>
    </row>
    <row r="30" spans="2:42" x14ac:dyDescent="0.35">
      <c r="B30" s="11">
        <v>103.285</v>
      </c>
      <c r="C30" s="5">
        <v>24</v>
      </c>
      <c r="D30" s="11">
        <v>103.285</v>
      </c>
      <c r="F30" s="8" t="s">
        <v>121</v>
      </c>
      <c r="G30" s="6">
        <v>4.0241670000000003</v>
      </c>
      <c r="H30" s="6">
        <v>6.6111310000000003</v>
      </c>
      <c r="I30" s="6">
        <v>9.1980950000000004</v>
      </c>
      <c r="J30" s="6">
        <v>11.78506</v>
      </c>
      <c r="K30" s="6">
        <v>14.372024</v>
      </c>
      <c r="L30" s="6">
        <v>17.246428999999999</v>
      </c>
      <c r="M30" s="6">
        <v>20.120833000000001</v>
      </c>
      <c r="O30" s="8" t="s">
        <v>121</v>
      </c>
      <c r="P30" s="6">
        <v>4.755833</v>
      </c>
      <c r="Q30" s="6">
        <v>7.8131550000000001</v>
      </c>
      <c r="R30" s="6">
        <v>10.870476</v>
      </c>
      <c r="S30" s="6">
        <v>13.927797999999999</v>
      </c>
      <c r="T30" s="6">
        <v>16.985119000000001</v>
      </c>
      <c r="U30" s="6">
        <v>20.382142999999999</v>
      </c>
      <c r="V30" s="6">
        <v>23.779167000000001</v>
      </c>
      <c r="AK30" s="14">
        <v>7</v>
      </c>
      <c r="AL30" s="15" t="s">
        <v>119</v>
      </c>
      <c r="AM30" s="6">
        <v>34.81</v>
      </c>
      <c r="AN30" s="6">
        <v>31.010000999999999</v>
      </c>
      <c r="AO30" s="1">
        <f t="shared" si="0"/>
        <v>24</v>
      </c>
      <c r="AP30"/>
    </row>
    <row r="31" spans="2:42" x14ac:dyDescent="0.35">
      <c r="F31" s="8" t="s">
        <v>27</v>
      </c>
      <c r="G31" s="6">
        <v>4.0241670000000003</v>
      </c>
      <c r="H31" s="6">
        <v>6.6111310000000003</v>
      </c>
      <c r="I31" s="6">
        <v>9.1980950000000004</v>
      </c>
      <c r="J31" s="6">
        <v>11.78506</v>
      </c>
      <c r="K31" s="6">
        <v>14.372024</v>
      </c>
      <c r="L31" s="6">
        <v>17.246428999999999</v>
      </c>
      <c r="M31" s="6">
        <v>20.120833000000001</v>
      </c>
      <c r="O31" s="8" t="s">
        <v>27</v>
      </c>
      <c r="P31" s="6">
        <v>4.755833</v>
      </c>
      <c r="Q31" s="6">
        <v>7.8131550000000001</v>
      </c>
      <c r="R31" s="6">
        <v>10.870476</v>
      </c>
      <c r="S31" s="6">
        <v>13.927797999999999</v>
      </c>
      <c r="T31" s="6">
        <v>16.985119000000001</v>
      </c>
      <c r="U31" s="6">
        <v>20.382142999999999</v>
      </c>
      <c r="V31" s="6">
        <v>23.779167000000001</v>
      </c>
      <c r="AK31" s="14">
        <v>8</v>
      </c>
      <c r="AL31" s="15" t="s">
        <v>24</v>
      </c>
      <c r="AM31" s="6">
        <v>39.380000000000003</v>
      </c>
      <c r="AN31" s="6">
        <v>34.810001</v>
      </c>
      <c r="AO31" s="1">
        <f t="shared" si="0"/>
        <v>25</v>
      </c>
      <c r="AP31"/>
    </row>
    <row r="32" spans="2:42" x14ac:dyDescent="0.35">
      <c r="F32" s="8" t="s">
        <v>28</v>
      </c>
      <c r="G32" s="6">
        <v>4.0241670000000003</v>
      </c>
      <c r="H32" s="6">
        <v>6.6111310000000003</v>
      </c>
      <c r="I32" s="6">
        <v>9.1980950000000004</v>
      </c>
      <c r="J32" s="6">
        <v>11.78506</v>
      </c>
      <c r="K32" s="6">
        <v>14.372024</v>
      </c>
      <c r="L32" s="6">
        <v>17.246428999999999</v>
      </c>
      <c r="M32" s="6">
        <v>20.120833000000001</v>
      </c>
      <c r="O32" s="8" t="s">
        <v>28</v>
      </c>
      <c r="P32" s="6">
        <v>4.755833</v>
      </c>
      <c r="Q32" s="6">
        <v>7.8131550000000001</v>
      </c>
      <c r="R32" s="6">
        <v>10.870476</v>
      </c>
      <c r="S32" s="6">
        <v>13.927797999999999</v>
      </c>
      <c r="T32" s="6">
        <v>16.985119000000001</v>
      </c>
      <c r="U32" s="6">
        <v>20.382142999999999</v>
      </c>
      <c r="V32" s="6">
        <v>23.779167000000001</v>
      </c>
      <c r="AK32" s="14">
        <v>8</v>
      </c>
      <c r="AL32" s="15" t="s">
        <v>2</v>
      </c>
      <c r="AM32" s="6">
        <v>39.380000000000003</v>
      </c>
      <c r="AN32" s="6">
        <v>34.810001</v>
      </c>
      <c r="AO32" s="1">
        <f t="shared" si="0"/>
        <v>25</v>
      </c>
      <c r="AP32"/>
    </row>
    <row r="33" spans="5:42" x14ac:dyDescent="0.35">
      <c r="F33" s="8" t="s">
        <v>32</v>
      </c>
      <c r="G33" s="6">
        <v>4.3422499999999999</v>
      </c>
      <c r="H33" s="6">
        <v>7.1336959999999996</v>
      </c>
      <c r="I33" s="6">
        <v>9.9251430000000003</v>
      </c>
      <c r="J33" s="6">
        <v>12.716589000000001</v>
      </c>
      <c r="K33" s="6">
        <v>15.508036000000001</v>
      </c>
      <c r="L33" s="6">
        <v>18.609642999999998</v>
      </c>
      <c r="M33" s="6">
        <v>21.71125</v>
      </c>
      <c r="O33" s="8" t="s">
        <v>32</v>
      </c>
      <c r="P33" s="6">
        <v>5.1317500000000003</v>
      </c>
      <c r="Q33" s="6">
        <v>8.4307320000000008</v>
      </c>
      <c r="R33" s="6">
        <v>11.729714</v>
      </c>
      <c r="S33" s="6">
        <v>15.028696</v>
      </c>
      <c r="T33" s="6">
        <v>18.327679</v>
      </c>
      <c r="U33" s="6">
        <v>21.993213999999998</v>
      </c>
      <c r="V33" s="6">
        <v>25.658750000000001</v>
      </c>
      <c r="AK33" s="14">
        <v>8</v>
      </c>
      <c r="AL33" s="15" t="s">
        <v>7</v>
      </c>
      <c r="AM33" s="6">
        <v>39.380000000000003</v>
      </c>
      <c r="AN33" s="6">
        <v>34.810001</v>
      </c>
      <c r="AO33" s="1">
        <f t="shared" si="0"/>
        <v>25</v>
      </c>
      <c r="AP33"/>
    </row>
    <row r="34" spans="5:42" x14ac:dyDescent="0.35">
      <c r="F34" s="8" t="s">
        <v>3</v>
      </c>
      <c r="G34" s="6">
        <v>4.3422499999999999</v>
      </c>
      <c r="H34" s="6">
        <v>7.1336959999999996</v>
      </c>
      <c r="I34" s="6">
        <v>9.9251430000000003</v>
      </c>
      <c r="J34" s="6">
        <v>12.716589000000001</v>
      </c>
      <c r="K34" s="6">
        <v>15.508036000000001</v>
      </c>
      <c r="L34" s="6">
        <v>18.609642999999998</v>
      </c>
      <c r="M34" s="6">
        <v>21.71125</v>
      </c>
      <c r="O34" s="8" t="s">
        <v>3</v>
      </c>
      <c r="P34" s="6">
        <v>5.1317500000000003</v>
      </c>
      <c r="Q34" s="6">
        <v>8.4307320000000008</v>
      </c>
      <c r="R34" s="6">
        <v>11.729714</v>
      </c>
      <c r="S34" s="6">
        <v>15.028696</v>
      </c>
      <c r="T34" s="6">
        <v>18.327679</v>
      </c>
      <c r="U34" s="6">
        <v>21.993213999999998</v>
      </c>
      <c r="V34" s="6">
        <v>25.658750000000001</v>
      </c>
      <c r="AK34" s="14">
        <v>8</v>
      </c>
      <c r="AL34" s="15" t="s">
        <v>120</v>
      </c>
      <c r="AM34" s="6">
        <v>39.380000000000003</v>
      </c>
      <c r="AN34" s="6">
        <v>34.810001</v>
      </c>
      <c r="AO34" s="1">
        <f t="shared" si="0"/>
        <v>25</v>
      </c>
      <c r="AP34"/>
    </row>
    <row r="35" spans="5:42" x14ac:dyDescent="0.35">
      <c r="F35" s="8" t="s">
        <v>122</v>
      </c>
      <c r="G35" s="6">
        <v>4.3422499999999999</v>
      </c>
      <c r="H35" s="6">
        <v>7.1336959999999996</v>
      </c>
      <c r="I35" s="6">
        <v>9.9251430000000003</v>
      </c>
      <c r="J35" s="6">
        <v>12.716589000000001</v>
      </c>
      <c r="K35" s="6">
        <v>15.508036000000001</v>
      </c>
      <c r="L35" s="6">
        <v>18.609642999999998</v>
      </c>
      <c r="M35" s="6">
        <v>21.71125</v>
      </c>
      <c r="O35" s="8" t="s">
        <v>122</v>
      </c>
      <c r="P35" s="6">
        <v>5.1317500000000003</v>
      </c>
      <c r="Q35" s="6">
        <v>8.4307320000000008</v>
      </c>
      <c r="R35" s="6">
        <v>11.729714</v>
      </c>
      <c r="S35" s="6">
        <v>15.028696</v>
      </c>
      <c r="T35" s="6">
        <v>18.327679</v>
      </c>
      <c r="U35" s="6">
        <v>21.993213999999998</v>
      </c>
      <c r="V35" s="6">
        <v>25.658750000000001</v>
      </c>
      <c r="AK35" s="14">
        <v>8</v>
      </c>
      <c r="AL35" s="15" t="s">
        <v>115</v>
      </c>
      <c r="AM35" s="6">
        <v>39.380000000000003</v>
      </c>
      <c r="AN35" s="6">
        <v>34.810001</v>
      </c>
      <c r="AO35" s="1">
        <f t="shared" si="0"/>
        <v>25</v>
      </c>
      <c r="AP35"/>
    </row>
    <row r="36" spans="5:42" x14ac:dyDescent="0.35">
      <c r="F36" s="8" t="s">
        <v>31</v>
      </c>
      <c r="G36" s="6">
        <v>4.6603329999999996</v>
      </c>
      <c r="H36" s="6">
        <v>7.6562619999999999</v>
      </c>
      <c r="I36" s="6">
        <v>10.652189999999999</v>
      </c>
      <c r="J36" s="6">
        <v>13.648118999999999</v>
      </c>
      <c r="K36" s="6">
        <v>16.644048000000002</v>
      </c>
      <c r="L36" s="6">
        <v>19.972857000000001</v>
      </c>
      <c r="M36" s="6">
        <v>23.301666999999998</v>
      </c>
      <c r="O36" s="8" t="s">
        <v>31</v>
      </c>
      <c r="P36" s="6">
        <v>5.5076669999999996</v>
      </c>
      <c r="Q36" s="6">
        <v>9.0483100000000007</v>
      </c>
      <c r="R36" s="6">
        <v>12.588952000000001</v>
      </c>
      <c r="S36" s="6">
        <v>16.129594999999998</v>
      </c>
      <c r="T36" s="6">
        <v>19.670238000000001</v>
      </c>
      <c r="U36" s="6">
        <v>23.604285999999998</v>
      </c>
      <c r="V36" s="6">
        <v>27.538333000000002</v>
      </c>
      <c r="AK36" s="14">
        <v>9</v>
      </c>
      <c r="AL36" s="15" t="s">
        <v>17</v>
      </c>
      <c r="AM36" s="6">
        <v>43.9</v>
      </c>
      <c r="AN36" s="6">
        <v>39.380001</v>
      </c>
      <c r="AO36" s="1">
        <f>IF(AK35=AK36,AO35,ROW(AK36)-6)</f>
        <v>30</v>
      </c>
      <c r="AP36"/>
    </row>
    <row r="37" spans="5:42" x14ac:dyDescent="0.35">
      <c r="F37" s="8" t="s">
        <v>1</v>
      </c>
      <c r="G37" s="6">
        <v>4.6603329999999996</v>
      </c>
      <c r="H37" s="6">
        <v>7.6562619999999999</v>
      </c>
      <c r="I37" s="6">
        <v>10.652189999999999</v>
      </c>
      <c r="J37" s="6">
        <v>13.648118999999999</v>
      </c>
      <c r="K37" s="6">
        <v>16.644048000000002</v>
      </c>
      <c r="L37" s="6">
        <v>19.972857000000001</v>
      </c>
      <c r="M37" s="6">
        <v>23.301666999999998</v>
      </c>
      <c r="O37" s="8" t="s">
        <v>1</v>
      </c>
      <c r="P37" s="6">
        <v>5.5076669999999996</v>
      </c>
      <c r="Q37" s="6">
        <v>9.0483100000000007</v>
      </c>
      <c r="R37" s="6">
        <v>12.588952000000001</v>
      </c>
      <c r="S37" s="6">
        <v>16.129594999999998</v>
      </c>
      <c r="T37" s="6">
        <v>19.670238000000001</v>
      </c>
      <c r="U37" s="6">
        <v>23.604285999999998</v>
      </c>
      <c r="V37" s="6">
        <v>27.538333000000002</v>
      </c>
      <c r="AK37" s="14">
        <v>9</v>
      </c>
      <c r="AL37" s="15" t="s">
        <v>29</v>
      </c>
      <c r="AM37" s="6">
        <v>43.9</v>
      </c>
      <c r="AN37" s="6">
        <v>39.380001</v>
      </c>
      <c r="AO37" s="1">
        <f t="shared" si="0"/>
        <v>30</v>
      </c>
      <c r="AP37"/>
    </row>
    <row r="38" spans="5:42" x14ac:dyDescent="0.35">
      <c r="F38" s="8" t="s">
        <v>101</v>
      </c>
      <c r="G38" s="6">
        <v>4.9655829999999996</v>
      </c>
      <c r="H38" s="6">
        <v>8.1577439999999992</v>
      </c>
      <c r="I38" s="6">
        <v>11.349905</v>
      </c>
      <c r="J38" s="6">
        <v>14.542064999999999</v>
      </c>
      <c r="K38" s="6">
        <v>17.734226</v>
      </c>
      <c r="L38" s="6">
        <v>21.281071000000001</v>
      </c>
      <c r="M38" s="6">
        <v>24.827916999999999</v>
      </c>
      <c r="O38" s="8" t="s">
        <v>101</v>
      </c>
      <c r="P38" s="6">
        <v>5.868417</v>
      </c>
      <c r="Q38" s="6">
        <v>9.6409699999999994</v>
      </c>
      <c r="R38" s="6">
        <v>13.413524000000001</v>
      </c>
      <c r="S38" s="6">
        <v>17.186077000000001</v>
      </c>
      <c r="T38" s="6">
        <v>20.958631</v>
      </c>
      <c r="U38" s="6">
        <v>25.150357</v>
      </c>
      <c r="V38" s="6">
        <v>29.342082999999999</v>
      </c>
      <c r="AK38" s="14">
        <v>9</v>
      </c>
      <c r="AL38" s="15" t="s">
        <v>121</v>
      </c>
      <c r="AM38" s="6">
        <v>43.9</v>
      </c>
      <c r="AN38" s="6">
        <v>39.380001</v>
      </c>
      <c r="AO38" s="1">
        <f t="shared" si="0"/>
        <v>30</v>
      </c>
      <c r="AP38"/>
    </row>
    <row r="39" spans="5:42" x14ac:dyDescent="0.35">
      <c r="F39" s="8" t="s">
        <v>12</v>
      </c>
      <c r="G39" s="6">
        <v>4.9655829999999996</v>
      </c>
      <c r="H39" s="6">
        <v>8.1577439999999992</v>
      </c>
      <c r="I39" s="6">
        <v>11.349905</v>
      </c>
      <c r="J39" s="6">
        <v>14.542064999999999</v>
      </c>
      <c r="K39" s="6">
        <v>17.734226</v>
      </c>
      <c r="L39" s="6">
        <v>21.281071000000001</v>
      </c>
      <c r="M39" s="6">
        <v>24.827916999999999</v>
      </c>
      <c r="O39" s="8" t="s">
        <v>12</v>
      </c>
      <c r="P39" s="6">
        <v>5.868417</v>
      </c>
      <c r="Q39" s="6">
        <v>9.6409699999999994</v>
      </c>
      <c r="R39" s="6">
        <v>13.413524000000001</v>
      </c>
      <c r="S39" s="6">
        <v>17.186077000000001</v>
      </c>
      <c r="T39" s="6">
        <v>20.958631</v>
      </c>
      <c r="U39" s="6">
        <v>25.150357</v>
      </c>
      <c r="V39" s="6">
        <v>29.342082999999999</v>
      </c>
      <c r="AK39" s="14">
        <v>9</v>
      </c>
      <c r="AL39" s="15" t="s">
        <v>27</v>
      </c>
      <c r="AM39" s="6">
        <v>43.9</v>
      </c>
      <c r="AN39" s="6">
        <v>39.380001</v>
      </c>
      <c r="AO39" s="1">
        <f t="shared" si="0"/>
        <v>30</v>
      </c>
      <c r="AP39"/>
    </row>
    <row r="40" spans="5:42" x14ac:dyDescent="0.35">
      <c r="F40" s="8" t="s">
        <v>102</v>
      </c>
      <c r="G40" s="6">
        <v>5.2717499999999999</v>
      </c>
      <c r="H40" s="6">
        <v>8.6607319999999994</v>
      </c>
      <c r="I40" s="6">
        <v>12.049714</v>
      </c>
      <c r="J40" s="6">
        <v>15.438696</v>
      </c>
      <c r="K40" s="6">
        <v>18.827679</v>
      </c>
      <c r="L40" s="6">
        <v>22.593214</v>
      </c>
      <c r="M40" s="6">
        <v>26.358750000000001</v>
      </c>
      <c r="O40" s="8" t="s">
        <v>102</v>
      </c>
      <c r="P40" s="6">
        <v>6.2302499999999998</v>
      </c>
      <c r="Q40" s="6">
        <v>10.235410999999999</v>
      </c>
      <c r="R40" s="6">
        <v>14.240570999999999</v>
      </c>
      <c r="S40" s="6">
        <v>18.245732</v>
      </c>
      <c r="T40" s="6">
        <v>22.250893000000001</v>
      </c>
      <c r="U40" s="6">
        <v>26.701070999999999</v>
      </c>
      <c r="V40" s="6">
        <v>31.151250000000001</v>
      </c>
      <c r="AK40" s="14">
        <v>9</v>
      </c>
      <c r="AL40" s="15" t="s">
        <v>28</v>
      </c>
      <c r="AM40" s="6">
        <v>43.9</v>
      </c>
      <c r="AN40" s="6">
        <v>39.380001</v>
      </c>
      <c r="AO40" s="1">
        <f t="shared" si="0"/>
        <v>30</v>
      </c>
      <c r="AP40"/>
    </row>
    <row r="41" spans="5:42" x14ac:dyDescent="0.35">
      <c r="F41" s="8" t="s">
        <v>123</v>
      </c>
      <c r="G41" s="6">
        <v>5.2717499999999999</v>
      </c>
      <c r="H41" s="6">
        <v>8.6607319999999994</v>
      </c>
      <c r="I41" s="6">
        <v>12.049714</v>
      </c>
      <c r="J41" s="6">
        <v>15.438696</v>
      </c>
      <c r="K41" s="6">
        <v>18.827679</v>
      </c>
      <c r="L41" s="6">
        <v>22.593214</v>
      </c>
      <c r="M41" s="6">
        <v>26.358750000000001</v>
      </c>
      <c r="O41" s="8" t="s">
        <v>123</v>
      </c>
      <c r="P41" s="6">
        <v>6.2302499999999998</v>
      </c>
      <c r="Q41" s="6">
        <v>10.235410999999999</v>
      </c>
      <c r="R41" s="6">
        <v>14.240570999999999</v>
      </c>
      <c r="S41" s="6">
        <v>18.245732</v>
      </c>
      <c r="T41" s="6">
        <v>22.250893000000001</v>
      </c>
      <c r="U41" s="6">
        <v>26.701070999999999</v>
      </c>
      <c r="V41" s="6">
        <v>31.151250000000001</v>
      </c>
      <c r="AK41" s="14">
        <v>10</v>
      </c>
      <c r="AL41" s="15" t="s">
        <v>32</v>
      </c>
      <c r="AM41" s="6">
        <v>47.37</v>
      </c>
      <c r="AN41" s="6">
        <v>43.900001000000003</v>
      </c>
      <c r="AO41" s="1">
        <f t="shared" si="0"/>
        <v>35</v>
      </c>
      <c r="AP41"/>
    </row>
    <row r="42" spans="5:42" x14ac:dyDescent="0.35">
      <c r="F42" s="8" t="s">
        <v>0</v>
      </c>
      <c r="G42" s="6">
        <v>5.2717499999999999</v>
      </c>
      <c r="H42" s="6">
        <v>8.6607319999999994</v>
      </c>
      <c r="I42" s="6">
        <v>12.049714</v>
      </c>
      <c r="J42" s="6">
        <v>15.438696</v>
      </c>
      <c r="K42" s="6">
        <v>18.827679</v>
      </c>
      <c r="L42" s="6">
        <v>22.593214</v>
      </c>
      <c r="M42" s="6">
        <v>26.358750000000001</v>
      </c>
      <c r="O42" s="8" t="s">
        <v>0</v>
      </c>
      <c r="P42" s="6">
        <v>6.2302499999999998</v>
      </c>
      <c r="Q42" s="6">
        <v>10.235410999999999</v>
      </c>
      <c r="R42" s="6">
        <v>14.240570999999999</v>
      </c>
      <c r="S42" s="6">
        <v>18.245732</v>
      </c>
      <c r="T42" s="6">
        <v>22.250893000000001</v>
      </c>
      <c r="U42" s="6">
        <v>26.701070999999999</v>
      </c>
      <c r="V42" s="6">
        <v>31.151250000000001</v>
      </c>
      <c r="AK42" s="14">
        <v>10</v>
      </c>
      <c r="AL42" s="15" t="s">
        <v>3</v>
      </c>
      <c r="AM42" s="6">
        <v>47.37</v>
      </c>
      <c r="AN42" s="6">
        <v>43.900001000000003</v>
      </c>
      <c r="AO42" s="1">
        <f t="shared" si="0"/>
        <v>35</v>
      </c>
      <c r="AP42"/>
    </row>
    <row r="43" spans="5:42" x14ac:dyDescent="0.35">
      <c r="F43" s="8" t="s">
        <v>6</v>
      </c>
      <c r="G43" s="6">
        <v>5.2717499999999999</v>
      </c>
      <c r="H43" s="6">
        <v>8.6607319999999994</v>
      </c>
      <c r="I43" s="6">
        <v>12.049714</v>
      </c>
      <c r="J43" s="6">
        <v>15.438696</v>
      </c>
      <c r="K43" s="6">
        <v>18.827679</v>
      </c>
      <c r="L43" s="6">
        <v>22.593214</v>
      </c>
      <c r="M43" s="6">
        <v>26.358750000000001</v>
      </c>
      <c r="O43" s="8" t="s">
        <v>6</v>
      </c>
      <c r="P43" s="6">
        <v>6.2302499999999998</v>
      </c>
      <c r="Q43" s="6">
        <v>10.235410999999999</v>
      </c>
      <c r="R43" s="6">
        <v>14.240570999999999</v>
      </c>
      <c r="S43" s="6">
        <v>18.245732</v>
      </c>
      <c r="T43" s="6">
        <v>22.250893000000001</v>
      </c>
      <c r="U43" s="6">
        <v>26.701070999999999</v>
      </c>
      <c r="V43" s="6">
        <v>31.151250000000001</v>
      </c>
      <c r="AK43" s="14">
        <v>10</v>
      </c>
      <c r="AL43" s="15" t="s">
        <v>122</v>
      </c>
      <c r="AM43" s="6">
        <v>47.37</v>
      </c>
      <c r="AN43" s="6">
        <v>43.900001000000003</v>
      </c>
      <c r="AO43" s="1">
        <f t="shared" si="0"/>
        <v>35</v>
      </c>
      <c r="AP43"/>
    </row>
    <row r="44" spans="5:42" x14ac:dyDescent="0.35">
      <c r="E44"/>
      <c r="F44" s="8" t="s">
        <v>103</v>
      </c>
      <c r="G44" s="6">
        <v>5.6980000000000004</v>
      </c>
      <c r="H44" s="6">
        <v>9.3610000000000007</v>
      </c>
      <c r="I44" s="6">
        <v>13.023999999999999</v>
      </c>
      <c r="J44" s="6">
        <v>16.687000000000001</v>
      </c>
      <c r="K44" s="6">
        <v>20.350000000000001</v>
      </c>
      <c r="L44" s="6">
        <v>24.42</v>
      </c>
      <c r="M44" s="6">
        <v>28.49</v>
      </c>
      <c r="O44" s="8" t="s">
        <v>103</v>
      </c>
      <c r="P44" s="6">
        <v>6.734</v>
      </c>
      <c r="Q44" s="6">
        <v>11.063000000000001</v>
      </c>
      <c r="R44" s="6">
        <v>15.391999999999999</v>
      </c>
      <c r="S44" s="6">
        <v>19.721</v>
      </c>
      <c r="T44" s="6">
        <v>24.05</v>
      </c>
      <c r="U44" s="6">
        <v>28.86</v>
      </c>
      <c r="V44" s="6">
        <v>33.67</v>
      </c>
      <c r="AK44" s="14">
        <v>11</v>
      </c>
      <c r="AL44" s="15" t="s">
        <v>31</v>
      </c>
      <c r="AM44" s="6">
        <v>50.84</v>
      </c>
      <c r="AN44" s="6">
        <v>47.370001000000002</v>
      </c>
      <c r="AO44" s="1">
        <f t="shared" si="0"/>
        <v>38</v>
      </c>
      <c r="AP44"/>
    </row>
    <row r="45" spans="5:42" x14ac:dyDescent="0.35">
      <c r="E45"/>
      <c r="F45" s="8" t="s">
        <v>9</v>
      </c>
      <c r="G45" s="6">
        <v>5.6980000000000004</v>
      </c>
      <c r="H45" s="6">
        <v>9.3610000000000007</v>
      </c>
      <c r="I45" s="6">
        <v>13.023999999999999</v>
      </c>
      <c r="J45" s="6">
        <v>16.687000000000001</v>
      </c>
      <c r="K45" s="6">
        <v>20.350000000000001</v>
      </c>
      <c r="L45" s="6">
        <v>24.42</v>
      </c>
      <c r="M45" s="6">
        <v>28.49</v>
      </c>
      <c r="O45" s="8" t="s">
        <v>9</v>
      </c>
      <c r="P45" s="6">
        <v>6.734</v>
      </c>
      <c r="Q45" s="6">
        <v>11.063000000000001</v>
      </c>
      <c r="R45" s="6">
        <v>15.391999999999999</v>
      </c>
      <c r="S45" s="6">
        <v>19.721</v>
      </c>
      <c r="T45" s="6">
        <v>24.05</v>
      </c>
      <c r="U45" s="6">
        <v>28.86</v>
      </c>
      <c r="V45" s="6">
        <v>33.67</v>
      </c>
      <c r="AK45" s="14">
        <v>11</v>
      </c>
      <c r="AL45" s="15" t="s">
        <v>1</v>
      </c>
      <c r="AM45" s="6">
        <v>50.84</v>
      </c>
      <c r="AN45" s="6">
        <v>47.370001000000002</v>
      </c>
      <c r="AO45" s="1">
        <f t="shared" si="0"/>
        <v>38</v>
      </c>
      <c r="AP45"/>
    </row>
    <row r="46" spans="5:42" x14ac:dyDescent="0.35">
      <c r="E46"/>
      <c r="F46" s="8" t="s">
        <v>10</v>
      </c>
      <c r="G46" s="6">
        <v>5.6980000000000004</v>
      </c>
      <c r="H46" s="6">
        <v>9.3610000000000007</v>
      </c>
      <c r="I46" s="6">
        <v>13.023999999999999</v>
      </c>
      <c r="J46" s="6">
        <v>16.687000000000001</v>
      </c>
      <c r="K46" s="6">
        <v>20.350000000000001</v>
      </c>
      <c r="L46" s="6">
        <v>24.42</v>
      </c>
      <c r="M46" s="6">
        <v>28.49</v>
      </c>
      <c r="O46" s="8" t="s">
        <v>10</v>
      </c>
      <c r="P46" s="6">
        <v>6.734</v>
      </c>
      <c r="Q46" s="6">
        <v>11.063000000000001</v>
      </c>
      <c r="R46" s="6">
        <v>15.391999999999999</v>
      </c>
      <c r="S46" s="6">
        <v>19.721</v>
      </c>
      <c r="T46" s="6">
        <v>24.05</v>
      </c>
      <c r="U46" s="6">
        <v>28.86</v>
      </c>
      <c r="V46" s="6">
        <v>33.67</v>
      </c>
      <c r="AK46" s="14">
        <v>12</v>
      </c>
      <c r="AL46" s="15" t="s">
        <v>12</v>
      </c>
      <c r="AM46" s="6">
        <v>54.17</v>
      </c>
      <c r="AN46" s="6">
        <v>50.840001000000001</v>
      </c>
      <c r="AO46" s="1">
        <f t="shared" si="0"/>
        <v>40</v>
      </c>
      <c r="AP46"/>
    </row>
    <row r="47" spans="5:42" x14ac:dyDescent="0.35">
      <c r="E47"/>
      <c r="F47" s="8" t="s">
        <v>30</v>
      </c>
      <c r="G47" s="6">
        <v>6.2498329999999997</v>
      </c>
      <c r="H47" s="6">
        <v>10.267583</v>
      </c>
      <c r="I47" s="6">
        <v>14.285333</v>
      </c>
      <c r="J47" s="6">
        <v>18.303083000000001</v>
      </c>
      <c r="K47" s="6">
        <v>22.320833</v>
      </c>
      <c r="L47" s="6">
        <v>26.785</v>
      </c>
      <c r="M47" s="6">
        <v>31.249167</v>
      </c>
      <c r="O47" s="8" t="s">
        <v>30</v>
      </c>
      <c r="P47" s="6">
        <v>7.3861670000000004</v>
      </c>
      <c r="Q47" s="6">
        <v>12.134416999999999</v>
      </c>
      <c r="R47" s="6">
        <v>16.882667000000001</v>
      </c>
      <c r="S47" s="6">
        <v>21.630917</v>
      </c>
      <c r="T47" s="6">
        <v>26.379166999999999</v>
      </c>
      <c r="U47" s="6">
        <v>31.655000000000001</v>
      </c>
      <c r="V47" s="6">
        <v>36.930833</v>
      </c>
      <c r="AK47" s="14">
        <v>12</v>
      </c>
      <c r="AL47" s="15" t="s">
        <v>101</v>
      </c>
      <c r="AM47" s="6">
        <v>54.17</v>
      </c>
      <c r="AN47" s="6">
        <v>50.840001000000001</v>
      </c>
      <c r="AO47" s="1">
        <f t="shared" si="0"/>
        <v>40</v>
      </c>
      <c r="AP47"/>
    </row>
    <row r="48" spans="5:42" x14ac:dyDescent="0.35">
      <c r="E48"/>
      <c r="F48" s="8" t="s">
        <v>104</v>
      </c>
      <c r="G48" s="6">
        <v>6.2498329999999997</v>
      </c>
      <c r="H48" s="6">
        <v>10.267583</v>
      </c>
      <c r="I48" s="6">
        <v>14.285333</v>
      </c>
      <c r="J48" s="6">
        <v>18.303083000000001</v>
      </c>
      <c r="K48" s="6">
        <v>22.320833</v>
      </c>
      <c r="L48" s="6">
        <v>26.785</v>
      </c>
      <c r="M48" s="6">
        <v>31.249167</v>
      </c>
      <c r="O48" s="8" t="s">
        <v>104</v>
      </c>
      <c r="P48" s="6">
        <v>7.3861670000000004</v>
      </c>
      <c r="Q48" s="6">
        <v>12.134416999999999</v>
      </c>
      <c r="R48" s="6">
        <v>16.882667000000001</v>
      </c>
      <c r="S48" s="6">
        <v>21.630917</v>
      </c>
      <c r="T48" s="6">
        <v>26.379166999999999</v>
      </c>
      <c r="U48" s="6">
        <v>31.655000000000001</v>
      </c>
      <c r="V48" s="6">
        <v>36.930833</v>
      </c>
      <c r="AK48" s="14">
        <v>13</v>
      </c>
      <c r="AL48" s="15" t="s">
        <v>0</v>
      </c>
      <c r="AM48" s="6">
        <v>57.51</v>
      </c>
      <c r="AN48" s="6">
        <v>54.170000999999999</v>
      </c>
      <c r="AO48" s="1">
        <f t="shared" si="0"/>
        <v>42</v>
      </c>
      <c r="AP48"/>
    </row>
    <row r="49" spans="5:42" x14ac:dyDescent="0.35">
      <c r="E49"/>
      <c r="F49" s="8" t="s">
        <v>5</v>
      </c>
      <c r="G49" s="6">
        <v>6.2498329999999997</v>
      </c>
      <c r="H49" s="6">
        <v>10.267583</v>
      </c>
      <c r="I49" s="6">
        <v>14.285333</v>
      </c>
      <c r="J49" s="6">
        <v>18.303083000000001</v>
      </c>
      <c r="K49" s="6">
        <v>22.320833</v>
      </c>
      <c r="L49" s="6">
        <v>26.785</v>
      </c>
      <c r="M49" s="6">
        <v>31.249167</v>
      </c>
      <c r="O49" s="8" t="s">
        <v>5</v>
      </c>
      <c r="P49" s="6">
        <v>7.3861670000000004</v>
      </c>
      <c r="Q49" s="6">
        <v>12.134416999999999</v>
      </c>
      <c r="R49" s="6">
        <v>16.882667000000001</v>
      </c>
      <c r="S49" s="6">
        <v>21.630917</v>
      </c>
      <c r="T49" s="6">
        <v>26.379166999999999</v>
      </c>
      <c r="U49" s="6">
        <v>31.655000000000001</v>
      </c>
      <c r="V49" s="6">
        <v>36.930833</v>
      </c>
      <c r="AK49" s="14">
        <v>13</v>
      </c>
      <c r="AL49" s="15" t="s">
        <v>102</v>
      </c>
      <c r="AM49" s="6">
        <v>57.51</v>
      </c>
      <c r="AN49" s="6">
        <v>54.170000999999999</v>
      </c>
      <c r="AO49" s="1">
        <f t="shared" si="0"/>
        <v>42</v>
      </c>
      <c r="AP49"/>
    </row>
    <row r="50" spans="5:42" x14ac:dyDescent="0.35">
      <c r="E50"/>
      <c r="F50" s="8" t="s">
        <v>15</v>
      </c>
      <c r="G50" s="6">
        <v>6.5257500000000004</v>
      </c>
      <c r="H50" s="6">
        <v>10.720874999999999</v>
      </c>
      <c r="I50" s="6">
        <v>14.916</v>
      </c>
      <c r="J50" s="6">
        <v>19.111125000000001</v>
      </c>
      <c r="K50" s="6">
        <v>23.306249999999999</v>
      </c>
      <c r="L50" s="6">
        <v>27.967500000000001</v>
      </c>
      <c r="M50" s="6">
        <v>32.628749999999997</v>
      </c>
      <c r="O50" s="8" t="s">
        <v>15</v>
      </c>
      <c r="P50" s="6">
        <v>7.71225</v>
      </c>
      <c r="Q50" s="6">
        <v>12.670125000000001</v>
      </c>
      <c r="R50" s="6">
        <v>17.628</v>
      </c>
      <c r="S50" s="6">
        <v>22.585875000000001</v>
      </c>
      <c r="T50" s="6">
        <v>27.543749999999999</v>
      </c>
      <c r="U50" s="6">
        <v>33.052500000000002</v>
      </c>
      <c r="V50" s="6">
        <v>38.561250000000001</v>
      </c>
      <c r="AK50" s="14">
        <v>13</v>
      </c>
      <c r="AL50" s="15" t="s">
        <v>123</v>
      </c>
      <c r="AM50" s="6">
        <v>57.51</v>
      </c>
      <c r="AN50" s="6">
        <v>54.170000999999999</v>
      </c>
      <c r="AO50" s="1">
        <f t="shared" si="0"/>
        <v>42</v>
      </c>
      <c r="AP50"/>
    </row>
    <row r="51" spans="5:42" x14ac:dyDescent="0.35">
      <c r="E51"/>
      <c r="F51" s="8" t="s">
        <v>105</v>
      </c>
      <c r="G51" s="6">
        <v>6.5257500000000004</v>
      </c>
      <c r="H51" s="6">
        <v>10.720874999999999</v>
      </c>
      <c r="I51" s="6">
        <v>14.916</v>
      </c>
      <c r="J51" s="6">
        <v>19.111125000000001</v>
      </c>
      <c r="K51" s="6">
        <v>23.306249999999999</v>
      </c>
      <c r="L51" s="6">
        <v>27.967500000000001</v>
      </c>
      <c r="M51" s="6">
        <v>32.628749999999997</v>
      </c>
      <c r="O51" s="8" t="s">
        <v>105</v>
      </c>
      <c r="P51" s="6">
        <v>7.71225</v>
      </c>
      <c r="Q51" s="6">
        <v>12.670125000000001</v>
      </c>
      <c r="R51" s="6">
        <v>17.628</v>
      </c>
      <c r="S51" s="6">
        <v>22.585875000000001</v>
      </c>
      <c r="T51" s="6">
        <v>27.543749999999999</v>
      </c>
      <c r="U51" s="6">
        <v>33.052500000000002</v>
      </c>
      <c r="V51" s="6">
        <v>38.561250000000001</v>
      </c>
      <c r="AK51" s="14">
        <v>13</v>
      </c>
      <c r="AL51" s="15" t="s">
        <v>6</v>
      </c>
      <c r="AM51" s="6">
        <v>57.51</v>
      </c>
      <c r="AN51" s="6">
        <v>54.170000999999999</v>
      </c>
      <c r="AO51" s="1">
        <f t="shared" si="0"/>
        <v>42</v>
      </c>
      <c r="AP51"/>
    </row>
    <row r="52" spans="5:42" x14ac:dyDescent="0.35">
      <c r="F52" s="8" t="s">
        <v>106</v>
      </c>
      <c r="G52" s="6">
        <v>6.8126670000000003</v>
      </c>
      <c r="H52" s="6">
        <v>11.192238</v>
      </c>
      <c r="I52" s="6">
        <v>15.571809999999999</v>
      </c>
      <c r="J52" s="6">
        <v>19.951381000000001</v>
      </c>
      <c r="K52" s="6">
        <v>24.330952</v>
      </c>
      <c r="L52" s="6">
        <v>29.197143000000001</v>
      </c>
      <c r="M52" s="6">
        <v>34.063333</v>
      </c>
      <c r="O52" s="8" t="s">
        <v>106</v>
      </c>
      <c r="P52" s="6">
        <v>8.0513329999999996</v>
      </c>
      <c r="Q52" s="6">
        <v>13.22719</v>
      </c>
      <c r="R52" s="6">
        <v>18.403047999999998</v>
      </c>
      <c r="S52" s="6">
        <v>23.578904999999999</v>
      </c>
      <c r="T52" s="6">
        <v>28.754761999999999</v>
      </c>
      <c r="U52" s="6">
        <v>34.505713999999998</v>
      </c>
      <c r="V52" s="6">
        <v>40.256667</v>
      </c>
      <c r="AK52" s="14">
        <v>14</v>
      </c>
      <c r="AL52" s="15" t="s">
        <v>103</v>
      </c>
      <c r="AM52" s="6">
        <v>62.16</v>
      </c>
      <c r="AN52" s="6">
        <v>57.510001000000003</v>
      </c>
      <c r="AO52" s="1">
        <f t="shared" si="0"/>
        <v>46</v>
      </c>
      <c r="AP52"/>
    </row>
    <row r="53" spans="5:42" x14ac:dyDescent="0.35">
      <c r="F53" s="8" t="s">
        <v>33</v>
      </c>
      <c r="G53" s="6">
        <v>7.099583</v>
      </c>
      <c r="H53" s="6">
        <v>11.663601</v>
      </c>
      <c r="I53" s="6">
        <v>16.227619000000001</v>
      </c>
      <c r="J53" s="6">
        <v>20.791637000000001</v>
      </c>
      <c r="K53" s="6">
        <v>25.355654999999999</v>
      </c>
      <c r="L53" s="6">
        <v>30.426786</v>
      </c>
      <c r="M53" s="6">
        <v>35.497917000000001</v>
      </c>
      <c r="O53" s="8" t="s">
        <v>33</v>
      </c>
      <c r="P53" s="6">
        <v>8.3904169999999993</v>
      </c>
      <c r="Q53" s="6">
        <v>13.784255999999999</v>
      </c>
      <c r="R53" s="6">
        <v>19.178094999999999</v>
      </c>
      <c r="S53" s="6">
        <v>24.571935</v>
      </c>
      <c r="T53" s="6">
        <v>29.965774</v>
      </c>
      <c r="U53" s="6">
        <v>35.958928999999998</v>
      </c>
      <c r="V53" s="6">
        <v>41.952083000000002</v>
      </c>
      <c r="AK53" s="14">
        <v>14</v>
      </c>
      <c r="AL53" s="15" t="s">
        <v>9</v>
      </c>
      <c r="AM53" s="6">
        <v>62.16</v>
      </c>
      <c r="AN53" s="6">
        <v>57.510001000000003</v>
      </c>
      <c r="AO53" s="1">
        <f t="shared" si="0"/>
        <v>46</v>
      </c>
      <c r="AP53"/>
    </row>
    <row r="54" spans="5:42" x14ac:dyDescent="0.35">
      <c r="F54" s="8" t="s">
        <v>107</v>
      </c>
      <c r="G54" s="6">
        <v>7.3864999999999998</v>
      </c>
      <c r="H54" s="6">
        <v>12.134964</v>
      </c>
      <c r="I54" s="6">
        <v>16.883429</v>
      </c>
      <c r="J54" s="6">
        <v>21.631893000000002</v>
      </c>
      <c r="K54" s="6">
        <v>26.380357</v>
      </c>
      <c r="L54" s="6">
        <v>31.656428999999999</v>
      </c>
      <c r="M54" s="6">
        <v>36.932499999999997</v>
      </c>
      <c r="O54" s="8" t="s">
        <v>107</v>
      </c>
      <c r="P54" s="6">
        <v>8.7294999999999998</v>
      </c>
      <c r="Q54" s="6">
        <v>14.341321000000001</v>
      </c>
      <c r="R54" s="6">
        <v>19.953143000000001</v>
      </c>
      <c r="S54" s="6">
        <v>25.564964</v>
      </c>
      <c r="T54" s="6">
        <v>31.176786</v>
      </c>
      <c r="U54" s="6">
        <v>37.412143</v>
      </c>
      <c r="V54" s="6">
        <v>43.647500000000001</v>
      </c>
      <c r="AK54" s="14">
        <v>14</v>
      </c>
      <c r="AL54" s="15" t="s">
        <v>10</v>
      </c>
      <c r="AM54" s="6">
        <v>62.16</v>
      </c>
      <c r="AN54" s="6">
        <v>57.510001000000003</v>
      </c>
      <c r="AO54" s="1">
        <f t="shared" si="0"/>
        <v>46</v>
      </c>
      <c r="AP54"/>
    </row>
    <row r="55" spans="5:42" x14ac:dyDescent="0.35">
      <c r="F55" s="8" t="s">
        <v>108</v>
      </c>
      <c r="G55" s="6">
        <v>7.3864999999999998</v>
      </c>
      <c r="H55" s="6">
        <v>12.134964</v>
      </c>
      <c r="I55" s="6">
        <v>16.883429</v>
      </c>
      <c r="J55" s="6">
        <v>21.631893000000002</v>
      </c>
      <c r="K55" s="6">
        <v>26.380357</v>
      </c>
      <c r="L55" s="6">
        <v>31.656428999999999</v>
      </c>
      <c r="M55" s="6">
        <v>36.932499999999997</v>
      </c>
      <c r="O55" s="8" t="s">
        <v>108</v>
      </c>
      <c r="P55" s="6">
        <v>8.7294999999999998</v>
      </c>
      <c r="Q55" s="6">
        <v>14.341321000000001</v>
      </c>
      <c r="R55" s="6">
        <v>19.953143000000001</v>
      </c>
      <c r="S55" s="6">
        <v>25.564964</v>
      </c>
      <c r="T55" s="6">
        <v>31.176786</v>
      </c>
      <c r="U55" s="6">
        <v>37.412143</v>
      </c>
      <c r="V55" s="6">
        <v>43.647500000000001</v>
      </c>
      <c r="AK55" s="14">
        <v>15</v>
      </c>
      <c r="AL55" s="18"/>
      <c r="AM55" s="6">
        <v>65.17</v>
      </c>
      <c r="AN55" s="6">
        <v>62.160001000000001</v>
      </c>
      <c r="AO55" s="1">
        <f t="shared" si="0"/>
        <v>49</v>
      </c>
    </row>
    <row r="56" spans="5:42" x14ac:dyDescent="0.35">
      <c r="F56" s="8" t="s">
        <v>113</v>
      </c>
      <c r="G56" s="6">
        <v>7.3864999999999998</v>
      </c>
      <c r="H56" s="6">
        <v>12.134964</v>
      </c>
      <c r="I56" s="6">
        <v>16.883429</v>
      </c>
      <c r="J56" s="6">
        <v>21.631893000000002</v>
      </c>
      <c r="K56" s="6">
        <v>26.380357</v>
      </c>
      <c r="L56" s="6">
        <v>31.656428999999999</v>
      </c>
      <c r="M56" s="6">
        <v>36.932499999999997</v>
      </c>
      <c r="O56" s="8" t="s">
        <v>113</v>
      </c>
      <c r="P56" s="6">
        <v>8.7294999999999998</v>
      </c>
      <c r="Q56" s="6">
        <v>14.341321000000001</v>
      </c>
      <c r="R56" s="6">
        <v>19.953143000000001</v>
      </c>
      <c r="S56" s="6">
        <v>25.564964</v>
      </c>
      <c r="T56" s="6">
        <v>31.176786</v>
      </c>
      <c r="U56" s="6">
        <v>37.412143</v>
      </c>
      <c r="V56" s="6">
        <v>43.647500000000001</v>
      </c>
      <c r="AK56" s="14">
        <v>15</v>
      </c>
      <c r="AL56" s="18"/>
      <c r="AM56" s="6">
        <v>65.17</v>
      </c>
      <c r="AN56" s="6">
        <v>62.160001000000001</v>
      </c>
      <c r="AO56" s="1">
        <f>IF(AK55=AK56,AO55,ROW(AK56)-6)</f>
        <v>49</v>
      </c>
    </row>
    <row r="57" spans="5:42" x14ac:dyDescent="0.35">
      <c r="F57" s="8" t="s">
        <v>13</v>
      </c>
      <c r="G57" s="6">
        <v>7.931</v>
      </c>
      <c r="H57" s="6">
        <v>13.029500000000001</v>
      </c>
      <c r="I57" s="6">
        <v>18.128</v>
      </c>
      <c r="J57" s="6">
        <v>23.226500000000001</v>
      </c>
      <c r="K57" s="6">
        <v>28.324999999999999</v>
      </c>
      <c r="L57" s="6">
        <v>33.99</v>
      </c>
      <c r="M57" s="6">
        <v>39.655000000000001</v>
      </c>
      <c r="O57" s="8" t="s">
        <v>13</v>
      </c>
      <c r="P57" s="6">
        <v>9.3729999999999993</v>
      </c>
      <c r="Q57" s="6">
        <v>15.3985</v>
      </c>
      <c r="R57" s="6">
        <v>21.423999999999999</v>
      </c>
      <c r="S57" s="6">
        <v>27.4495</v>
      </c>
      <c r="T57" s="6">
        <v>33.475000000000001</v>
      </c>
      <c r="U57" s="6">
        <v>40.17</v>
      </c>
      <c r="V57" s="6">
        <v>46.865000000000002</v>
      </c>
      <c r="AK57" s="14">
        <v>16</v>
      </c>
      <c r="AL57" s="15" t="s">
        <v>104</v>
      </c>
      <c r="AM57" s="6">
        <v>68.180000000000007</v>
      </c>
      <c r="AN57" s="6">
        <v>65.170000999999999</v>
      </c>
      <c r="AO57" s="1">
        <f t="shared" si="0"/>
        <v>51</v>
      </c>
    </row>
    <row r="58" spans="5:42" x14ac:dyDescent="0.35">
      <c r="F58" s="8" t="s">
        <v>109</v>
      </c>
      <c r="G58" s="6">
        <v>8.3389170000000004</v>
      </c>
      <c r="H58" s="6">
        <v>13.699649000000001</v>
      </c>
      <c r="I58" s="6">
        <v>19.060381</v>
      </c>
      <c r="J58" s="6">
        <v>24.421112999999998</v>
      </c>
      <c r="K58" s="6">
        <v>29.781845000000001</v>
      </c>
      <c r="L58" s="6">
        <v>35.738213999999999</v>
      </c>
      <c r="M58" s="6">
        <v>41.694583000000002</v>
      </c>
      <c r="O58" s="8" t="s">
        <v>109</v>
      </c>
      <c r="P58" s="6">
        <v>9.8550830000000005</v>
      </c>
      <c r="Q58" s="6">
        <v>16.190494000000001</v>
      </c>
      <c r="R58" s="6">
        <v>22.525905000000002</v>
      </c>
      <c r="S58" s="6">
        <v>28.861315000000001</v>
      </c>
      <c r="T58" s="6">
        <v>35.196725999999998</v>
      </c>
      <c r="U58" s="6">
        <v>42.236071000000003</v>
      </c>
      <c r="V58" s="6">
        <v>49.275416999999997</v>
      </c>
      <c r="AK58" s="14">
        <v>16</v>
      </c>
      <c r="AL58" s="15" t="s">
        <v>5</v>
      </c>
      <c r="AM58" s="6">
        <v>68.180000000000007</v>
      </c>
      <c r="AN58" s="6">
        <v>65.170000999999999</v>
      </c>
      <c r="AO58" s="1">
        <f t="shared" si="0"/>
        <v>51</v>
      </c>
    </row>
    <row r="59" spans="5:42" x14ac:dyDescent="0.35">
      <c r="F59" s="8" t="s">
        <v>110</v>
      </c>
      <c r="G59" s="6">
        <v>8.9033540000000002</v>
      </c>
      <c r="H59" s="6">
        <v>14.626939</v>
      </c>
      <c r="I59" s="6">
        <v>20.350524</v>
      </c>
      <c r="J59" s="6">
        <v>26.074109</v>
      </c>
      <c r="K59" s="6">
        <v>31.797692999999999</v>
      </c>
      <c r="L59" s="6">
        <v>38.157232</v>
      </c>
      <c r="M59" s="6">
        <v>44.516770999999999</v>
      </c>
      <c r="O59" s="8" t="s">
        <v>110</v>
      </c>
      <c r="P59" s="6">
        <v>10.522145999999999</v>
      </c>
      <c r="Q59" s="6">
        <v>17.286382</v>
      </c>
      <c r="R59" s="6">
        <v>24.050619000000001</v>
      </c>
      <c r="S59" s="6">
        <v>30.814855999999999</v>
      </c>
      <c r="T59" s="6">
        <v>37.579092000000003</v>
      </c>
      <c r="U59" s="6">
        <v>45.094911000000003</v>
      </c>
      <c r="V59" s="6">
        <v>52.610728999999999</v>
      </c>
      <c r="AK59" s="14">
        <v>16</v>
      </c>
      <c r="AL59" s="15" t="s">
        <v>30</v>
      </c>
      <c r="AM59" s="6">
        <v>68.180000000000007</v>
      </c>
      <c r="AN59" s="6">
        <v>65.170000999999999</v>
      </c>
      <c r="AO59" s="1">
        <f t="shared" si="0"/>
        <v>51</v>
      </c>
    </row>
    <row r="60" spans="5:42" x14ac:dyDescent="0.35">
      <c r="F60" s="8" t="s">
        <v>111</v>
      </c>
      <c r="G60" s="6">
        <v>9.4677919999999993</v>
      </c>
      <c r="H60" s="6">
        <v>15.554228999999999</v>
      </c>
      <c r="I60" s="6">
        <v>21.640667000000001</v>
      </c>
      <c r="J60" s="6">
        <v>27.727104000000001</v>
      </c>
      <c r="K60" s="6">
        <v>33.813541999999998</v>
      </c>
      <c r="L60" s="6">
        <v>40.576250000000002</v>
      </c>
      <c r="M60" s="6">
        <v>47.338957999999998</v>
      </c>
      <c r="O60" s="8" t="s">
        <v>111</v>
      </c>
      <c r="P60" s="6">
        <v>11.189208000000001</v>
      </c>
      <c r="Q60" s="6">
        <v>18.382270999999999</v>
      </c>
      <c r="R60" s="6">
        <v>25.575333000000001</v>
      </c>
      <c r="S60" s="6">
        <v>32.768396000000003</v>
      </c>
      <c r="T60" s="6">
        <v>39.961458</v>
      </c>
      <c r="U60" s="6">
        <v>47.953749999999999</v>
      </c>
      <c r="V60" s="6">
        <v>55.946041999999998</v>
      </c>
      <c r="AK60" s="14">
        <v>17</v>
      </c>
      <c r="AL60" s="15" t="s">
        <v>15</v>
      </c>
      <c r="AM60" s="6">
        <v>71.19</v>
      </c>
      <c r="AN60" s="6">
        <v>68.180001000000004</v>
      </c>
      <c r="AO60" s="1">
        <f t="shared" si="0"/>
        <v>54</v>
      </c>
    </row>
    <row r="61" spans="5:42" x14ac:dyDescent="0.35">
      <c r="AK61" s="14">
        <v>17</v>
      </c>
      <c r="AL61" s="15" t="s">
        <v>105</v>
      </c>
      <c r="AM61" s="6">
        <v>71.19</v>
      </c>
      <c r="AN61" s="6">
        <v>68.180001000000004</v>
      </c>
      <c r="AO61" s="1">
        <f t="shared" si="0"/>
        <v>54</v>
      </c>
    </row>
    <row r="62" spans="5:42" x14ac:dyDescent="0.35">
      <c r="H62" s="103"/>
      <c r="Q62" s="103"/>
      <c r="AK62" s="14">
        <v>18</v>
      </c>
      <c r="AL62" s="15" t="s">
        <v>106</v>
      </c>
      <c r="AM62" s="6">
        <v>74.319999999999993</v>
      </c>
      <c r="AN62" s="6">
        <v>71.190000999999995</v>
      </c>
      <c r="AO62" s="1">
        <f t="shared" si="0"/>
        <v>56</v>
      </c>
    </row>
    <row r="63" spans="5:42" x14ac:dyDescent="0.35">
      <c r="F63"/>
      <c r="G63"/>
      <c r="H63"/>
      <c r="AK63" s="14">
        <v>19</v>
      </c>
      <c r="AL63" s="15" t="s">
        <v>33</v>
      </c>
      <c r="AM63" s="6">
        <v>77.45</v>
      </c>
      <c r="AN63" s="6">
        <v>74.320001000000005</v>
      </c>
      <c r="AO63" s="1">
        <f t="shared" si="0"/>
        <v>57</v>
      </c>
    </row>
    <row r="64" spans="5:42" x14ac:dyDescent="0.35">
      <c r="F64"/>
      <c r="G64"/>
      <c r="H64"/>
      <c r="AK64" s="14">
        <v>20</v>
      </c>
      <c r="AL64" s="15" t="s">
        <v>107</v>
      </c>
      <c r="AM64" s="6">
        <v>80.58</v>
      </c>
      <c r="AN64" s="6">
        <v>77.450001</v>
      </c>
      <c r="AO64" s="1">
        <f t="shared" si="0"/>
        <v>58</v>
      </c>
    </row>
    <row r="65" spans="6:41" x14ac:dyDescent="0.35">
      <c r="F65"/>
      <c r="G65"/>
      <c r="H65"/>
      <c r="AK65" s="14">
        <v>20</v>
      </c>
      <c r="AL65" s="15" t="s">
        <v>108</v>
      </c>
      <c r="AM65" s="6">
        <v>80.58</v>
      </c>
      <c r="AN65" s="6">
        <v>77.450001</v>
      </c>
      <c r="AO65" s="1">
        <f t="shared" si="0"/>
        <v>58</v>
      </c>
    </row>
    <row r="66" spans="6:41" x14ac:dyDescent="0.35">
      <c r="F66"/>
      <c r="G66"/>
      <c r="H66"/>
      <c r="AK66" s="14">
        <v>20</v>
      </c>
      <c r="AL66" s="15" t="s">
        <v>113</v>
      </c>
      <c r="AM66" s="6">
        <v>80.58</v>
      </c>
      <c r="AN66" s="6">
        <v>77.450001</v>
      </c>
      <c r="AO66" s="1">
        <f t="shared" si="0"/>
        <v>58</v>
      </c>
    </row>
    <row r="67" spans="6:41" x14ac:dyDescent="0.35">
      <c r="F67"/>
      <c r="G67"/>
      <c r="H67"/>
      <c r="AK67" s="14">
        <v>21</v>
      </c>
      <c r="AL67" s="15" t="s">
        <v>13</v>
      </c>
      <c r="AM67" s="6">
        <v>86.52</v>
      </c>
      <c r="AN67" s="6">
        <v>80.580000999999996</v>
      </c>
      <c r="AO67" s="1">
        <f t="shared" si="0"/>
        <v>61</v>
      </c>
    </row>
    <row r="68" spans="6:41" x14ac:dyDescent="0.35">
      <c r="F68"/>
      <c r="G68"/>
      <c r="H68"/>
      <c r="AK68" s="14">
        <v>22</v>
      </c>
      <c r="AL68" s="15" t="s">
        <v>109</v>
      </c>
      <c r="AM68" s="6">
        <v>90.97</v>
      </c>
      <c r="AN68" s="6">
        <v>86.520000999999993</v>
      </c>
      <c r="AO68" s="1">
        <f t="shared" si="0"/>
        <v>62</v>
      </c>
    </row>
    <row r="69" spans="6:41" x14ac:dyDescent="0.35">
      <c r="F69"/>
      <c r="G69"/>
      <c r="H69"/>
      <c r="AK69" s="14">
        <v>23</v>
      </c>
      <c r="AL69" s="15" t="s">
        <v>110</v>
      </c>
      <c r="AM69" s="6">
        <v>97.127499999999998</v>
      </c>
      <c r="AN69" s="6">
        <v>90.970000999999996</v>
      </c>
      <c r="AO69" s="1">
        <f t="shared" si="0"/>
        <v>63</v>
      </c>
    </row>
    <row r="70" spans="6:41" x14ac:dyDescent="0.35">
      <c r="F70"/>
      <c r="G70"/>
      <c r="H70"/>
      <c r="AK70" s="14">
        <v>24</v>
      </c>
      <c r="AL70" s="15" t="s">
        <v>111</v>
      </c>
      <c r="AM70" s="6">
        <v>103.285</v>
      </c>
      <c r="AN70" s="6">
        <v>97.127500999999995</v>
      </c>
      <c r="AO70" s="1">
        <f t="shared" si="0"/>
        <v>64</v>
      </c>
    </row>
    <row r="71" spans="6:41" x14ac:dyDescent="0.35">
      <c r="AK71" s="10"/>
      <c r="AL71" s="10"/>
      <c r="AM71" s="10"/>
      <c r="AN71" s="10"/>
    </row>
    <row r="72" spans="6:41" x14ac:dyDescent="0.35">
      <c r="AK72" s="10"/>
      <c r="AL72" s="10"/>
      <c r="AM72" s="10"/>
      <c r="AN72" s="10"/>
    </row>
    <row r="73" spans="6:41" x14ac:dyDescent="0.35">
      <c r="AK73" s="10"/>
      <c r="AL73" s="10"/>
      <c r="AM73" s="10"/>
      <c r="AN73" s="10"/>
    </row>
    <row r="74" spans="6:41" x14ac:dyDescent="0.35">
      <c r="AK74" s="10"/>
      <c r="AL74" s="10"/>
      <c r="AM74" s="10"/>
      <c r="AN74" s="10"/>
    </row>
    <row r="75" spans="6:41" x14ac:dyDescent="0.35">
      <c r="AK75" s="10"/>
      <c r="AL75" s="10"/>
      <c r="AM75" s="10"/>
      <c r="AN75" s="10"/>
    </row>
    <row r="76" spans="6:41" x14ac:dyDescent="0.35">
      <c r="AK76" s="10"/>
      <c r="AL76" s="10"/>
      <c r="AM76" s="10"/>
      <c r="AN76" s="10"/>
    </row>
    <row r="77" spans="6:41" x14ac:dyDescent="0.35">
      <c r="AK77" s="10"/>
      <c r="AL77" s="10"/>
      <c r="AM77" s="10"/>
      <c r="AN77" s="10"/>
    </row>
    <row r="78" spans="6:41" x14ac:dyDescent="0.35">
      <c r="AK78" s="10"/>
      <c r="AL78" s="10"/>
      <c r="AM78" s="10"/>
      <c r="AN78" s="10"/>
    </row>
    <row r="79" spans="6:41" x14ac:dyDescent="0.35">
      <c r="AK79" s="10"/>
      <c r="AL79" s="10"/>
      <c r="AM79" s="10"/>
      <c r="AN79" s="10"/>
    </row>
    <row r="80" spans="6:41" x14ac:dyDescent="0.35">
      <c r="AK80" s="10"/>
      <c r="AL80" s="10"/>
      <c r="AM80" s="10"/>
      <c r="AN80" s="10"/>
    </row>
    <row r="81" spans="37:40" x14ac:dyDescent="0.35">
      <c r="AK81" s="10"/>
      <c r="AL81" s="10"/>
      <c r="AM81" s="10"/>
      <c r="AN81" s="10"/>
    </row>
    <row r="82" spans="37:40" x14ac:dyDescent="0.35">
      <c r="AK82" s="10"/>
      <c r="AL82" s="10"/>
      <c r="AM82" s="10"/>
      <c r="AN82" s="10"/>
    </row>
    <row r="83" spans="37:40" x14ac:dyDescent="0.35">
      <c r="AK83" s="10"/>
      <c r="AL83" s="10"/>
      <c r="AM83" s="10"/>
      <c r="AN83" s="10"/>
    </row>
    <row r="84" spans="37:40" x14ac:dyDescent="0.35">
      <c r="AK84" s="10"/>
      <c r="AL84" s="10"/>
      <c r="AM84" s="10"/>
      <c r="AN84" s="10"/>
    </row>
    <row r="85" spans="37:40" x14ac:dyDescent="0.35">
      <c r="AK85" s="10"/>
      <c r="AL85" s="10"/>
      <c r="AM85" s="10"/>
      <c r="AN85" s="10"/>
    </row>
    <row r="86" spans="37:40" x14ac:dyDescent="0.35">
      <c r="AK86" s="10"/>
      <c r="AL86" s="10"/>
      <c r="AM86" s="10"/>
      <c r="AN86" s="10"/>
    </row>
    <row r="87" spans="37:40" x14ac:dyDescent="0.35">
      <c r="AK87" s="10"/>
      <c r="AL87" s="10"/>
      <c r="AM87" s="10"/>
      <c r="AN87" s="10"/>
    </row>
    <row r="88" spans="37:40" x14ac:dyDescent="0.35">
      <c r="AK88" s="10"/>
      <c r="AL88" s="10"/>
      <c r="AM88" s="10"/>
      <c r="AN88" s="10"/>
    </row>
    <row r="89" spans="37:40" x14ac:dyDescent="0.35">
      <c r="AK89" s="10"/>
      <c r="AL89" s="10"/>
      <c r="AM89" s="10"/>
      <c r="AN89" s="10"/>
    </row>
    <row r="90" spans="37:40" x14ac:dyDescent="0.35">
      <c r="AK90" s="10"/>
      <c r="AL90" s="10"/>
      <c r="AM90" s="10"/>
      <c r="AN90" s="10"/>
    </row>
    <row r="91" spans="37:40" x14ac:dyDescent="0.35">
      <c r="AK91" s="10"/>
      <c r="AL91" s="10"/>
      <c r="AM91" s="10"/>
      <c r="AN91" s="10"/>
    </row>
    <row r="92" spans="37:40" x14ac:dyDescent="0.35">
      <c r="AK92" s="10"/>
      <c r="AL92" s="10"/>
      <c r="AM92" s="10"/>
      <c r="AN92" s="10"/>
    </row>
    <row r="93" spans="37:40" x14ac:dyDescent="0.35">
      <c r="AK93" s="10"/>
      <c r="AL93" s="10"/>
      <c r="AM93" s="10"/>
      <c r="AN93" s="10"/>
    </row>
    <row r="94" spans="37:40" x14ac:dyDescent="0.35">
      <c r="AK94" s="10"/>
      <c r="AL94" s="10"/>
      <c r="AM94" s="10"/>
      <c r="AN94" s="10"/>
    </row>
    <row r="95" spans="37:40" x14ac:dyDescent="0.35">
      <c r="AK95" s="10"/>
      <c r="AL95" s="10"/>
      <c r="AM95" s="10"/>
      <c r="AN95" s="10"/>
    </row>
    <row r="96" spans="37:40" x14ac:dyDescent="0.35">
      <c r="AK96" s="10"/>
      <c r="AL96" s="10"/>
      <c r="AM96" s="10"/>
      <c r="AN96" s="10"/>
    </row>
    <row r="97" spans="37:40" x14ac:dyDescent="0.35">
      <c r="AK97" s="10"/>
      <c r="AL97" s="10"/>
      <c r="AM97" s="10"/>
      <c r="AN97" s="10"/>
    </row>
    <row r="98" spans="37:40" x14ac:dyDescent="0.35">
      <c r="AK98" s="10"/>
      <c r="AL98" s="10"/>
      <c r="AM98" s="10"/>
      <c r="AN98" s="10"/>
    </row>
    <row r="99" spans="37:40" x14ac:dyDescent="0.35">
      <c r="AK99" s="10"/>
      <c r="AL99" s="10"/>
      <c r="AM99" s="10"/>
      <c r="AN99" s="10"/>
    </row>
    <row r="100" spans="37:40" x14ac:dyDescent="0.35">
      <c r="AK100" s="10"/>
      <c r="AL100" s="10"/>
      <c r="AM100" s="10"/>
      <c r="AN100" s="10"/>
    </row>
    <row r="101" spans="37:40" x14ac:dyDescent="0.35">
      <c r="AK101" s="10"/>
      <c r="AL101" s="10"/>
      <c r="AM101" s="10"/>
      <c r="AN101" s="10"/>
    </row>
    <row r="102" spans="37:40" x14ac:dyDescent="0.35">
      <c r="AK102" s="10"/>
      <c r="AL102" s="10"/>
      <c r="AM102" s="10"/>
      <c r="AN102" s="10"/>
    </row>
    <row r="103" spans="37:40" x14ac:dyDescent="0.35">
      <c r="AK103" s="10"/>
      <c r="AL103" s="10"/>
      <c r="AM103" s="10"/>
      <c r="AN103" s="10"/>
    </row>
    <row r="104" spans="37:40" x14ac:dyDescent="0.35">
      <c r="AK104" s="10"/>
      <c r="AL104" s="10"/>
      <c r="AM104" s="10"/>
      <c r="AN104" s="10"/>
    </row>
    <row r="105" spans="37:40" x14ac:dyDescent="0.35">
      <c r="AK105" s="10"/>
      <c r="AL105" s="10"/>
      <c r="AM105" s="10"/>
      <c r="AN105" s="10"/>
    </row>
    <row r="106" spans="37:40" x14ac:dyDescent="0.35">
      <c r="AK106" s="10"/>
      <c r="AL106" s="10"/>
      <c r="AM106" s="10"/>
      <c r="AN106" s="10"/>
    </row>
    <row r="107" spans="37:40" x14ac:dyDescent="0.35">
      <c r="AK107" s="10"/>
      <c r="AL107" s="10"/>
      <c r="AM107" s="10"/>
      <c r="AN107" s="10"/>
    </row>
    <row r="108" spans="37:40" x14ac:dyDescent="0.35">
      <c r="AK108" s="10"/>
      <c r="AL108" s="10"/>
      <c r="AM108" s="10"/>
      <c r="AN108" s="10"/>
    </row>
    <row r="109" spans="37:40" x14ac:dyDescent="0.35">
      <c r="AK109" s="10"/>
      <c r="AL109" s="10"/>
      <c r="AM109" s="10"/>
      <c r="AN109" s="10"/>
    </row>
    <row r="110" spans="37:40" x14ac:dyDescent="0.35">
      <c r="AK110" s="10"/>
      <c r="AL110" s="10"/>
      <c r="AM110" s="10"/>
      <c r="AN110" s="10"/>
    </row>
    <row r="111" spans="37:40" x14ac:dyDescent="0.35">
      <c r="AK111" s="10"/>
      <c r="AL111" s="10"/>
      <c r="AM111" s="10"/>
      <c r="AN111" s="10"/>
    </row>
    <row r="112" spans="37:40" x14ac:dyDescent="0.35">
      <c r="AK112" s="10"/>
      <c r="AL112" s="10"/>
      <c r="AM112" s="10"/>
      <c r="AN112" s="10"/>
    </row>
    <row r="113" spans="37:40" x14ac:dyDescent="0.35">
      <c r="AK113" s="10"/>
      <c r="AL113" s="10"/>
      <c r="AM113" s="10"/>
      <c r="AN113" s="10"/>
    </row>
    <row r="114" spans="37:40" x14ac:dyDescent="0.35">
      <c r="AK114" s="10"/>
      <c r="AL114" s="10"/>
      <c r="AM114" s="10"/>
      <c r="AN114" s="10"/>
    </row>
    <row r="115" spans="37:40" x14ac:dyDescent="0.35">
      <c r="AK115" s="10"/>
      <c r="AL115" s="10"/>
      <c r="AM115" s="10"/>
      <c r="AN115" s="10"/>
    </row>
    <row r="116" spans="37:40" x14ac:dyDescent="0.35">
      <c r="AK116" s="10"/>
      <c r="AL116" s="10"/>
      <c r="AM116" s="10"/>
      <c r="AN116" s="10"/>
    </row>
    <row r="117" spans="37:40" x14ac:dyDescent="0.35">
      <c r="AK117" s="10"/>
      <c r="AL117" s="10"/>
      <c r="AM117" s="10"/>
      <c r="AN117" s="10"/>
    </row>
    <row r="118" spans="37:40" x14ac:dyDescent="0.35">
      <c r="AK118" s="10"/>
      <c r="AL118" s="10"/>
      <c r="AM118" s="10"/>
      <c r="AN118" s="10"/>
    </row>
    <row r="119" spans="37:40" x14ac:dyDescent="0.35">
      <c r="AK119" s="10"/>
      <c r="AL119" s="10"/>
      <c r="AM119" s="10"/>
      <c r="AN119" s="10"/>
    </row>
    <row r="120" spans="37:40" x14ac:dyDescent="0.35">
      <c r="AK120" s="10"/>
      <c r="AL120" s="10"/>
      <c r="AM120" s="10"/>
      <c r="AN120" s="10"/>
    </row>
    <row r="121" spans="37:40" x14ac:dyDescent="0.35">
      <c r="AK121" s="10"/>
      <c r="AL121" s="10"/>
      <c r="AM121" s="10"/>
      <c r="AN121" s="10"/>
    </row>
    <row r="122" spans="37:40" x14ac:dyDescent="0.35">
      <c r="AK122" s="10"/>
      <c r="AL122" s="10"/>
      <c r="AM122" s="10"/>
      <c r="AN122" s="10"/>
    </row>
    <row r="123" spans="37:40" x14ac:dyDescent="0.35">
      <c r="AK123" s="10"/>
      <c r="AL123" s="10"/>
      <c r="AM123" s="10"/>
      <c r="AN123" s="10"/>
    </row>
    <row r="124" spans="37:40" x14ac:dyDescent="0.35">
      <c r="AK124" s="10"/>
      <c r="AL124" s="10"/>
      <c r="AM124" s="10"/>
      <c r="AN124" s="10"/>
    </row>
    <row r="125" spans="37:40" x14ac:dyDescent="0.35">
      <c r="AK125" s="10"/>
      <c r="AL125" s="10"/>
      <c r="AM125" s="10"/>
      <c r="AN125" s="10"/>
    </row>
    <row r="126" spans="37:40" x14ac:dyDescent="0.35">
      <c r="AK126" s="10"/>
      <c r="AL126" s="10"/>
      <c r="AM126" s="10"/>
      <c r="AN126" s="10"/>
    </row>
    <row r="127" spans="37:40" x14ac:dyDescent="0.35">
      <c r="AK127" s="10"/>
      <c r="AL127" s="10"/>
      <c r="AM127" s="10"/>
      <c r="AN127" s="10"/>
    </row>
    <row r="128" spans="37:40" x14ac:dyDescent="0.35">
      <c r="AK128" s="10"/>
      <c r="AL128" s="10"/>
      <c r="AM128" s="10"/>
      <c r="AN128" s="10"/>
    </row>
    <row r="129" spans="37:40" x14ac:dyDescent="0.35">
      <c r="AK129" s="10"/>
      <c r="AL129" s="10"/>
      <c r="AM129" s="10"/>
      <c r="AN129" s="10"/>
    </row>
    <row r="130" spans="37:40" x14ac:dyDescent="0.35">
      <c r="AK130" s="10"/>
      <c r="AL130" s="10"/>
      <c r="AM130" s="10"/>
      <c r="AN130" s="10"/>
    </row>
    <row r="131" spans="37:40" x14ac:dyDescent="0.35">
      <c r="AK131" s="10"/>
      <c r="AL131" s="10"/>
      <c r="AM131" s="10"/>
      <c r="AN131" s="10"/>
    </row>
    <row r="132" spans="37:40" x14ac:dyDescent="0.35">
      <c r="AK132" s="10"/>
      <c r="AL132" s="10"/>
      <c r="AM132" s="10"/>
      <c r="AN132" s="10"/>
    </row>
    <row r="133" spans="37:40" x14ac:dyDescent="0.35">
      <c r="AK133" s="10"/>
      <c r="AL133" s="10"/>
      <c r="AM133" s="10"/>
      <c r="AN133" s="10"/>
    </row>
    <row r="134" spans="37:40" x14ac:dyDescent="0.35">
      <c r="AK134" s="10"/>
      <c r="AL134" s="10"/>
      <c r="AM134" s="10"/>
      <c r="AN134" s="10"/>
    </row>
    <row r="135" spans="37:40" x14ac:dyDescent="0.35">
      <c r="AK135" s="10"/>
      <c r="AL135" s="10"/>
      <c r="AM135" s="10"/>
      <c r="AN135" s="10"/>
    </row>
    <row r="136" spans="37:40" x14ac:dyDescent="0.35">
      <c r="AK136" s="10"/>
      <c r="AL136" s="10"/>
      <c r="AM136" s="10"/>
      <c r="AN136" s="10"/>
    </row>
    <row r="137" spans="37:40" x14ac:dyDescent="0.35">
      <c r="AK137" s="10"/>
      <c r="AL137" s="10"/>
      <c r="AM137" s="10"/>
      <c r="AN137" s="10"/>
    </row>
    <row r="138" spans="37:40" x14ac:dyDescent="0.35">
      <c r="AK138" s="10"/>
      <c r="AL138" s="10"/>
      <c r="AM138" s="10"/>
      <c r="AN138" s="10"/>
    </row>
    <row r="139" spans="37:40" x14ac:dyDescent="0.35">
      <c r="AK139" s="10"/>
      <c r="AL139" s="10"/>
      <c r="AM139" s="10"/>
      <c r="AN139" s="10"/>
    </row>
    <row r="140" spans="37:40" x14ac:dyDescent="0.35">
      <c r="AK140" s="10"/>
      <c r="AL140" s="10"/>
      <c r="AM140" s="10"/>
      <c r="AN140" s="10"/>
    </row>
    <row r="141" spans="37:40" x14ac:dyDescent="0.35">
      <c r="AK141" s="10"/>
      <c r="AL141" s="10"/>
      <c r="AM141" s="10"/>
      <c r="AN141" s="10"/>
    </row>
    <row r="142" spans="37:40" x14ac:dyDescent="0.35">
      <c r="AK142" s="10"/>
      <c r="AL142" s="10"/>
      <c r="AM142" s="10"/>
      <c r="AN142" s="10"/>
    </row>
    <row r="143" spans="37:40" x14ac:dyDescent="0.35">
      <c r="AK143" s="10"/>
      <c r="AL143" s="10"/>
      <c r="AM143" s="10"/>
      <c r="AN143" s="10"/>
    </row>
    <row r="144" spans="37:40" x14ac:dyDescent="0.35">
      <c r="AK144" s="10"/>
      <c r="AL144" s="10"/>
      <c r="AM144" s="10"/>
      <c r="AN144" s="10"/>
    </row>
    <row r="145" spans="37:40" x14ac:dyDescent="0.35">
      <c r="AK145" s="10"/>
      <c r="AL145" s="10"/>
      <c r="AM145" s="10"/>
      <c r="AN145" s="10"/>
    </row>
    <row r="146" spans="37:40" x14ac:dyDescent="0.35">
      <c r="AK146" s="10"/>
      <c r="AL146" s="10"/>
      <c r="AM146" s="10"/>
      <c r="AN146" s="10"/>
    </row>
    <row r="147" spans="37:40" x14ac:dyDescent="0.35">
      <c r="AK147" s="10"/>
      <c r="AL147" s="10"/>
      <c r="AM147" s="10"/>
      <c r="AN147" s="10"/>
    </row>
    <row r="148" spans="37:40" x14ac:dyDescent="0.35">
      <c r="AK148" s="10"/>
      <c r="AL148" s="10"/>
      <c r="AM148" s="10"/>
      <c r="AN148" s="10"/>
    </row>
    <row r="149" spans="37:40" x14ac:dyDescent="0.35">
      <c r="AK149" s="10"/>
      <c r="AL149" s="10"/>
      <c r="AM149" s="10"/>
      <c r="AN149" s="10"/>
    </row>
    <row r="150" spans="37:40" x14ac:dyDescent="0.35">
      <c r="AK150" s="10"/>
      <c r="AL150" s="10"/>
      <c r="AM150" s="10"/>
      <c r="AN150" s="10"/>
    </row>
    <row r="151" spans="37:40" x14ac:dyDescent="0.35">
      <c r="AK151" s="10"/>
      <c r="AL151" s="10"/>
      <c r="AM151" s="10"/>
      <c r="AN151" s="10"/>
    </row>
    <row r="152" spans="37:40" x14ac:dyDescent="0.35">
      <c r="AK152" s="10"/>
      <c r="AL152" s="10"/>
      <c r="AM152" s="10"/>
      <c r="AN152" s="10"/>
    </row>
    <row r="153" spans="37:40" x14ac:dyDescent="0.35">
      <c r="AK153" s="10"/>
      <c r="AL153" s="10"/>
      <c r="AM153" s="10"/>
      <c r="AN153" s="10"/>
    </row>
    <row r="154" spans="37:40" x14ac:dyDescent="0.35">
      <c r="AK154" s="10"/>
      <c r="AL154" s="10"/>
      <c r="AM154" s="10"/>
      <c r="AN154" s="10"/>
    </row>
    <row r="155" spans="37:40" x14ac:dyDescent="0.35">
      <c r="AK155" s="10"/>
      <c r="AL155" s="10"/>
      <c r="AM155" s="10"/>
      <c r="AN155" s="10"/>
    </row>
    <row r="156" spans="37:40" x14ac:dyDescent="0.35">
      <c r="AK156" s="10"/>
      <c r="AL156" s="10"/>
      <c r="AM156" s="10"/>
      <c r="AN156" s="10"/>
    </row>
    <row r="157" spans="37:40" x14ac:dyDescent="0.35">
      <c r="AK157" s="10"/>
      <c r="AL157" s="10"/>
      <c r="AM157" s="10"/>
      <c r="AN157" s="10"/>
    </row>
    <row r="158" spans="37:40" x14ac:dyDescent="0.35">
      <c r="AK158" s="10"/>
      <c r="AL158" s="10"/>
      <c r="AM158" s="10"/>
      <c r="AN158" s="10"/>
    </row>
    <row r="159" spans="37:40" x14ac:dyDescent="0.35">
      <c r="AK159" s="10"/>
      <c r="AL159" s="10"/>
      <c r="AM159" s="10"/>
      <c r="AN159" s="10"/>
    </row>
    <row r="160" spans="37:40" x14ac:dyDescent="0.35">
      <c r="AK160" s="10"/>
      <c r="AL160" s="10"/>
      <c r="AM160" s="10"/>
      <c r="AN160" s="10"/>
    </row>
    <row r="161" spans="37:40" x14ac:dyDescent="0.35">
      <c r="AK161" s="10"/>
      <c r="AL161" s="10"/>
      <c r="AM161" s="10"/>
      <c r="AN161" s="10"/>
    </row>
    <row r="162" spans="37:40" x14ac:dyDescent="0.35">
      <c r="AK162" s="10"/>
      <c r="AL162" s="10"/>
      <c r="AM162" s="10"/>
      <c r="AN162" s="10"/>
    </row>
    <row r="163" spans="37:40" x14ac:dyDescent="0.35">
      <c r="AK163" s="10"/>
      <c r="AL163" s="10"/>
      <c r="AM163" s="10"/>
      <c r="AN163" s="10"/>
    </row>
    <row r="164" spans="37:40" x14ac:dyDescent="0.35">
      <c r="AK164" s="10"/>
      <c r="AL164" s="10"/>
      <c r="AM164" s="10"/>
      <c r="AN164" s="10"/>
    </row>
    <row r="165" spans="37:40" x14ac:dyDescent="0.35">
      <c r="AK165" s="10"/>
      <c r="AL165" s="10"/>
      <c r="AM165" s="10"/>
      <c r="AN165" s="10"/>
    </row>
    <row r="166" spans="37:40" x14ac:dyDescent="0.35">
      <c r="AK166" s="10"/>
      <c r="AL166" s="10"/>
      <c r="AM166" s="10"/>
      <c r="AN166" s="10"/>
    </row>
    <row r="167" spans="37:40" x14ac:dyDescent="0.35">
      <c r="AK167" s="10"/>
      <c r="AL167" s="10"/>
      <c r="AM167" s="10"/>
      <c r="AN167" s="10"/>
    </row>
    <row r="168" spans="37:40" x14ac:dyDescent="0.35">
      <c r="AK168" s="10"/>
      <c r="AL168" s="10"/>
      <c r="AM168" s="10"/>
      <c r="AN168" s="10"/>
    </row>
    <row r="169" spans="37:40" x14ac:dyDescent="0.35">
      <c r="AK169" s="10"/>
      <c r="AL169" s="10"/>
      <c r="AM169" s="10"/>
      <c r="AN169" s="10"/>
    </row>
    <row r="170" spans="37:40" x14ac:dyDescent="0.35">
      <c r="AK170" s="10"/>
      <c r="AL170" s="10"/>
      <c r="AM170" s="10"/>
      <c r="AN170" s="10"/>
    </row>
    <row r="171" spans="37:40" x14ac:dyDescent="0.35">
      <c r="AK171" s="10"/>
      <c r="AL171" s="10"/>
      <c r="AM171" s="10"/>
      <c r="AN171" s="10"/>
    </row>
    <row r="172" spans="37:40" x14ac:dyDescent="0.35">
      <c r="AK172" s="10"/>
      <c r="AL172" s="10"/>
      <c r="AM172" s="10"/>
      <c r="AN172" s="10"/>
    </row>
    <row r="173" spans="37:40" x14ac:dyDescent="0.35">
      <c r="AK173" s="10"/>
      <c r="AL173" s="10"/>
      <c r="AM173" s="10"/>
      <c r="AN173" s="10"/>
    </row>
    <row r="174" spans="37:40" x14ac:dyDescent="0.35">
      <c r="AK174" s="10"/>
      <c r="AL174" s="10"/>
      <c r="AM174" s="10"/>
      <c r="AN174" s="10"/>
    </row>
    <row r="175" spans="37:40" x14ac:dyDescent="0.35">
      <c r="AK175" s="10"/>
      <c r="AL175" s="10"/>
      <c r="AM175" s="10"/>
      <c r="AN175" s="10"/>
    </row>
    <row r="176" spans="37:40" x14ac:dyDescent="0.35">
      <c r="AK176" s="10"/>
      <c r="AL176" s="10"/>
      <c r="AM176" s="10"/>
      <c r="AN176" s="10"/>
    </row>
    <row r="177" spans="37:40" x14ac:dyDescent="0.35">
      <c r="AK177" s="10"/>
      <c r="AL177" s="10"/>
      <c r="AM177" s="10"/>
      <c r="AN177" s="10"/>
    </row>
    <row r="178" spans="37:40" x14ac:dyDescent="0.35">
      <c r="AK178" s="10"/>
      <c r="AL178" s="10"/>
      <c r="AM178" s="10"/>
      <c r="AN178" s="10"/>
    </row>
    <row r="179" spans="37:40" x14ac:dyDescent="0.35">
      <c r="AK179" s="10"/>
      <c r="AL179" s="10"/>
      <c r="AM179" s="10"/>
      <c r="AN179" s="10"/>
    </row>
    <row r="180" spans="37:40" x14ac:dyDescent="0.35">
      <c r="AK180" s="10"/>
      <c r="AL180" s="10"/>
      <c r="AM180" s="10"/>
      <c r="AN180" s="10"/>
    </row>
    <row r="181" spans="37:40" x14ac:dyDescent="0.35">
      <c r="AK181" s="10"/>
      <c r="AL181" s="10"/>
      <c r="AM181" s="10"/>
      <c r="AN181" s="10"/>
    </row>
    <row r="182" spans="37:40" x14ac:dyDescent="0.35">
      <c r="AK182" s="10"/>
      <c r="AL182" s="10"/>
      <c r="AM182" s="10"/>
      <c r="AN182" s="10"/>
    </row>
    <row r="183" spans="37:40" x14ac:dyDescent="0.35">
      <c r="AK183" s="10"/>
      <c r="AL183" s="10"/>
      <c r="AM183" s="10"/>
      <c r="AN183" s="10"/>
    </row>
    <row r="184" spans="37:40" x14ac:dyDescent="0.35">
      <c r="AK184" s="10"/>
      <c r="AL184" s="10"/>
      <c r="AM184" s="10"/>
      <c r="AN184" s="10"/>
    </row>
    <row r="185" spans="37:40" x14ac:dyDescent="0.35">
      <c r="AK185" s="10"/>
      <c r="AL185" s="10"/>
      <c r="AM185" s="10"/>
      <c r="AN185" s="10"/>
    </row>
    <row r="186" spans="37:40" x14ac:dyDescent="0.35">
      <c r="AK186" s="10"/>
      <c r="AL186" s="10"/>
      <c r="AM186" s="10"/>
      <c r="AN186" s="10"/>
    </row>
    <row r="187" spans="37:40" x14ac:dyDescent="0.35">
      <c r="AK187" s="10"/>
      <c r="AL187" s="10"/>
      <c r="AM187" s="10"/>
      <c r="AN187" s="10"/>
    </row>
    <row r="188" spans="37:40" x14ac:dyDescent="0.35">
      <c r="AK188" s="10"/>
      <c r="AL188" s="10"/>
      <c r="AM188" s="10"/>
      <c r="AN188" s="10"/>
    </row>
    <row r="189" spans="37:40" x14ac:dyDescent="0.35">
      <c r="AK189" s="10"/>
      <c r="AL189" s="10"/>
      <c r="AM189" s="10"/>
      <c r="AN189" s="10"/>
    </row>
    <row r="190" spans="37:40" x14ac:dyDescent="0.35">
      <c r="AK190" s="10"/>
      <c r="AL190" s="10"/>
      <c r="AM190" s="10"/>
      <c r="AN190" s="10"/>
    </row>
    <row r="191" spans="37:40" x14ac:dyDescent="0.35">
      <c r="AK191" s="10"/>
      <c r="AL191" s="10"/>
      <c r="AM191" s="10"/>
      <c r="AN191" s="10"/>
    </row>
    <row r="192" spans="37:40" x14ac:dyDescent="0.35">
      <c r="AK192" s="10"/>
      <c r="AL192" s="10"/>
      <c r="AM192" s="10"/>
      <c r="AN192" s="10"/>
    </row>
    <row r="193" spans="37:40" x14ac:dyDescent="0.35">
      <c r="AK193" s="10"/>
      <c r="AL193" s="10"/>
      <c r="AM193" s="10"/>
      <c r="AN193" s="10"/>
    </row>
    <row r="194" spans="37:40" x14ac:dyDescent="0.35">
      <c r="AK194" s="10"/>
      <c r="AL194" s="10"/>
      <c r="AM194" s="10"/>
      <c r="AN194" s="10"/>
    </row>
    <row r="195" spans="37:40" x14ac:dyDescent="0.35">
      <c r="AK195" s="10"/>
      <c r="AL195" s="10"/>
      <c r="AM195" s="10"/>
      <c r="AN195" s="10"/>
    </row>
    <row r="196" spans="37:40" x14ac:dyDescent="0.35">
      <c r="AK196" s="10"/>
      <c r="AL196" s="10"/>
      <c r="AM196" s="10"/>
      <c r="AN196" s="10"/>
    </row>
    <row r="197" spans="37:40" x14ac:dyDescent="0.35">
      <c r="AK197" s="10"/>
      <c r="AL197" s="10"/>
      <c r="AM197" s="10"/>
      <c r="AN197" s="10"/>
    </row>
    <row r="198" spans="37:40" x14ac:dyDescent="0.35">
      <c r="AK198" s="10"/>
      <c r="AL198" s="10"/>
      <c r="AM198" s="10"/>
      <c r="AN198" s="10"/>
    </row>
    <row r="199" spans="37:40" x14ac:dyDescent="0.35">
      <c r="AK199" s="10"/>
      <c r="AL199" s="10"/>
      <c r="AM199" s="10"/>
      <c r="AN199" s="10"/>
    </row>
    <row r="200" spans="37:40" x14ac:dyDescent="0.35">
      <c r="AK200" s="10"/>
      <c r="AL200" s="10"/>
      <c r="AM200" s="10"/>
      <c r="AN200" s="10"/>
    </row>
    <row r="201" spans="37:40" x14ac:dyDescent="0.35">
      <c r="AK201" s="10"/>
      <c r="AL201" s="10"/>
      <c r="AM201" s="10"/>
      <c r="AN201" s="10"/>
    </row>
    <row r="202" spans="37:40" x14ac:dyDescent="0.35">
      <c r="AK202" s="10"/>
      <c r="AL202" s="10"/>
      <c r="AM202" s="10"/>
      <c r="AN202" s="10"/>
    </row>
    <row r="203" spans="37:40" x14ac:dyDescent="0.35">
      <c r="AK203" s="10"/>
      <c r="AL203" s="10"/>
      <c r="AM203" s="10"/>
      <c r="AN203" s="10"/>
    </row>
    <row r="204" spans="37:40" x14ac:dyDescent="0.35">
      <c r="AK204" s="10"/>
      <c r="AL204" s="10"/>
      <c r="AM204" s="10"/>
      <c r="AN204" s="10"/>
    </row>
    <row r="205" spans="37:40" x14ac:dyDescent="0.35">
      <c r="AK205" s="10"/>
      <c r="AL205" s="10"/>
      <c r="AM205" s="10"/>
      <c r="AN205" s="10"/>
    </row>
    <row r="206" spans="37:40" x14ac:dyDescent="0.35">
      <c r="AK206" s="10"/>
      <c r="AL206" s="10"/>
      <c r="AM206" s="10"/>
      <c r="AN206" s="10"/>
    </row>
    <row r="207" spans="37:40" x14ac:dyDescent="0.35">
      <c r="AK207" s="10"/>
      <c r="AL207" s="10"/>
      <c r="AM207" s="10"/>
      <c r="AN207" s="10"/>
    </row>
    <row r="208" spans="37:40" x14ac:dyDescent="0.35">
      <c r="AK208" s="10"/>
      <c r="AL208" s="10"/>
      <c r="AM208" s="10"/>
      <c r="AN208" s="10"/>
    </row>
    <row r="209" spans="37:40" x14ac:dyDescent="0.35">
      <c r="AK209" s="10"/>
      <c r="AL209" s="10"/>
      <c r="AM209" s="10"/>
      <c r="AN209" s="10"/>
    </row>
    <row r="210" spans="37:40" x14ac:dyDescent="0.35">
      <c r="AK210" s="10"/>
      <c r="AL210" s="10"/>
      <c r="AM210" s="10"/>
      <c r="AN210" s="10"/>
    </row>
    <row r="211" spans="37:40" x14ac:dyDescent="0.35">
      <c r="AK211" s="10"/>
      <c r="AL211" s="10"/>
      <c r="AM211" s="10"/>
      <c r="AN211" s="10"/>
    </row>
    <row r="212" spans="37:40" x14ac:dyDescent="0.35">
      <c r="AK212" s="10"/>
      <c r="AL212" s="10"/>
      <c r="AM212" s="10"/>
      <c r="AN212" s="10"/>
    </row>
    <row r="213" spans="37:40" x14ac:dyDescent="0.35">
      <c r="AK213" s="10"/>
      <c r="AL213" s="10"/>
      <c r="AM213" s="10"/>
      <c r="AN213" s="10"/>
    </row>
    <row r="214" spans="37:40" x14ac:dyDescent="0.35">
      <c r="AK214" s="10"/>
      <c r="AL214" s="10"/>
      <c r="AM214" s="10"/>
      <c r="AN214" s="10"/>
    </row>
    <row r="215" spans="37:40" x14ac:dyDescent="0.35">
      <c r="AK215" s="10"/>
      <c r="AL215" s="10"/>
      <c r="AM215" s="10"/>
      <c r="AN215" s="10"/>
    </row>
    <row r="216" spans="37:40" x14ac:dyDescent="0.35">
      <c r="AK216" s="10"/>
      <c r="AL216" s="10"/>
      <c r="AM216" s="10"/>
      <c r="AN216" s="10"/>
    </row>
    <row r="217" spans="37:40" x14ac:dyDescent="0.35">
      <c r="AK217" s="10"/>
      <c r="AL217" s="10"/>
      <c r="AM217" s="10"/>
      <c r="AN217" s="10"/>
    </row>
    <row r="218" spans="37:40" x14ac:dyDescent="0.35">
      <c r="AK218" s="10"/>
      <c r="AL218" s="10"/>
      <c r="AM218" s="10"/>
      <c r="AN218" s="10"/>
    </row>
    <row r="219" spans="37:40" x14ac:dyDescent="0.35">
      <c r="AK219" s="10"/>
      <c r="AL219" s="10"/>
      <c r="AM219" s="10"/>
      <c r="AN219" s="10"/>
    </row>
    <row r="220" spans="37:40" x14ac:dyDescent="0.35">
      <c r="AK220" s="10"/>
      <c r="AL220" s="10"/>
      <c r="AM220" s="10"/>
      <c r="AN220" s="10"/>
    </row>
    <row r="221" spans="37:40" x14ac:dyDescent="0.35">
      <c r="AK221" s="10"/>
      <c r="AL221" s="10"/>
      <c r="AM221" s="10"/>
      <c r="AN221" s="10"/>
    </row>
    <row r="222" spans="37:40" x14ac:dyDescent="0.35">
      <c r="AK222" s="10"/>
      <c r="AL222" s="10"/>
      <c r="AM222" s="10"/>
      <c r="AN222" s="10"/>
    </row>
    <row r="223" spans="37:40" x14ac:dyDescent="0.35">
      <c r="AK223" s="10"/>
      <c r="AL223" s="10"/>
      <c r="AM223" s="10"/>
      <c r="AN223" s="10"/>
    </row>
    <row r="224" spans="37:40" x14ac:dyDescent="0.35">
      <c r="AK224" s="10"/>
      <c r="AL224" s="10"/>
      <c r="AM224" s="10"/>
      <c r="AN224" s="10"/>
    </row>
    <row r="225" spans="37:40" x14ac:dyDescent="0.35">
      <c r="AK225" s="10"/>
      <c r="AL225" s="10"/>
      <c r="AM225" s="10"/>
      <c r="AN225" s="10"/>
    </row>
    <row r="226" spans="37:40" x14ac:dyDescent="0.35">
      <c r="AK226" s="10"/>
      <c r="AL226" s="10"/>
      <c r="AM226" s="10"/>
      <c r="AN226" s="10"/>
    </row>
    <row r="227" spans="37:40" x14ac:dyDescent="0.35">
      <c r="AK227" s="10"/>
      <c r="AL227" s="10"/>
      <c r="AM227" s="10"/>
      <c r="AN227" s="10"/>
    </row>
    <row r="228" spans="37:40" x14ac:dyDescent="0.35">
      <c r="AK228" s="10"/>
      <c r="AL228" s="10"/>
      <c r="AM228" s="10"/>
      <c r="AN228" s="10"/>
    </row>
    <row r="229" spans="37:40" x14ac:dyDescent="0.35">
      <c r="AK229" s="10"/>
      <c r="AL229" s="10"/>
      <c r="AM229" s="10"/>
      <c r="AN229" s="10"/>
    </row>
    <row r="230" spans="37:40" x14ac:dyDescent="0.35">
      <c r="AK230" s="10"/>
      <c r="AL230" s="10"/>
      <c r="AM230" s="10"/>
      <c r="AN230" s="10"/>
    </row>
    <row r="231" spans="37:40" x14ac:dyDescent="0.35">
      <c r="AK231" s="10"/>
      <c r="AL231" s="10"/>
      <c r="AM231" s="10"/>
      <c r="AN231" s="10"/>
    </row>
    <row r="232" spans="37:40" x14ac:dyDescent="0.35">
      <c r="AK232" s="10"/>
      <c r="AL232" s="10"/>
      <c r="AM232" s="10"/>
      <c r="AN232" s="10"/>
    </row>
    <row r="233" spans="37:40" x14ac:dyDescent="0.35">
      <c r="AK233" s="10"/>
      <c r="AL233" s="10"/>
      <c r="AM233" s="10"/>
      <c r="AN233" s="10"/>
    </row>
    <row r="234" spans="37:40" x14ac:dyDescent="0.35">
      <c r="AK234" s="10"/>
      <c r="AL234" s="10"/>
      <c r="AM234" s="10"/>
      <c r="AN234" s="10"/>
    </row>
    <row r="235" spans="37:40" x14ac:dyDescent="0.35">
      <c r="AK235" s="10"/>
      <c r="AL235" s="10"/>
      <c r="AM235" s="10"/>
      <c r="AN235" s="10"/>
    </row>
    <row r="236" spans="37:40" x14ac:dyDescent="0.35">
      <c r="AK236" s="10"/>
      <c r="AL236" s="10"/>
      <c r="AM236" s="10"/>
      <c r="AN236" s="10"/>
    </row>
    <row r="237" spans="37:40" x14ac:dyDescent="0.35">
      <c r="AK237" s="10"/>
      <c r="AL237" s="10"/>
      <c r="AM237" s="10"/>
      <c r="AN237" s="10"/>
    </row>
    <row r="238" spans="37:40" x14ac:dyDescent="0.35">
      <c r="AK238" s="10"/>
      <c r="AL238" s="10"/>
      <c r="AM238" s="10"/>
      <c r="AN238" s="10"/>
    </row>
    <row r="239" spans="37:40" x14ac:dyDescent="0.35">
      <c r="AK239" s="10"/>
      <c r="AL239" s="10"/>
      <c r="AM239" s="10"/>
      <c r="AN239" s="10"/>
    </row>
    <row r="240" spans="37:40" x14ac:dyDescent="0.35">
      <c r="AK240" s="10"/>
      <c r="AL240" s="10"/>
      <c r="AM240" s="10"/>
      <c r="AN240" s="10"/>
    </row>
    <row r="241" spans="37:40" x14ac:dyDescent="0.35">
      <c r="AK241" s="10"/>
      <c r="AL241" s="10"/>
      <c r="AM241" s="10"/>
      <c r="AN241" s="10"/>
    </row>
    <row r="242" spans="37:40" x14ac:dyDescent="0.35">
      <c r="AK242" s="10"/>
      <c r="AL242" s="10"/>
      <c r="AM242" s="10"/>
      <c r="AN242" s="10"/>
    </row>
    <row r="243" spans="37:40" x14ac:dyDescent="0.35">
      <c r="AK243" s="10"/>
      <c r="AL243" s="10"/>
      <c r="AM243" s="10"/>
      <c r="AN243" s="10"/>
    </row>
    <row r="244" spans="37:40" x14ac:dyDescent="0.35">
      <c r="AK244" s="10"/>
      <c r="AL244" s="10"/>
      <c r="AM244" s="10"/>
      <c r="AN244" s="10"/>
    </row>
    <row r="245" spans="37:40" x14ac:dyDescent="0.35">
      <c r="AK245" s="10"/>
      <c r="AL245" s="10"/>
      <c r="AM245" s="10"/>
      <c r="AN245" s="10"/>
    </row>
    <row r="246" spans="37:40" x14ac:dyDescent="0.35">
      <c r="AK246" s="10"/>
      <c r="AL246" s="10"/>
      <c r="AM246" s="10"/>
      <c r="AN246" s="10"/>
    </row>
    <row r="247" spans="37:40" x14ac:dyDescent="0.35">
      <c r="AK247" s="10"/>
      <c r="AL247" s="10"/>
      <c r="AM247" s="10"/>
      <c r="AN247" s="10"/>
    </row>
    <row r="248" spans="37:40" x14ac:dyDescent="0.35">
      <c r="AK248" s="10"/>
      <c r="AL248" s="10"/>
      <c r="AM248" s="10"/>
      <c r="AN248" s="10"/>
    </row>
    <row r="249" spans="37:40" x14ac:dyDescent="0.35">
      <c r="AK249" s="10"/>
      <c r="AL249" s="10"/>
      <c r="AM249" s="10"/>
      <c r="AN249" s="10"/>
    </row>
    <row r="250" spans="37:40" x14ac:dyDescent="0.35">
      <c r="AK250" s="10"/>
      <c r="AL250" s="10"/>
      <c r="AM250" s="10"/>
      <c r="AN250" s="10"/>
    </row>
    <row r="251" spans="37:40" x14ac:dyDescent="0.35">
      <c r="AK251" s="10"/>
      <c r="AL251" s="10"/>
      <c r="AM251" s="10"/>
      <c r="AN251" s="10"/>
    </row>
    <row r="252" spans="37:40" x14ac:dyDescent="0.35">
      <c r="AK252" s="10"/>
      <c r="AL252" s="10"/>
      <c r="AM252" s="10"/>
      <c r="AN252" s="10"/>
    </row>
    <row r="253" spans="37:40" x14ac:dyDescent="0.35">
      <c r="AK253" s="10"/>
      <c r="AL253" s="10"/>
      <c r="AM253" s="10"/>
      <c r="AN253" s="10"/>
    </row>
    <row r="254" spans="37:40" x14ac:dyDescent="0.35">
      <c r="AK254" s="10"/>
      <c r="AL254" s="10"/>
      <c r="AM254" s="10"/>
      <c r="AN254" s="10"/>
    </row>
    <row r="255" spans="37:40" x14ac:dyDescent="0.35">
      <c r="AK255" s="10"/>
      <c r="AL255" s="10"/>
      <c r="AM255" s="10"/>
      <c r="AN255" s="10"/>
    </row>
    <row r="256" spans="37:40" x14ac:dyDescent="0.35">
      <c r="AK256" s="10"/>
      <c r="AL256" s="10"/>
      <c r="AM256" s="10"/>
      <c r="AN256" s="10"/>
    </row>
    <row r="257" spans="37:40" x14ac:dyDescent="0.35">
      <c r="AK257" s="10"/>
      <c r="AL257" s="10"/>
      <c r="AM257" s="10"/>
      <c r="AN257" s="10"/>
    </row>
    <row r="258" spans="37:40" x14ac:dyDescent="0.35">
      <c r="AK258" s="10"/>
      <c r="AL258" s="10"/>
      <c r="AM258" s="10"/>
      <c r="AN258" s="10"/>
    </row>
    <row r="259" spans="37:40" x14ac:dyDescent="0.35">
      <c r="AK259" s="10"/>
      <c r="AL259" s="10"/>
      <c r="AM259" s="10"/>
      <c r="AN259" s="10"/>
    </row>
    <row r="260" spans="37:40" x14ac:dyDescent="0.35">
      <c r="AK260" s="10"/>
      <c r="AL260" s="10"/>
      <c r="AM260" s="10"/>
      <c r="AN260" s="10"/>
    </row>
    <row r="261" spans="37:40" x14ac:dyDescent="0.35">
      <c r="AK261" s="10"/>
      <c r="AL261" s="10"/>
      <c r="AM261" s="10"/>
      <c r="AN261" s="10"/>
    </row>
    <row r="262" spans="37:40" x14ac:dyDescent="0.35">
      <c r="AK262" s="10"/>
      <c r="AL262" s="10"/>
      <c r="AM262" s="10"/>
      <c r="AN262" s="10"/>
    </row>
    <row r="263" spans="37:40" x14ac:dyDescent="0.35">
      <c r="AK263" s="10"/>
      <c r="AL263" s="10"/>
      <c r="AM263" s="10"/>
      <c r="AN263" s="10"/>
    </row>
    <row r="264" spans="37:40" x14ac:dyDescent="0.35">
      <c r="AK264" s="10"/>
      <c r="AL264" s="10"/>
      <c r="AM264" s="10"/>
      <c r="AN264" s="10"/>
    </row>
    <row r="265" spans="37:40" x14ac:dyDescent="0.35">
      <c r="AK265" s="10"/>
      <c r="AL265" s="10"/>
      <c r="AM265" s="10"/>
      <c r="AN265" s="10"/>
    </row>
    <row r="266" spans="37:40" x14ac:dyDescent="0.35">
      <c r="AK266" s="10"/>
      <c r="AL266" s="10"/>
      <c r="AM266" s="10"/>
      <c r="AN266" s="10"/>
    </row>
    <row r="267" spans="37:40" x14ac:dyDescent="0.35">
      <c r="AK267" s="10"/>
      <c r="AL267" s="10"/>
      <c r="AM267" s="10"/>
      <c r="AN267" s="10"/>
    </row>
    <row r="268" spans="37:40" x14ac:dyDescent="0.35">
      <c r="AK268" s="10"/>
      <c r="AL268" s="10"/>
      <c r="AM268" s="10"/>
      <c r="AN268" s="10"/>
    </row>
    <row r="269" spans="37:40" x14ac:dyDescent="0.35">
      <c r="AK269" s="10"/>
      <c r="AL269" s="10"/>
      <c r="AM269" s="10"/>
      <c r="AN269" s="10"/>
    </row>
    <row r="270" spans="37:40" x14ac:dyDescent="0.35">
      <c r="AK270" s="10"/>
      <c r="AL270" s="10"/>
      <c r="AM270" s="10"/>
      <c r="AN270" s="10"/>
    </row>
    <row r="271" spans="37:40" x14ac:dyDescent="0.35">
      <c r="AK271" s="10"/>
      <c r="AL271" s="10"/>
      <c r="AM271" s="10"/>
      <c r="AN271" s="10"/>
    </row>
    <row r="272" spans="37:40" x14ac:dyDescent="0.35">
      <c r="AK272" s="10"/>
      <c r="AL272" s="10"/>
      <c r="AM272" s="10"/>
      <c r="AN272" s="10"/>
    </row>
    <row r="273" spans="37:40" x14ac:dyDescent="0.35">
      <c r="AK273" s="10"/>
      <c r="AL273" s="10"/>
      <c r="AM273" s="10"/>
      <c r="AN273" s="10"/>
    </row>
    <row r="274" spans="37:40" x14ac:dyDescent="0.35">
      <c r="AK274" s="10"/>
      <c r="AL274" s="10"/>
      <c r="AM274" s="10"/>
      <c r="AN274" s="10"/>
    </row>
    <row r="275" spans="37:40" x14ac:dyDescent="0.35">
      <c r="AK275" s="10"/>
      <c r="AL275" s="10"/>
      <c r="AM275" s="10"/>
      <c r="AN275" s="10"/>
    </row>
    <row r="276" spans="37:40" x14ac:dyDescent="0.35">
      <c r="AK276" s="10"/>
      <c r="AL276" s="10"/>
      <c r="AM276" s="10"/>
      <c r="AN276" s="10"/>
    </row>
    <row r="277" spans="37:40" x14ac:dyDescent="0.35">
      <c r="AK277" s="10"/>
      <c r="AL277" s="10"/>
      <c r="AM277" s="10"/>
      <c r="AN277" s="10"/>
    </row>
    <row r="278" spans="37:40" x14ac:dyDescent="0.35">
      <c r="AK278" s="10"/>
      <c r="AL278" s="10"/>
      <c r="AM278" s="10"/>
      <c r="AN278" s="10"/>
    </row>
    <row r="279" spans="37:40" x14ac:dyDescent="0.35">
      <c r="AK279" s="10"/>
      <c r="AL279" s="10"/>
      <c r="AM279" s="10"/>
      <c r="AN279" s="10"/>
    </row>
    <row r="280" spans="37:40" x14ac:dyDescent="0.35">
      <c r="AK280" s="10"/>
      <c r="AL280" s="10"/>
      <c r="AM280" s="10"/>
      <c r="AN280" s="10"/>
    </row>
    <row r="281" spans="37:40" x14ac:dyDescent="0.35">
      <c r="AK281" s="10"/>
      <c r="AL281" s="10"/>
      <c r="AM281" s="10"/>
      <c r="AN281" s="10"/>
    </row>
    <row r="282" spans="37:40" x14ac:dyDescent="0.35">
      <c r="AK282" s="10"/>
      <c r="AL282" s="10"/>
      <c r="AM282" s="10"/>
      <c r="AN282" s="10"/>
    </row>
    <row r="283" spans="37:40" x14ac:dyDescent="0.35">
      <c r="AK283" s="10"/>
      <c r="AL283" s="10"/>
      <c r="AM283" s="10"/>
      <c r="AN283" s="10"/>
    </row>
    <row r="284" spans="37:40" x14ac:dyDescent="0.35">
      <c r="AK284" s="10"/>
      <c r="AL284" s="10"/>
      <c r="AM284" s="10"/>
      <c r="AN284" s="10"/>
    </row>
    <row r="285" spans="37:40" x14ac:dyDescent="0.35">
      <c r="AK285" s="10"/>
      <c r="AL285" s="10"/>
      <c r="AM285" s="10"/>
      <c r="AN285" s="10"/>
    </row>
    <row r="286" spans="37:40" x14ac:dyDescent="0.35">
      <c r="AK286" s="10"/>
      <c r="AL286" s="10"/>
      <c r="AM286" s="10"/>
      <c r="AN286" s="10"/>
    </row>
    <row r="287" spans="37:40" x14ac:dyDescent="0.35">
      <c r="AK287" s="10"/>
      <c r="AL287" s="10"/>
      <c r="AM287" s="10"/>
      <c r="AN287" s="10"/>
    </row>
    <row r="288" spans="37:40" x14ac:dyDescent="0.35">
      <c r="AK288" s="10"/>
      <c r="AL288" s="10"/>
      <c r="AM288" s="10"/>
      <c r="AN288" s="10"/>
    </row>
    <row r="289" spans="37:40" x14ac:dyDescent="0.35">
      <c r="AK289" s="10"/>
      <c r="AL289" s="10"/>
      <c r="AM289" s="10"/>
      <c r="AN289" s="10"/>
    </row>
    <row r="290" spans="37:40" x14ac:dyDescent="0.35">
      <c r="AK290" s="10"/>
      <c r="AL290" s="10"/>
      <c r="AM290" s="10"/>
      <c r="AN290" s="10"/>
    </row>
    <row r="291" spans="37:40" x14ac:dyDescent="0.35">
      <c r="AK291" s="10"/>
      <c r="AL291" s="10"/>
      <c r="AM291" s="10"/>
      <c r="AN291" s="10"/>
    </row>
    <row r="292" spans="37:40" x14ac:dyDescent="0.35">
      <c r="AK292" s="10"/>
      <c r="AL292" s="10"/>
      <c r="AM292" s="10"/>
      <c r="AN292" s="10"/>
    </row>
    <row r="293" spans="37:40" x14ac:dyDescent="0.35">
      <c r="AK293" s="10"/>
      <c r="AL293" s="10"/>
      <c r="AM293" s="10"/>
      <c r="AN293" s="10"/>
    </row>
    <row r="294" spans="37:40" x14ac:dyDescent="0.35">
      <c r="AK294" s="10"/>
      <c r="AL294" s="10"/>
      <c r="AM294" s="10"/>
      <c r="AN294" s="10"/>
    </row>
    <row r="295" spans="37:40" x14ac:dyDescent="0.35">
      <c r="AK295" s="10"/>
      <c r="AL295" s="10"/>
      <c r="AM295" s="10"/>
      <c r="AN295" s="10"/>
    </row>
    <row r="296" spans="37:40" x14ac:dyDescent="0.35">
      <c r="AK296" s="10"/>
      <c r="AL296" s="10"/>
      <c r="AM296" s="10"/>
      <c r="AN296" s="10"/>
    </row>
    <row r="297" spans="37:40" x14ac:dyDescent="0.35">
      <c r="AK297" s="10"/>
      <c r="AL297" s="10"/>
      <c r="AM297" s="10"/>
      <c r="AN297" s="10"/>
    </row>
    <row r="298" spans="37:40" x14ac:dyDescent="0.35">
      <c r="AK298" s="10"/>
      <c r="AL298" s="10"/>
      <c r="AM298" s="10"/>
      <c r="AN298" s="10"/>
    </row>
    <row r="299" spans="37:40" x14ac:dyDescent="0.35">
      <c r="AK299" s="10"/>
      <c r="AL299" s="10"/>
      <c r="AM299" s="10"/>
      <c r="AN299" s="10"/>
    </row>
    <row r="300" spans="37:40" x14ac:dyDescent="0.35">
      <c r="AK300" s="10"/>
      <c r="AL300" s="10"/>
      <c r="AM300" s="10"/>
      <c r="AN300" s="10"/>
    </row>
    <row r="301" spans="37:40" x14ac:dyDescent="0.35">
      <c r="AK301" s="10"/>
      <c r="AL301" s="10"/>
      <c r="AM301" s="10"/>
      <c r="AN301" s="10"/>
    </row>
    <row r="302" spans="37:40" x14ac:dyDescent="0.35">
      <c r="AK302" s="10"/>
      <c r="AL302" s="10"/>
      <c r="AM302" s="10"/>
      <c r="AN302" s="10"/>
    </row>
    <row r="303" spans="37:40" x14ac:dyDescent="0.35">
      <c r="AK303" s="10"/>
      <c r="AL303" s="10"/>
      <c r="AM303" s="10"/>
      <c r="AN303" s="10"/>
    </row>
    <row r="304" spans="37:40" x14ac:dyDescent="0.35">
      <c r="AK304" s="10"/>
      <c r="AL304" s="10"/>
      <c r="AM304" s="10"/>
      <c r="AN304" s="10"/>
    </row>
    <row r="305" spans="37:40" x14ac:dyDescent="0.35">
      <c r="AK305" s="10"/>
      <c r="AL305" s="10"/>
      <c r="AM305" s="10"/>
      <c r="AN305" s="10"/>
    </row>
    <row r="306" spans="37:40" x14ac:dyDescent="0.35">
      <c r="AK306" s="10"/>
      <c r="AL306" s="10"/>
      <c r="AM306" s="10"/>
      <c r="AN306" s="10"/>
    </row>
    <row r="307" spans="37:40" x14ac:dyDescent="0.35">
      <c r="AK307" s="10"/>
      <c r="AL307" s="10"/>
      <c r="AM307" s="10"/>
      <c r="AN307" s="10"/>
    </row>
    <row r="308" spans="37:40" x14ac:dyDescent="0.35">
      <c r="AK308" s="10"/>
      <c r="AL308" s="10"/>
      <c r="AM308" s="10"/>
      <c r="AN308" s="10"/>
    </row>
    <row r="309" spans="37:40" x14ac:dyDescent="0.35">
      <c r="AK309" s="10"/>
      <c r="AL309" s="10"/>
      <c r="AM309" s="10"/>
      <c r="AN309" s="10"/>
    </row>
    <row r="310" spans="37:40" x14ac:dyDescent="0.35">
      <c r="AK310" s="10"/>
      <c r="AL310" s="10"/>
      <c r="AM310" s="10"/>
      <c r="AN310" s="10"/>
    </row>
    <row r="311" spans="37:40" x14ac:dyDescent="0.35">
      <c r="AK311" s="10"/>
      <c r="AL311" s="10"/>
      <c r="AM311" s="10"/>
      <c r="AN311" s="10"/>
    </row>
    <row r="312" spans="37:40" x14ac:dyDescent="0.35">
      <c r="AK312" s="10"/>
      <c r="AL312" s="10"/>
      <c r="AM312" s="10"/>
      <c r="AN312" s="10"/>
    </row>
    <row r="313" spans="37:40" x14ac:dyDescent="0.35">
      <c r="AK313" s="10"/>
      <c r="AL313" s="10"/>
      <c r="AM313" s="10"/>
      <c r="AN313" s="10"/>
    </row>
    <row r="314" spans="37:40" x14ac:dyDescent="0.35">
      <c r="AK314" s="10"/>
      <c r="AL314" s="10"/>
      <c r="AM314" s="10"/>
      <c r="AN314" s="10"/>
    </row>
    <row r="315" spans="37:40" x14ac:dyDescent="0.35">
      <c r="AK315" s="10"/>
      <c r="AL315" s="10"/>
      <c r="AM315" s="10"/>
      <c r="AN315" s="10"/>
    </row>
    <row r="316" spans="37:40" x14ac:dyDescent="0.35">
      <c r="AK316" s="10"/>
      <c r="AL316" s="10"/>
      <c r="AM316" s="10"/>
      <c r="AN316" s="10"/>
    </row>
    <row r="317" spans="37:40" x14ac:dyDescent="0.35">
      <c r="AK317" s="10"/>
      <c r="AL317" s="10"/>
      <c r="AM317" s="10"/>
      <c r="AN317" s="10"/>
    </row>
    <row r="318" spans="37:40" x14ac:dyDescent="0.35">
      <c r="AK318" s="10"/>
      <c r="AL318" s="10"/>
      <c r="AM318" s="10"/>
      <c r="AN318" s="10"/>
    </row>
    <row r="319" spans="37:40" x14ac:dyDescent="0.35">
      <c r="AK319" s="10"/>
      <c r="AL319" s="10"/>
      <c r="AM319" s="10"/>
      <c r="AN319" s="10"/>
    </row>
    <row r="320" spans="37:40" x14ac:dyDescent="0.35">
      <c r="AK320" s="10"/>
      <c r="AL320" s="10"/>
      <c r="AM320" s="10"/>
      <c r="AN320" s="10"/>
    </row>
    <row r="321" spans="37:40" x14ac:dyDescent="0.35">
      <c r="AK321" s="10"/>
      <c r="AL321" s="10"/>
      <c r="AM321" s="10"/>
      <c r="AN321" s="10"/>
    </row>
    <row r="322" spans="37:40" x14ac:dyDescent="0.35">
      <c r="AK322" s="10"/>
      <c r="AL322" s="10"/>
      <c r="AM322" s="10"/>
      <c r="AN322" s="10"/>
    </row>
    <row r="323" spans="37:40" x14ac:dyDescent="0.35">
      <c r="AK323" s="10"/>
      <c r="AL323" s="10"/>
      <c r="AM323" s="10"/>
      <c r="AN323" s="10"/>
    </row>
    <row r="324" spans="37:40" x14ac:dyDescent="0.35">
      <c r="AK324" s="10"/>
      <c r="AL324" s="10"/>
      <c r="AM324" s="10"/>
      <c r="AN324" s="10"/>
    </row>
    <row r="325" spans="37:40" x14ac:dyDescent="0.35">
      <c r="AK325" s="10"/>
      <c r="AL325" s="10"/>
      <c r="AM325" s="10"/>
      <c r="AN325" s="10"/>
    </row>
    <row r="326" spans="37:40" x14ac:dyDescent="0.35">
      <c r="AK326" s="10"/>
      <c r="AL326" s="10"/>
      <c r="AM326" s="10"/>
      <c r="AN326" s="10"/>
    </row>
    <row r="327" spans="37:40" x14ac:dyDescent="0.35">
      <c r="AK327" s="10"/>
      <c r="AL327" s="10"/>
      <c r="AM327" s="10"/>
      <c r="AN327" s="10"/>
    </row>
    <row r="328" spans="37:40" x14ac:dyDescent="0.35">
      <c r="AK328" s="10"/>
      <c r="AL328" s="10"/>
      <c r="AM328" s="10"/>
      <c r="AN328" s="10"/>
    </row>
    <row r="329" spans="37:40" x14ac:dyDescent="0.35">
      <c r="AK329" s="10"/>
      <c r="AL329" s="10"/>
      <c r="AM329" s="10"/>
      <c r="AN329" s="10"/>
    </row>
    <row r="330" spans="37:40" x14ac:dyDescent="0.35">
      <c r="AK330" s="10"/>
      <c r="AL330" s="10"/>
      <c r="AM330" s="10"/>
      <c r="AN330" s="10"/>
    </row>
    <row r="331" spans="37:40" x14ac:dyDescent="0.35">
      <c r="AK331" s="10"/>
      <c r="AL331" s="10"/>
      <c r="AM331" s="10"/>
      <c r="AN331" s="10"/>
    </row>
    <row r="332" spans="37:40" x14ac:dyDescent="0.35">
      <c r="AK332" s="10"/>
      <c r="AL332" s="10"/>
      <c r="AM332" s="10"/>
      <c r="AN332" s="10"/>
    </row>
    <row r="333" spans="37:40" x14ac:dyDescent="0.35">
      <c r="AK333" s="10"/>
      <c r="AL333" s="10"/>
      <c r="AM333" s="10"/>
      <c r="AN333" s="10"/>
    </row>
    <row r="334" spans="37:40" x14ac:dyDescent="0.35">
      <c r="AK334" s="10"/>
      <c r="AL334" s="10"/>
      <c r="AM334" s="10"/>
      <c r="AN334" s="10"/>
    </row>
    <row r="335" spans="37:40" x14ac:dyDescent="0.35">
      <c r="AK335" s="10"/>
      <c r="AL335" s="10"/>
      <c r="AM335" s="10"/>
      <c r="AN335" s="10"/>
    </row>
    <row r="336" spans="37:40" x14ac:dyDescent="0.35">
      <c r="AK336" s="10"/>
      <c r="AL336" s="10"/>
      <c r="AM336" s="10"/>
      <c r="AN336" s="10"/>
    </row>
    <row r="337" spans="37:40" x14ac:dyDescent="0.35">
      <c r="AK337" s="10"/>
      <c r="AL337" s="10"/>
      <c r="AM337" s="10"/>
      <c r="AN337" s="10"/>
    </row>
  </sheetData>
  <sheetProtection algorithmName="SHA-512" hashValue="jr4TsXFUU/wR0JyUHDJULrBJRTC+2W9rG3luURNnOd684Bzb9N1JVFmecNSHB5HyNGjISH4iwNGApUqViVEBVw==" saltValue="Yr+BUsckvFCyuxzNxdQgsQ==" spinCount="100000" sheet="1" formatCells="0" formatColumns="0" formatRows="0"/>
  <mergeCells count="9">
    <mergeCell ref="F4:M4"/>
    <mergeCell ref="O4:V4"/>
    <mergeCell ref="X4:Z4"/>
    <mergeCell ref="B4:D4"/>
    <mergeCell ref="AK4:AN4"/>
    <mergeCell ref="AB4:AC4"/>
    <mergeCell ref="AE4:AF4"/>
    <mergeCell ref="AH4:AI4"/>
    <mergeCell ref="AH9:AI9"/>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3</vt:i4>
      </vt:variant>
    </vt:vector>
  </HeadingPairs>
  <TitlesOfParts>
    <vt:vector size="5" baseType="lpstr">
      <vt:lpstr>BEREKENINGSBLAD</vt:lpstr>
      <vt:lpstr>TABELLEN</vt:lpstr>
      <vt:lpstr>BEREKENINGSBLAD!Afdrukbereik</vt:lpstr>
      <vt:lpstr>TABELLEN!Afdrukbereik</vt:lpstr>
      <vt:lpstr>BEREKENINGSBLAD!Afdruktitels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 Neskens</dc:creator>
  <cp:lastModifiedBy>Steven Delooze</cp:lastModifiedBy>
  <cp:lastPrinted>2021-03-17T09:00:51Z</cp:lastPrinted>
  <dcterms:created xsi:type="dcterms:W3CDTF">2017-01-05T19:09:17Z</dcterms:created>
  <dcterms:modified xsi:type="dcterms:W3CDTF">2023-02-02T12:23:06Z</dcterms:modified>
</cp:coreProperties>
</file>