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lwelzijnsverbond-my.sharepoint.com/personal/steven_delooze_vlaamswelzijnsverbond_be/Documents/Bestanden Connect and Work/Medewerker/2022 Steven/Barema's/PC 330 CAR/"/>
    </mc:Choice>
  </mc:AlternateContent>
  <xr:revisionPtr revIDLastSave="57" documentId="11_A69CE0DEE60290BF563D5768267F480B8D6A62A1" xr6:coauthVersionLast="47" xr6:coauthVersionMax="47" xr10:uidLastSave="{9B0EFC76-D0B9-447E-AC9C-3440687DA265}"/>
  <bookViews>
    <workbookView xWindow="-28935" yWindow="-135" windowWidth="29070" windowHeight="15750" xr2:uid="{00000000-000D-0000-FFFF-FFFF00000000}"/>
  </bookViews>
  <sheets>
    <sheet name="Montant barémique" sheetId="1" r:id="rId1"/>
  </sheets>
  <definedNames>
    <definedName name="_xlnm.Print_Area" localSheetId="0">'Montant barémique'!$A$1:$AK$22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M22" i="1" l="1"/>
  <c r="AM21" i="1"/>
  <c r="AM20" i="1"/>
  <c r="AM19" i="1"/>
  <c r="AM18" i="1"/>
  <c r="AM17" i="1"/>
  <c r="AM16" i="1"/>
  <c r="AM15" i="1"/>
  <c r="AM14" i="1"/>
  <c r="AJ22" i="1"/>
  <c r="AJ21" i="1"/>
  <c r="AJ20" i="1"/>
  <c r="AJ19" i="1"/>
  <c r="AK19" i="1" s="1"/>
  <c r="AJ18" i="1"/>
  <c r="AK18" i="1" s="1"/>
  <c r="AJ17" i="1"/>
  <c r="AK17" i="1" s="1"/>
  <c r="AJ16" i="1"/>
  <c r="AJ15" i="1"/>
  <c r="AJ14" i="1"/>
  <c r="AK22" i="1"/>
  <c r="AK21" i="1"/>
  <c r="AK20" i="1"/>
  <c r="AK16" i="1"/>
  <c r="AK15" i="1"/>
  <c r="AK14" i="1"/>
  <c r="AK11" i="1"/>
  <c r="AK10" i="1"/>
  <c r="AI11" i="1" l="1"/>
  <c r="AI10" i="1"/>
  <c r="AG11" i="1"/>
  <c r="AG10" i="1"/>
  <c r="AE11" i="1"/>
  <c r="AE10" i="1"/>
  <c r="AC11" i="1"/>
  <c r="AC10" i="1"/>
  <c r="AA11" i="1" l="1"/>
  <c r="AA10" i="1"/>
  <c r="W11" i="1" l="1"/>
  <c r="W10" i="1"/>
  <c r="Y10" i="1"/>
  <c r="Y11" i="1"/>
  <c r="M15" i="1" l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14" i="1"/>
  <c r="N14" i="1" s="1"/>
  <c r="K15" i="1" l="1"/>
  <c r="R15" i="1" s="1"/>
  <c r="AH15" i="1" s="1"/>
  <c r="K16" i="1"/>
  <c r="R16" i="1" s="1"/>
  <c r="AH16" i="1" s="1"/>
  <c r="K17" i="1"/>
  <c r="K18" i="1"/>
  <c r="K19" i="1"/>
  <c r="R19" i="1" s="1"/>
  <c r="AH19" i="1" s="1"/>
  <c r="K20" i="1"/>
  <c r="R20" i="1" s="1"/>
  <c r="AH20" i="1" s="1"/>
  <c r="K21" i="1"/>
  <c r="K22" i="1"/>
  <c r="K14" i="1"/>
  <c r="R14" i="1" s="1"/>
  <c r="AH14" i="1" s="1"/>
  <c r="AI20" i="1" l="1"/>
  <c r="AI19" i="1"/>
  <c r="AI14" i="1"/>
  <c r="AI16" i="1"/>
  <c r="AI15" i="1"/>
  <c r="AD20" i="1"/>
  <c r="AE20" i="1" s="1"/>
  <c r="AF20" i="1"/>
  <c r="AD19" i="1"/>
  <c r="AE19" i="1" s="1"/>
  <c r="AF19" i="1"/>
  <c r="AD14" i="1"/>
  <c r="AF14" i="1"/>
  <c r="AD16" i="1"/>
  <c r="AE16" i="1" s="1"/>
  <c r="AF16" i="1"/>
  <c r="AD15" i="1"/>
  <c r="AF15" i="1"/>
  <c r="AE14" i="1"/>
  <c r="AE15" i="1"/>
  <c r="AB20" i="1"/>
  <c r="Z20" i="1"/>
  <c r="AA20" i="1" s="1"/>
  <c r="V20" i="1"/>
  <c r="W20" i="1" s="1"/>
  <c r="X20" i="1"/>
  <c r="Y20" i="1" s="1"/>
  <c r="AB19" i="1"/>
  <c r="Z19" i="1"/>
  <c r="AA19" i="1" s="1"/>
  <c r="X19" i="1"/>
  <c r="Y19" i="1" s="1"/>
  <c r="V19" i="1"/>
  <c r="W19" i="1" s="1"/>
  <c r="AB16" i="1"/>
  <c r="Z16" i="1"/>
  <c r="AA16" i="1" s="1"/>
  <c r="V16" i="1"/>
  <c r="W16" i="1" s="1"/>
  <c r="X16" i="1"/>
  <c r="Y16" i="1" s="1"/>
  <c r="L19" i="1"/>
  <c r="L20" i="1"/>
  <c r="AB14" i="1"/>
  <c r="Z14" i="1"/>
  <c r="AA14" i="1" s="1"/>
  <c r="X14" i="1"/>
  <c r="Y14" i="1" s="1"/>
  <c r="V14" i="1"/>
  <c r="W14" i="1" s="1"/>
  <c r="AB15" i="1"/>
  <c r="Z15" i="1"/>
  <c r="AA15" i="1" s="1"/>
  <c r="V15" i="1"/>
  <c r="W15" i="1" s="1"/>
  <c r="X15" i="1"/>
  <c r="Y15" i="1" s="1"/>
  <c r="S14" i="1"/>
  <c r="T14" i="1"/>
  <c r="U14" i="1" s="1"/>
  <c r="S20" i="1"/>
  <c r="T20" i="1"/>
  <c r="U20" i="1" s="1"/>
  <c r="S19" i="1"/>
  <c r="T19" i="1"/>
  <c r="U19" i="1" s="1"/>
  <c r="S16" i="1"/>
  <c r="T16" i="1"/>
  <c r="U16" i="1" s="1"/>
  <c r="L14" i="1"/>
  <c r="S15" i="1"/>
  <c r="T15" i="1"/>
  <c r="U15" i="1" s="1"/>
  <c r="L15" i="1"/>
  <c r="L16" i="1"/>
  <c r="L22" i="1"/>
  <c r="R22" i="1"/>
  <c r="AH22" i="1" s="1"/>
  <c r="L18" i="1"/>
  <c r="R18" i="1"/>
  <c r="AH18" i="1" s="1"/>
  <c r="L17" i="1"/>
  <c r="R17" i="1"/>
  <c r="AH17" i="1" s="1"/>
  <c r="L21" i="1"/>
  <c r="R21" i="1"/>
  <c r="AH21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14" i="1"/>
  <c r="J14" i="1" s="1"/>
  <c r="AI22" i="1" l="1"/>
  <c r="AI21" i="1"/>
  <c r="AI17" i="1"/>
  <c r="AI18" i="1"/>
  <c r="AD17" i="1"/>
  <c r="AE17" i="1" s="1"/>
  <c r="AF17" i="1"/>
  <c r="AD18" i="1"/>
  <c r="AE18" i="1" s="1"/>
  <c r="AF18" i="1"/>
  <c r="AG14" i="1"/>
  <c r="AD21" i="1"/>
  <c r="AF21" i="1"/>
  <c r="AG15" i="1"/>
  <c r="AG16" i="1"/>
  <c r="AG19" i="1"/>
  <c r="AD22" i="1"/>
  <c r="AF22" i="1"/>
  <c r="AG20" i="1"/>
  <c r="AE22" i="1"/>
  <c r="AE21" i="1"/>
  <c r="AC14" i="1"/>
  <c r="AB18" i="1"/>
  <c r="Z18" i="1"/>
  <c r="AA18" i="1" s="1"/>
  <c r="V18" i="1"/>
  <c r="W18" i="1" s="1"/>
  <c r="X18" i="1"/>
  <c r="Y18" i="1" s="1"/>
  <c r="AB22" i="1"/>
  <c r="Z22" i="1"/>
  <c r="AA22" i="1" s="1"/>
  <c r="X22" i="1"/>
  <c r="Y22" i="1" s="1"/>
  <c r="V22" i="1"/>
  <c r="W22" i="1" s="1"/>
  <c r="AC19" i="1"/>
  <c r="AB21" i="1"/>
  <c r="Z21" i="1"/>
  <c r="AA21" i="1" s="1"/>
  <c r="V21" i="1"/>
  <c r="W21" i="1" s="1"/>
  <c r="X21" i="1"/>
  <c r="Y21" i="1" s="1"/>
  <c r="AC15" i="1"/>
  <c r="AB17" i="1"/>
  <c r="Z17" i="1"/>
  <c r="AA17" i="1" s="1"/>
  <c r="X17" i="1"/>
  <c r="Y17" i="1" s="1"/>
  <c r="V17" i="1"/>
  <c r="W17" i="1" s="1"/>
  <c r="AC16" i="1"/>
  <c r="AC20" i="1"/>
  <c r="S17" i="1"/>
  <c r="T17" i="1"/>
  <c r="U17" i="1" s="1"/>
  <c r="S21" i="1"/>
  <c r="T21" i="1"/>
  <c r="U21" i="1" s="1"/>
  <c r="S22" i="1"/>
  <c r="T22" i="1"/>
  <c r="U22" i="1" s="1"/>
  <c r="S18" i="1"/>
  <c r="T18" i="1"/>
  <c r="U18" i="1" s="1"/>
  <c r="G15" i="1"/>
  <c r="H15" i="1" s="1"/>
  <c r="E15" i="1"/>
  <c r="C15" i="1"/>
  <c r="F15" i="1"/>
  <c r="D15" i="1"/>
  <c r="F16" i="1"/>
  <c r="D16" i="1"/>
  <c r="G16" i="1"/>
  <c r="H16" i="1" s="1"/>
  <c r="E16" i="1"/>
  <c r="C16" i="1"/>
  <c r="G19" i="1"/>
  <c r="H19" i="1" s="1"/>
  <c r="E19" i="1"/>
  <c r="C19" i="1"/>
  <c r="F19" i="1"/>
  <c r="D19" i="1"/>
  <c r="F20" i="1"/>
  <c r="D20" i="1"/>
  <c r="G20" i="1"/>
  <c r="H20" i="1" s="1"/>
  <c r="E20" i="1"/>
  <c r="C20" i="1"/>
  <c r="F14" i="1"/>
  <c r="D14" i="1"/>
  <c r="G14" i="1"/>
  <c r="H14" i="1" s="1"/>
  <c r="E14" i="1"/>
  <c r="C14" i="1"/>
  <c r="G17" i="1"/>
  <c r="H17" i="1" s="1"/>
  <c r="E17" i="1"/>
  <c r="C17" i="1"/>
  <c r="F17" i="1"/>
  <c r="D17" i="1"/>
  <c r="F18" i="1"/>
  <c r="D18" i="1"/>
  <c r="G18" i="1"/>
  <c r="H18" i="1" s="1"/>
  <c r="E18" i="1"/>
  <c r="C18" i="1"/>
  <c r="G21" i="1"/>
  <c r="H21" i="1" s="1"/>
  <c r="E21" i="1"/>
  <c r="C21" i="1"/>
  <c r="F21" i="1"/>
  <c r="D21" i="1"/>
  <c r="F22" i="1"/>
  <c r="D22" i="1"/>
  <c r="G22" i="1"/>
  <c r="H22" i="1" s="1"/>
  <c r="E22" i="1"/>
  <c r="C22" i="1"/>
  <c r="AG22" i="1" l="1"/>
  <c r="AG18" i="1"/>
  <c r="AG21" i="1"/>
  <c r="AG17" i="1"/>
  <c r="AC22" i="1"/>
  <c r="AC21" i="1"/>
  <c r="AC17" i="1"/>
  <c r="AC18" i="1"/>
</calcChain>
</file>

<file path=xl/sharedStrings.xml><?xml version="1.0" encoding="utf-8"?>
<sst xmlns="http://schemas.openxmlformats.org/spreadsheetml/2006/main" count="130" uniqueCount="50">
  <si>
    <t>BAREME DE MEDECIN CONSEIL</t>
  </si>
  <si>
    <t>Barème MC sur base de l'AR du 11-06-2011</t>
  </si>
  <si>
    <t>Dienstjaren</t>
  </si>
  <si>
    <t>Jaarwedde in Eur</t>
  </si>
  <si>
    <t>Ancienneté</t>
  </si>
  <si>
    <t>spilindex 110,51</t>
  </si>
  <si>
    <t>spilindex 112,72</t>
  </si>
  <si>
    <t>spilindex 114,97</t>
  </si>
  <si>
    <t>spilindex 117,27</t>
  </si>
  <si>
    <t>spilindex 119,62</t>
  </si>
  <si>
    <t>spilindex 110,51 (base2004)</t>
  </si>
  <si>
    <t>(en vigueur 01-01-2010)</t>
  </si>
  <si>
    <t>(Basis 2004)</t>
  </si>
  <si>
    <t>+ 2% (voir KB 11-06-2011)</t>
  </si>
  <si>
    <t>1</t>
  </si>
  <si>
    <t>3</t>
  </si>
  <si>
    <t>5</t>
  </si>
  <si>
    <t>7</t>
  </si>
  <si>
    <t>9</t>
  </si>
  <si>
    <t>11</t>
  </si>
  <si>
    <t>13</t>
  </si>
  <si>
    <t>15</t>
  </si>
  <si>
    <t>17*</t>
  </si>
  <si>
    <t>- Vakantiegeld, patronale lasten, eindejaarspremie, .... zijn niet inbegrepen in de vermelde bedragen.</t>
  </si>
  <si>
    <t>- Salaire brut par mois pour un médecin travailleur temps plein (38 heures par semaine) avec un statut salarié.</t>
  </si>
  <si>
    <t>- Pécule de vacances, charge patronale, prime de fin d'année, ..... ne sont pas compris dans les montants mentionnés.</t>
  </si>
  <si>
    <t xml:space="preserve">en vigueur au 01-01-2010 </t>
  </si>
  <si>
    <t>Soit à l'indice 99,04 base 2013</t>
  </si>
  <si>
    <t>Indice 101,02 base 2013                         (au 01-06-2016)</t>
  </si>
  <si>
    <t>spilindex 101,02</t>
  </si>
  <si>
    <t>(Basis 2013)</t>
  </si>
  <si>
    <t>Indice 103,04 base 2013                         (au 01-06-2017)</t>
  </si>
  <si>
    <t>spilindex 103,04</t>
  </si>
  <si>
    <t>spilindex 105,10</t>
  </si>
  <si>
    <t>Indice 105,10 base 2013                         (au 01-09-2018)</t>
  </si>
  <si>
    <t>BAREMA ADVISEREND ARTSEN</t>
  </si>
  <si>
    <t>BAREMA ADVISEREND ARTS</t>
  </si>
  <si>
    <t>Artsen CAR - Vlaanderen + 24,5%</t>
  </si>
  <si>
    <t>spilindex 107,20</t>
  </si>
  <si>
    <t>spilindex 109,34</t>
  </si>
  <si>
    <t>spilindex 111,53</t>
  </si>
  <si>
    <t>spilindex 113,76</t>
  </si>
  <si>
    <t>BrutoMaandwedde - Salaire mensuel brut:K.B. 10 dec. 2001 (BS 29-12-2001), KB 22 okt 2006 (BS 17-11-2006) et KB 11 juni 2011 (BS 28-07-2011)</t>
  </si>
  <si>
    <t>Maandwedde in Eur</t>
  </si>
  <si>
    <t>- Bruto-Maandwedde voor een voltijds werkende geneesheer (38 uur per week) met werknemersstatuut.</t>
  </si>
  <si>
    <t>Schatting totale kost op jaarbasis voor werkgever</t>
  </si>
  <si>
    <t>spilindex 116,04</t>
  </si>
  <si>
    <t>spilindex 118,36</t>
  </si>
  <si>
    <t>spilindex 120,73</t>
  </si>
  <si>
    <t>spilindex 123,14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</si>
</sst>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BEF&quot;_);\(#,##0&quot;BEF&quot;\)"/>
    <numFmt numFmtId="165" formatCode="&quot;€&quot;\ #,##0.00"/>
    <numFmt numFmtId="166" formatCode="d/mm/yyyy;@"/>
    <numFmt numFmtId="167" formatCode="#,##0.00_-\ &quot;€&quot;"/>
  </numFmts>
  <fonts count="13" x14ac:knownFonts="1">
    <font>
      <sz val="11"/>
      <color theme="1"/>
      <name val="Calibri"/>
      <family val="2"/>
      <scheme val="minor"/>
    </font>
    <font>
      <sz val="12"/>
      <name val="Helv"/>
    </font>
    <font>
      <b/>
      <sz val="12"/>
      <name val="Helv"/>
    </font>
    <font>
      <sz val="8"/>
      <name val="Helv"/>
    </font>
    <font>
      <b/>
      <sz val="8"/>
      <name val="Helv"/>
    </font>
    <font>
      <b/>
      <u/>
      <sz val="10"/>
      <name val="Helv"/>
    </font>
    <font>
      <b/>
      <u/>
      <sz val="12"/>
      <name val="Helv"/>
    </font>
    <font>
      <b/>
      <sz val="9"/>
      <color rgb="FFFF0000"/>
      <name val="Helv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249977111117893"/>
      <name val="Helv"/>
    </font>
    <font>
      <sz val="11"/>
      <color theme="0" tint="-0.249977111117893"/>
      <name val="Calibri"/>
      <family val="2"/>
      <scheme val="minor"/>
    </font>
    <font>
      <b/>
      <sz val="12"/>
      <color theme="0" tint="-0.249977111117893"/>
      <name val="Helv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2" fillId="3" borderId="4" xfId="0" applyFont="1" applyFill="1" applyBorder="1"/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66" fontId="2" fillId="3" borderId="1" xfId="0" applyNumberFormat="1" applyFont="1" applyFill="1" applyBorder="1"/>
    <xf numFmtId="166" fontId="4" fillId="0" borderId="18" xfId="0" applyNumberFormat="1" applyFont="1" applyBorder="1" applyAlignment="1">
      <alignment horizontal="center"/>
    </xf>
    <xf numFmtId="166" fontId="4" fillId="0" borderId="6" xfId="0" applyNumberFormat="1" applyFont="1" applyBorder="1" applyAlignment="1">
      <alignment horizontal="center"/>
    </xf>
    <xf numFmtId="166" fontId="4" fillId="5" borderId="6" xfId="0" applyNumberFormat="1" applyFont="1" applyFill="1" applyBorder="1" applyAlignment="1">
      <alignment horizontal="center"/>
    </xf>
    <xf numFmtId="166" fontId="0" fillId="0" borderId="0" xfId="0" applyNumberFormat="1"/>
    <xf numFmtId="0" fontId="2" fillId="3" borderId="7" xfId="0" applyFont="1" applyFill="1" applyBorder="1"/>
    <xf numFmtId="0" fontId="3" fillId="0" borderId="8" xfId="0" applyFont="1" applyBorder="1"/>
    <xf numFmtId="0" fontId="3" fillId="2" borderId="8" xfId="0" applyFont="1" applyFill="1" applyBorder="1"/>
    <xf numFmtId="0" fontId="3" fillId="5" borderId="8" xfId="0" applyFont="1" applyFill="1" applyBorder="1"/>
    <xf numFmtId="0" fontId="4" fillId="0" borderId="8" xfId="0" applyFont="1" applyBorder="1"/>
    <xf numFmtId="0" fontId="0" fillId="0" borderId="1" xfId="0" applyBorder="1"/>
    <xf numFmtId="0" fontId="0" fillId="0" borderId="9" xfId="0" applyBorder="1"/>
    <xf numFmtId="0" fontId="0" fillId="5" borderId="9" xfId="0" applyFill="1" applyBorder="1"/>
    <xf numFmtId="0" fontId="2" fillId="0" borderId="16" xfId="0" applyFont="1" applyBorder="1"/>
    <xf numFmtId="0" fontId="0" fillId="0" borderId="2" xfId="0" applyBorder="1" applyAlignment="1">
      <alignment horizontal="center"/>
    </xf>
    <xf numFmtId="165" fontId="0" fillId="0" borderId="3" xfId="0" applyNumberFormat="1" applyBorder="1"/>
    <xf numFmtId="165" fontId="0" fillId="5" borderId="3" xfId="0" applyNumberFormat="1" applyFill="1" applyBorder="1"/>
    <xf numFmtId="165" fontId="2" fillId="0" borderId="17" xfId="0" applyNumberFormat="1" applyFont="1" applyBorder="1"/>
    <xf numFmtId="0" fontId="0" fillId="0" borderId="10" xfId="0" applyBorder="1" applyAlignment="1">
      <alignment horizontal="center"/>
    </xf>
    <xf numFmtId="1" fontId="0" fillId="4" borderId="11" xfId="0" applyNumberFormat="1" applyFill="1" applyBorder="1" applyAlignment="1">
      <alignment horizontal="center"/>
    </xf>
    <xf numFmtId="49" fontId="0" fillId="0" borderId="0" xfId="0" applyNumberFormat="1"/>
    <xf numFmtId="0" fontId="0" fillId="0" borderId="0" xfId="0" quotePrefix="1"/>
    <xf numFmtId="0" fontId="7" fillId="0" borderId="13" xfId="0" quotePrefix="1" applyFont="1" applyBorder="1" applyAlignment="1">
      <alignment horizontal="center"/>
    </xf>
    <xf numFmtId="0" fontId="7" fillId="0" borderId="13" xfId="0" quotePrefix="1" applyFont="1" applyBorder="1"/>
    <xf numFmtId="165" fontId="2" fillId="0" borderId="14" xfId="0" applyNumberFormat="1" applyFont="1" applyBorder="1"/>
    <xf numFmtId="165" fontId="2" fillId="0" borderId="15" xfId="0" applyNumberFormat="1" applyFont="1" applyBorder="1"/>
    <xf numFmtId="0" fontId="4" fillId="0" borderId="12" xfId="0" applyFont="1" applyBorder="1"/>
    <xf numFmtId="0" fontId="2" fillId="0" borderId="13" xfId="0" applyFont="1" applyBorder="1"/>
    <xf numFmtId="0" fontId="0" fillId="0" borderId="19" xfId="0" applyBorder="1"/>
    <xf numFmtId="0" fontId="4" fillId="0" borderId="12" xfId="0" applyFont="1" applyBorder="1" applyAlignment="1">
      <alignment horizontal="center"/>
    </xf>
    <xf numFmtId="0" fontId="2" fillId="6" borderId="13" xfId="0" applyFont="1" applyFill="1" applyBorder="1"/>
    <xf numFmtId="0" fontId="0" fillId="6" borderId="19" xfId="0" applyFill="1" applyBorder="1"/>
    <xf numFmtId="165" fontId="2" fillId="6" borderId="14" xfId="0" applyNumberFormat="1" applyFont="1" applyFill="1" applyBorder="1"/>
    <xf numFmtId="0" fontId="4" fillId="6" borderId="2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166" fontId="4" fillId="6" borderId="23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167" fontId="0" fillId="0" borderId="0" xfId="0" applyNumberFormat="1"/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/>
    </xf>
    <xf numFmtId="166" fontId="4" fillId="6" borderId="6" xfId="0" applyNumberFormat="1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165" fontId="2" fillId="6" borderId="15" xfId="0" applyNumberFormat="1" applyFont="1" applyFill="1" applyBorder="1"/>
    <xf numFmtId="0" fontId="8" fillId="0" borderId="0" xfId="0" applyFont="1" applyAlignment="1">
      <alignment horizontal="center" vertical="top" wrapText="1"/>
    </xf>
    <xf numFmtId="166" fontId="4" fillId="0" borderId="0" xfId="0" applyNumberFormat="1" applyFont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6" fontId="4" fillId="0" borderId="23" xfId="0" applyNumberFormat="1" applyFont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6" borderId="30" xfId="0" applyFont="1" applyFill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165" fontId="0" fillId="0" borderId="0" xfId="0" applyNumberFormat="1"/>
    <xf numFmtId="0" fontId="11" fillId="0" borderId="19" xfId="0" applyFont="1" applyBorder="1"/>
    <xf numFmtId="165" fontId="12" fillId="0" borderId="14" xfId="0" applyNumberFormat="1" applyFont="1" applyBorder="1"/>
    <xf numFmtId="165" fontId="12" fillId="0" borderId="15" xfId="0" applyNumberFormat="1" applyFont="1" applyBorder="1"/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3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/>
    </xf>
    <xf numFmtId="0" fontId="9" fillId="6" borderId="21" xfId="0" applyFont="1" applyFill="1" applyBorder="1" applyAlignment="1">
      <alignment horizontal="center"/>
    </xf>
    <xf numFmtId="0" fontId="8" fillId="6" borderId="20" xfId="0" applyFont="1" applyFill="1" applyBorder="1" applyAlignment="1">
      <alignment horizontal="center" vertical="top" wrapText="1"/>
    </xf>
    <xf numFmtId="0" fontId="8" fillId="6" borderId="21" xfId="0" applyFont="1" applyFill="1" applyBorder="1" applyAlignment="1">
      <alignment horizontal="center" vertical="top" wrapText="1"/>
    </xf>
  </cellXfs>
  <cellStyles count="10">
    <cellStyle name="Normal - Style1" xfId="2" xr:uid="{00000000-0005-0000-0000-000000000000}"/>
    <cellStyle name="Normal - Style2" xfId="3" xr:uid="{00000000-0005-0000-0000-000001000000}"/>
    <cellStyle name="Normal - Style3" xfId="4" xr:uid="{00000000-0005-0000-0000-000002000000}"/>
    <cellStyle name="Normal - Style4" xfId="5" xr:uid="{00000000-0005-0000-0000-000003000000}"/>
    <cellStyle name="Normal - Style5" xfId="6" xr:uid="{00000000-0005-0000-0000-000004000000}"/>
    <cellStyle name="Normal - Style6" xfId="7" xr:uid="{00000000-0005-0000-0000-000005000000}"/>
    <cellStyle name="Normal - Style7" xfId="8" xr:uid="{00000000-0005-0000-0000-000006000000}"/>
    <cellStyle name="Normal - Style8" xfId="9" xr:uid="{00000000-0005-0000-0000-000007000000}"/>
    <cellStyle name="Normal 2" xfId="1" xr:uid="{00000000-0005-0000-0000-000008000000}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35"/>
  <sheetViews>
    <sheetView tabSelected="1" topLeftCell="Q1" zoomScaleNormal="100" workbookViewId="0">
      <selection activeCell="Q1" sqref="Q1"/>
    </sheetView>
  </sheetViews>
  <sheetFormatPr defaultColWidth="11.44140625" defaultRowHeight="14.4" x14ac:dyDescent="0.3"/>
  <cols>
    <col min="1" max="1" width="16.44140625" hidden="1" customWidth="1"/>
    <col min="2" max="2" width="26.5546875" hidden="1" customWidth="1"/>
    <col min="3" max="3" width="20.88671875" hidden="1" customWidth="1"/>
    <col min="4" max="4" width="16.44140625" hidden="1" customWidth="1"/>
    <col min="5" max="5" width="17.109375" hidden="1" customWidth="1"/>
    <col min="6" max="6" width="15.6640625" hidden="1" customWidth="1"/>
    <col min="7" max="7" width="17.33203125" hidden="1" customWidth="1"/>
    <col min="8" max="8" width="17.5546875" hidden="1" customWidth="1"/>
    <col min="9" max="9" width="17.33203125" hidden="1" customWidth="1"/>
    <col min="10" max="10" width="17.5546875" hidden="1" customWidth="1"/>
    <col min="11" max="11" width="17.33203125" hidden="1" customWidth="1"/>
    <col min="12" max="14" width="17.5546875" hidden="1" customWidth="1"/>
    <col min="15" max="15" width="8.44140625" hidden="1" customWidth="1"/>
    <col min="16" max="16" width="7.44140625" hidden="1" customWidth="1"/>
    <col min="17" max="17" width="14.6640625" bestFit="1" customWidth="1"/>
    <col min="18" max="18" width="17.33203125" customWidth="1"/>
    <col min="19" max="19" width="21" customWidth="1"/>
    <col min="20" max="20" width="19.88671875" hidden="1" customWidth="1"/>
    <col min="21" max="21" width="19.109375" hidden="1" customWidth="1"/>
    <col min="22" max="22" width="19.88671875" hidden="1" customWidth="1"/>
    <col min="23" max="23" width="19.109375" hidden="1" customWidth="1"/>
    <col min="24" max="24" width="19.88671875" hidden="1" customWidth="1"/>
    <col min="25" max="25" width="19.109375" hidden="1" customWidth="1"/>
    <col min="26" max="26" width="19.88671875" hidden="1" customWidth="1"/>
    <col min="27" max="27" width="19.109375" hidden="1" customWidth="1"/>
    <col min="28" max="33" width="19.88671875" hidden="1" customWidth="1"/>
    <col min="34" max="37" width="19.88671875" customWidth="1"/>
    <col min="39" max="39" width="19.88671875" customWidth="1"/>
    <col min="265" max="265" width="16.44140625" customWidth="1"/>
    <col min="266" max="266" width="15.33203125" customWidth="1"/>
    <col min="267" max="267" width="26.44140625" customWidth="1"/>
    <col min="268" max="268" width="17.109375" customWidth="1"/>
    <col min="269" max="269" width="26.5546875" customWidth="1"/>
    <col min="270" max="270" width="15.6640625" customWidth="1"/>
    <col min="271" max="271" width="16.44140625" customWidth="1"/>
    <col min="272" max="272" width="17.109375" customWidth="1"/>
    <col min="273" max="273" width="15.6640625" customWidth="1"/>
    <col min="274" max="274" width="17.33203125" customWidth="1"/>
    <col min="275" max="275" width="17.5546875" customWidth="1"/>
    <col min="276" max="276" width="6.33203125" customWidth="1"/>
    <col min="521" max="521" width="16.44140625" customWidth="1"/>
    <col min="522" max="522" width="15.33203125" customWidth="1"/>
    <col min="523" max="523" width="26.44140625" customWidth="1"/>
    <col min="524" max="524" width="17.109375" customWidth="1"/>
    <col min="525" max="525" width="26.5546875" customWidth="1"/>
    <col min="526" max="526" width="15.6640625" customWidth="1"/>
    <col min="527" max="527" width="16.44140625" customWidth="1"/>
    <col min="528" max="528" width="17.109375" customWidth="1"/>
    <col min="529" max="529" width="15.6640625" customWidth="1"/>
    <col min="530" max="530" width="17.33203125" customWidth="1"/>
    <col min="531" max="531" width="17.5546875" customWidth="1"/>
    <col min="532" max="532" width="6.33203125" customWidth="1"/>
    <col min="777" max="777" width="16.44140625" customWidth="1"/>
    <col min="778" max="778" width="15.33203125" customWidth="1"/>
    <col min="779" max="779" width="26.44140625" customWidth="1"/>
    <col min="780" max="780" width="17.109375" customWidth="1"/>
    <col min="781" max="781" width="26.5546875" customWidth="1"/>
    <col min="782" max="782" width="15.6640625" customWidth="1"/>
    <col min="783" max="783" width="16.44140625" customWidth="1"/>
    <col min="784" max="784" width="17.109375" customWidth="1"/>
    <col min="785" max="785" width="15.6640625" customWidth="1"/>
    <col min="786" max="786" width="17.33203125" customWidth="1"/>
    <col min="787" max="787" width="17.5546875" customWidth="1"/>
    <col min="788" max="788" width="6.33203125" customWidth="1"/>
    <col min="1033" max="1033" width="16.44140625" customWidth="1"/>
    <col min="1034" max="1034" width="15.33203125" customWidth="1"/>
    <col min="1035" max="1035" width="26.44140625" customWidth="1"/>
    <col min="1036" max="1036" width="17.109375" customWidth="1"/>
    <col min="1037" max="1037" width="26.5546875" customWidth="1"/>
    <col min="1038" max="1038" width="15.6640625" customWidth="1"/>
    <col min="1039" max="1039" width="16.44140625" customWidth="1"/>
    <col min="1040" max="1040" width="17.109375" customWidth="1"/>
    <col min="1041" max="1041" width="15.6640625" customWidth="1"/>
    <col min="1042" max="1042" width="17.33203125" customWidth="1"/>
    <col min="1043" max="1043" width="17.5546875" customWidth="1"/>
    <col min="1044" max="1044" width="6.33203125" customWidth="1"/>
    <col min="1289" max="1289" width="16.44140625" customWidth="1"/>
    <col min="1290" max="1290" width="15.33203125" customWidth="1"/>
    <col min="1291" max="1291" width="26.44140625" customWidth="1"/>
    <col min="1292" max="1292" width="17.109375" customWidth="1"/>
    <col min="1293" max="1293" width="26.5546875" customWidth="1"/>
    <col min="1294" max="1294" width="15.6640625" customWidth="1"/>
    <col min="1295" max="1295" width="16.44140625" customWidth="1"/>
    <col min="1296" max="1296" width="17.109375" customWidth="1"/>
    <col min="1297" max="1297" width="15.6640625" customWidth="1"/>
    <col min="1298" max="1298" width="17.33203125" customWidth="1"/>
    <col min="1299" max="1299" width="17.5546875" customWidth="1"/>
    <col min="1300" max="1300" width="6.33203125" customWidth="1"/>
    <col min="1545" max="1545" width="16.44140625" customWidth="1"/>
    <col min="1546" max="1546" width="15.33203125" customWidth="1"/>
    <col min="1547" max="1547" width="26.44140625" customWidth="1"/>
    <col min="1548" max="1548" width="17.109375" customWidth="1"/>
    <col min="1549" max="1549" width="26.5546875" customWidth="1"/>
    <col min="1550" max="1550" width="15.6640625" customWidth="1"/>
    <col min="1551" max="1551" width="16.44140625" customWidth="1"/>
    <col min="1552" max="1552" width="17.109375" customWidth="1"/>
    <col min="1553" max="1553" width="15.6640625" customWidth="1"/>
    <col min="1554" max="1554" width="17.33203125" customWidth="1"/>
    <col min="1555" max="1555" width="17.5546875" customWidth="1"/>
    <col min="1556" max="1556" width="6.33203125" customWidth="1"/>
    <col min="1801" max="1801" width="16.44140625" customWidth="1"/>
    <col min="1802" max="1802" width="15.33203125" customWidth="1"/>
    <col min="1803" max="1803" width="26.44140625" customWidth="1"/>
    <col min="1804" max="1804" width="17.109375" customWidth="1"/>
    <col min="1805" max="1805" width="26.5546875" customWidth="1"/>
    <col min="1806" max="1806" width="15.6640625" customWidth="1"/>
    <col min="1807" max="1807" width="16.44140625" customWidth="1"/>
    <col min="1808" max="1808" width="17.109375" customWidth="1"/>
    <col min="1809" max="1809" width="15.6640625" customWidth="1"/>
    <col min="1810" max="1810" width="17.33203125" customWidth="1"/>
    <col min="1811" max="1811" width="17.5546875" customWidth="1"/>
    <col min="1812" max="1812" width="6.33203125" customWidth="1"/>
    <col min="2057" max="2057" width="16.44140625" customWidth="1"/>
    <col min="2058" max="2058" width="15.33203125" customWidth="1"/>
    <col min="2059" max="2059" width="26.44140625" customWidth="1"/>
    <col min="2060" max="2060" width="17.109375" customWidth="1"/>
    <col min="2061" max="2061" width="26.5546875" customWidth="1"/>
    <col min="2062" max="2062" width="15.6640625" customWidth="1"/>
    <col min="2063" max="2063" width="16.44140625" customWidth="1"/>
    <col min="2064" max="2064" width="17.109375" customWidth="1"/>
    <col min="2065" max="2065" width="15.6640625" customWidth="1"/>
    <col min="2066" max="2066" width="17.33203125" customWidth="1"/>
    <col min="2067" max="2067" width="17.5546875" customWidth="1"/>
    <col min="2068" max="2068" width="6.33203125" customWidth="1"/>
    <col min="2313" max="2313" width="16.44140625" customWidth="1"/>
    <col min="2314" max="2314" width="15.33203125" customWidth="1"/>
    <col min="2315" max="2315" width="26.44140625" customWidth="1"/>
    <col min="2316" max="2316" width="17.109375" customWidth="1"/>
    <col min="2317" max="2317" width="26.5546875" customWidth="1"/>
    <col min="2318" max="2318" width="15.6640625" customWidth="1"/>
    <col min="2319" max="2319" width="16.44140625" customWidth="1"/>
    <col min="2320" max="2320" width="17.109375" customWidth="1"/>
    <col min="2321" max="2321" width="15.6640625" customWidth="1"/>
    <col min="2322" max="2322" width="17.33203125" customWidth="1"/>
    <col min="2323" max="2323" width="17.5546875" customWidth="1"/>
    <col min="2324" max="2324" width="6.33203125" customWidth="1"/>
    <col min="2569" max="2569" width="16.44140625" customWidth="1"/>
    <col min="2570" max="2570" width="15.33203125" customWidth="1"/>
    <col min="2571" max="2571" width="26.44140625" customWidth="1"/>
    <col min="2572" max="2572" width="17.109375" customWidth="1"/>
    <col min="2573" max="2573" width="26.5546875" customWidth="1"/>
    <col min="2574" max="2574" width="15.6640625" customWidth="1"/>
    <col min="2575" max="2575" width="16.44140625" customWidth="1"/>
    <col min="2576" max="2576" width="17.109375" customWidth="1"/>
    <col min="2577" max="2577" width="15.6640625" customWidth="1"/>
    <col min="2578" max="2578" width="17.33203125" customWidth="1"/>
    <col min="2579" max="2579" width="17.5546875" customWidth="1"/>
    <col min="2580" max="2580" width="6.33203125" customWidth="1"/>
    <col min="2825" max="2825" width="16.44140625" customWidth="1"/>
    <col min="2826" max="2826" width="15.33203125" customWidth="1"/>
    <col min="2827" max="2827" width="26.44140625" customWidth="1"/>
    <col min="2828" max="2828" width="17.109375" customWidth="1"/>
    <col min="2829" max="2829" width="26.5546875" customWidth="1"/>
    <col min="2830" max="2830" width="15.6640625" customWidth="1"/>
    <col min="2831" max="2831" width="16.44140625" customWidth="1"/>
    <col min="2832" max="2832" width="17.109375" customWidth="1"/>
    <col min="2833" max="2833" width="15.6640625" customWidth="1"/>
    <col min="2834" max="2834" width="17.33203125" customWidth="1"/>
    <col min="2835" max="2835" width="17.5546875" customWidth="1"/>
    <col min="2836" max="2836" width="6.33203125" customWidth="1"/>
    <col min="3081" max="3081" width="16.44140625" customWidth="1"/>
    <col min="3082" max="3082" width="15.33203125" customWidth="1"/>
    <col min="3083" max="3083" width="26.44140625" customWidth="1"/>
    <col min="3084" max="3084" width="17.109375" customWidth="1"/>
    <col min="3085" max="3085" width="26.5546875" customWidth="1"/>
    <col min="3086" max="3086" width="15.6640625" customWidth="1"/>
    <col min="3087" max="3087" width="16.44140625" customWidth="1"/>
    <col min="3088" max="3088" width="17.109375" customWidth="1"/>
    <col min="3089" max="3089" width="15.6640625" customWidth="1"/>
    <col min="3090" max="3090" width="17.33203125" customWidth="1"/>
    <col min="3091" max="3091" width="17.5546875" customWidth="1"/>
    <col min="3092" max="3092" width="6.33203125" customWidth="1"/>
    <col min="3337" max="3337" width="16.44140625" customWidth="1"/>
    <col min="3338" max="3338" width="15.33203125" customWidth="1"/>
    <col min="3339" max="3339" width="26.44140625" customWidth="1"/>
    <col min="3340" max="3340" width="17.109375" customWidth="1"/>
    <col min="3341" max="3341" width="26.5546875" customWidth="1"/>
    <col min="3342" max="3342" width="15.6640625" customWidth="1"/>
    <col min="3343" max="3343" width="16.44140625" customWidth="1"/>
    <col min="3344" max="3344" width="17.109375" customWidth="1"/>
    <col min="3345" max="3345" width="15.6640625" customWidth="1"/>
    <col min="3346" max="3346" width="17.33203125" customWidth="1"/>
    <col min="3347" max="3347" width="17.5546875" customWidth="1"/>
    <col min="3348" max="3348" width="6.33203125" customWidth="1"/>
    <col min="3593" max="3593" width="16.44140625" customWidth="1"/>
    <col min="3594" max="3594" width="15.33203125" customWidth="1"/>
    <col min="3595" max="3595" width="26.44140625" customWidth="1"/>
    <col min="3596" max="3596" width="17.109375" customWidth="1"/>
    <col min="3597" max="3597" width="26.5546875" customWidth="1"/>
    <col min="3598" max="3598" width="15.6640625" customWidth="1"/>
    <col min="3599" max="3599" width="16.44140625" customWidth="1"/>
    <col min="3600" max="3600" width="17.109375" customWidth="1"/>
    <col min="3601" max="3601" width="15.6640625" customWidth="1"/>
    <col min="3602" max="3602" width="17.33203125" customWidth="1"/>
    <col min="3603" max="3603" width="17.5546875" customWidth="1"/>
    <col min="3604" max="3604" width="6.33203125" customWidth="1"/>
    <col min="3849" max="3849" width="16.44140625" customWidth="1"/>
    <col min="3850" max="3850" width="15.33203125" customWidth="1"/>
    <col min="3851" max="3851" width="26.44140625" customWidth="1"/>
    <col min="3852" max="3852" width="17.109375" customWidth="1"/>
    <col min="3853" max="3853" width="26.5546875" customWidth="1"/>
    <col min="3854" max="3854" width="15.6640625" customWidth="1"/>
    <col min="3855" max="3855" width="16.44140625" customWidth="1"/>
    <col min="3856" max="3856" width="17.109375" customWidth="1"/>
    <col min="3857" max="3857" width="15.6640625" customWidth="1"/>
    <col min="3858" max="3858" width="17.33203125" customWidth="1"/>
    <col min="3859" max="3859" width="17.5546875" customWidth="1"/>
    <col min="3860" max="3860" width="6.33203125" customWidth="1"/>
    <col min="4105" max="4105" width="16.44140625" customWidth="1"/>
    <col min="4106" max="4106" width="15.33203125" customWidth="1"/>
    <col min="4107" max="4107" width="26.44140625" customWidth="1"/>
    <col min="4108" max="4108" width="17.109375" customWidth="1"/>
    <col min="4109" max="4109" width="26.5546875" customWidth="1"/>
    <col min="4110" max="4110" width="15.6640625" customWidth="1"/>
    <col min="4111" max="4111" width="16.44140625" customWidth="1"/>
    <col min="4112" max="4112" width="17.109375" customWidth="1"/>
    <col min="4113" max="4113" width="15.6640625" customWidth="1"/>
    <col min="4114" max="4114" width="17.33203125" customWidth="1"/>
    <col min="4115" max="4115" width="17.5546875" customWidth="1"/>
    <col min="4116" max="4116" width="6.33203125" customWidth="1"/>
    <col min="4361" max="4361" width="16.44140625" customWidth="1"/>
    <col min="4362" max="4362" width="15.33203125" customWidth="1"/>
    <col min="4363" max="4363" width="26.44140625" customWidth="1"/>
    <col min="4364" max="4364" width="17.109375" customWidth="1"/>
    <col min="4365" max="4365" width="26.5546875" customWidth="1"/>
    <col min="4366" max="4366" width="15.6640625" customWidth="1"/>
    <col min="4367" max="4367" width="16.44140625" customWidth="1"/>
    <col min="4368" max="4368" width="17.109375" customWidth="1"/>
    <col min="4369" max="4369" width="15.6640625" customWidth="1"/>
    <col min="4370" max="4370" width="17.33203125" customWidth="1"/>
    <col min="4371" max="4371" width="17.5546875" customWidth="1"/>
    <col min="4372" max="4372" width="6.33203125" customWidth="1"/>
    <col min="4617" max="4617" width="16.44140625" customWidth="1"/>
    <col min="4618" max="4618" width="15.33203125" customWidth="1"/>
    <col min="4619" max="4619" width="26.44140625" customWidth="1"/>
    <col min="4620" max="4620" width="17.109375" customWidth="1"/>
    <col min="4621" max="4621" width="26.5546875" customWidth="1"/>
    <col min="4622" max="4622" width="15.6640625" customWidth="1"/>
    <col min="4623" max="4623" width="16.44140625" customWidth="1"/>
    <col min="4624" max="4624" width="17.109375" customWidth="1"/>
    <col min="4625" max="4625" width="15.6640625" customWidth="1"/>
    <col min="4626" max="4626" width="17.33203125" customWidth="1"/>
    <col min="4627" max="4627" width="17.5546875" customWidth="1"/>
    <col min="4628" max="4628" width="6.33203125" customWidth="1"/>
    <col min="4873" max="4873" width="16.44140625" customWidth="1"/>
    <col min="4874" max="4874" width="15.33203125" customWidth="1"/>
    <col min="4875" max="4875" width="26.44140625" customWidth="1"/>
    <col min="4876" max="4876" width="17.109375" customWidth="1"/>
    <col min="4877" max="4877" width="26.5546875" customWidth="1"/>
    <col min="4878" max="4878" width="15.6640625" customWidth="1"/>
    <col min="4879" max="4879" width="16.44140625" customWidth="1"/>
    <col min="4880" max="4880" width="17.109375" customWidth="1"/>
    <col min="4881" max="4881" width="15.6640625" customWidth="1"/>
    <col min="4882" max="4882" width="17.33203125" customWidth="1"/>
    <col min="4883" max="4883" width="17.5546875" customWidth="1"/>
    <col min="4884" max="4884" width="6.33203125" customWidth="1"/>
    <col min="5129" max="5129" width="16.44140625" customWidth="1"/>
    <col min="5130" max="5130" width="15.33203125" customWidth="1"/>
    <col min="5131" max="5131" width="26.44140625" customWidth="1"/>
    <col min="5132" max="5132" width="17.109375" customWidth="1"/>
    <col min="5133" max="5133" width="26.5546875" customWidth="1"/>
    <col min="5134" max="5134" width="15.6640625" customWidth="1"/>
    <col min="5135" max="5135" width="16.44140625" customWidth="1"/>
    <col min="5136" max="5136" width="17.109375" customWidth="1"/>
    <col min="5137" max="5137" width="15.6640625" customWidth="1"/>
    <col min="5138" max="5138" width="17.33203125" customWidth="1"/>
    <col min="5139" max="5139" width="17.5546875" customWidth="1"/>
    <col min="5140" max="5140" width="6.33203125" customWidth="1"/>
    <col min="5385" max="5385" width="16.44140625" customWidth="1"/>
    <col min="5386" max="5386" width="15.33203125" customWidth="1"/>
    <col min="5387" max="5387" width="26.44140625" customWidth="1"/>
    <col min="5388" max="5388" width="17.109375" customWidth="1"/>
    <col min="5389" max="5389" width="26.5546875" customWidth="1"/>
    <col min="5390" max="5390" width="15.6640625" customWidth="1"/>
    <col min="5391" max="5391" width="16.44140625" customWidth="1"/>
    <col min="5392" max="5392" width="17.109375" customWidth="1"/>
    <col min="5393" max="5393" width="15.6640625" customWidth="1"/>
    <col min="5394" max="5394" width="17.33203125" customWidth="1"/>
    <col min="5395" max="5395" width="17.5546875" customWidth="1"/>
    <col min="5396" max="5396" width="6.33203125" customWidth="1"/>
    <col min="5641" max="5641" width="16.44140625" customWidth="1"/>
    <col min="5642" max="5642" width="15.33203125" customWidth="1"/>
    <col min="5643" max="5643" width="26.44140625" customWidth="1"/>
    <col min="5644" max="5644" width="17.109375" customWidth="1"/>
    <col min="5645" max="5645" width="26.5546875" customWidth="1"/>
    <col min="5646" max="5646" width="15.6640625" customWidth="1"/>
    <col min="5647" max="5647" width="16.44140625" customWidth="1"/>
    <col min="5648" max="5648" width="17.109375" customWidth="1"/>
    <col min="5649" max="5649" width="15.6640625" customWidth="1"/>
    <col min="5650" max="5650" width="17.33203125" customWidth="1"/>
    <col min="5651" max="5651" width="17.5546875" customWidth="1"/>
    <col min="5652" max="5652" width="6.33203125" customWidth="1"/>
    <col min="5897" max="5897" width="16.44140625" customWidth="1"/>
    <col min="5898" max="5898" width="15.33203125" customWidth="1"/>
    <col min="5899" max="5899" width="26.44140625" customWidth="1"/>
    <col min="5900" max="5900" width="17.109375" customWidth="1"/>
    <col min="5901" max="5901" width="26.5546875" customWidth="1"/>
    <col min="5902" max="5902" width="15.6640625" customWidth="1"/>
    <col min="5903" max="5903" width="16.44140625" customWidth="1"/>
    <col min="5904" max="5904" width="17.109375" customWidth="1"/>
    <col min="5905" max="5905" width="15.6640625" customWidth="1"/>
    <col min="5906" max="5906" width="17.33203125" customWidth="1"/>
    <col min="5907" max="5907" width="17.5546875" customWidth="1"/>
    <col min="5908" max="5908" width="6.33203125" customWidth="1"/>
    <col min="6153" max="6153" width="16.44140625" customWidth="1"/>
    <col min="6154" max="6154" width="15.33203125" customWidth="1"/>
    <col min="6155" max="6155" width="26.44140625" customWidth="1"/>
    <col min="6156" max="6156" width="17.109375" customWidth="1"/>
    <col min="6157" max="6157" width="26.5546875" customWidth="1"/>
    <col min="6158" max="6158" width="15.6640625" customWidth="1"/>
    <col min="6159" max="6159" width="16.44140625" customWidth="1"/>
    <col min="6160" max="6160" width="17.109375" customWidth="1"/>
    <col min="6161" max="6161" width="15.6640625" customWidth="1"/>
    <col min="6162" max="6162" width="17.33203125" customWidth="1"/>
    <col min="6163" max="6163" width="17.5546875" customWidth="1"/>
    <col min="6164" max="6164" width="6.33203125" customWidth="1"/>
    <col min="6409" max="6409" width="16.44140625" customWidth="1"/>
    <col min="6410" max="6410" width="15.33203125" customWidth="1"/>
    <col min="6411" max="6411" width="26.44140625" customWidth="1"/>
    <col min="6412" max="6412" width="17.109375" customWidth="1"/>
    <col min="6413" max="6413" width="26.5546875" customWidth="1"/>
    <col min="6414" max="6414" width="15.6640625" customWidth="1"/>
    <col min="6415" max="6415" width="16.44140625" customWidth="1"/>
    <col min="6416" max="6416" width="17.109375" customWidth="1"/>
    <col min="6417" max="6417" width="15.6640625" customWidth="1"/>
    <col min="6418" max="6418" width="17.33203125" customWidth="1"/>
    <col min="6419" max="6419" width="17.5546875" customWidth="1"/>
    <col min="6420" max="6420" width="6.33203125" customWidth="1"/>
    <col min="6665" max="6665" width="16.44140625" customWidth="1"/>
    <col min="6666" max="6666" width="15.33203125" customWidth="1"/>
    <col min="6667" max="6667" width="26.44140625" customWidth="1"/>
    <col min="6668" max="6668" width="17.109375" customWidth="1"/>
    <col min="6669" max="6669" width="26.5546875" customWidth="1"/>
    <col min="6670" max="6670" width="15.6640625" customWidth="1"/>
    <col min="6671" max="6671" width="16.44140625" customWidth="1"/>
    <col min="6672" max="6672" width="17.109375" customWidth="1"/>
    <col min="6673" max="6673" width="15.6640625" customWidth="1"/>
    <col min="6674" max="6674" width="17.33203125" customWidth="1"/>
    <col min="6675" max="6675" width="17.5546875" customWidth="1"/>
    <col min="6676" max="6676" width="6.33203125" customWidth="1"/>
    <col min="6921" max="6921" width="16.44140625" customWidth="1"/>
    <col min="6922" max="6922" width="15.33203125" customWidth="1"/>
    <col min="6923" max="6923" width="26.44140625" customWidth="1"/>
    <col min="6924" max="6924" width="17.109375" customWidth="1"/>
    <col min="6925" max="6925" width="26.5546875" customWidth="1"/>
    <col min="6926" max="6926" width="15.6640625" customWidth="1"/>
    <col min="6927" max="6927" width="16.44140625" customWidth="1"/>
    <col min="6928" max="6928" width="17.109375" customWidth="1"/>
    <col min="6929" max="6929" width="15.6640625" customWidth="1"/>
    <col min="6930" max="6930" width="17.33203125" customWidth="1"/>
    <col min="6931" max="6931" width="17.5546875" customWidth="1"/>
    <col min="6932" max="6932" width="6.33203125" customWidth="1"/>
    <col min="7177" max="7177" width="16.44140625" customWidth="1"/>
    <col min="7178" max="7178" width="15.33203125" customWidth="1"/>
    <col min="7179" max="7179" width="26.44140625" customWidth="1"/>
    <col min="7180" max="7180" width="17.109375" customWidth="1"/>
    <col min="7181" max="7181" width="26.5546875" customWidth="1"/>
    <col min="7182" max="7182" width="15.6640625" customWidth="1"/>
    <col min="7183" max="7183" width="16.44140625" customWidth="1"/>
    <col min="7184" max="7184" width="17.109375" customWidth="1"/>
    <col min="7185" max="7185" width="15.6640625" customWidth="1"/>
    <col min="7186" max="7186" width="17.33203125" customWidth="1"/>
    <col min="7187" max="7187" width="17.5546875" customWidth="1"/>
    <col min="7188" max="7188" width="6.33203125" customWidth="1"/>
    <col min="7433" max="7433" width="16.44140625" customWidth="1"/>
    <col min="7434" max="7434" width="15.33203125" customWidth="1"/>
    <col min="7435" max="7435" width="26.44140625" customWidth="1"/>
    <col min="7436" max="7436" width="17.109375" customWidth="1"/>
    <col min="7437" max="7437" width="26.5546875" customWidth="1"/>
    <col min="7438" max="7438" width="15.6640625" customWidth="1"/>
    <col min="7439" max="7439" width="16.44140625" customWidth="1"/>
    <col min="7440" max="7440" width="17.109375" customWidth="1"/>
    <col min="7441" max="7441" width="15.6640625" customWidth="1"/>
    <col min="7442" max="7442" width="17.33203125" customWidth="1"/>
    <col min="7443" max="7443" width="17.5546875" customWidth="1"/>
    <col min="7444" max="7444" width="6.33203125" customWidth="1"/>
    <col min="7689" max="7689" width="16.44140625" customWidth="1"/>
    <col min="7690" max="7690" width="15.33203125" customWidth="1"/>
    <col min="7691" max="7691" width="26.44140625" customWidth="1"/>
    <col min="7692" max="7692" width="17.109375" customWidth="1"/>
    <col min="7693" max="7693" width="26.5546875" customWidth="1"/>
    <col min="7694" max="7694" width="15.6640625" customWidth="1"/>
    <col min="7695" max="7695" width="16.44140625" customWidth="1"/>
    <col min="7696" max="7696" width="17.109375" customWidth="1"/>
    <col min="7697" max="7697" width="15.6640625" customWidth="1"/>
    <col min="7698" max="7698" width="17.33203125" customWidth="1"/>
    <col min="7699" max="7699" width="17.5546875" customWidth="1"/>
    <col min="7700" max="7700" width="6.33203125" customWidth="1"/>
    <col min="7945" max="7945" width="16.44140625" customWidth="1"/>
    <col min="7946" max="7946" width="15.33203125" customWidth="1"/>
    <col min="7947" max="7947" width="26.44140625" customWidth="1"/>
    <col min="7948" max="7948" width="17.109375" customWidth="1"/>
    <col min="7949" max="7949" width="26.5546875" customWidth="1"/>
    <col min="7950" max="7950" width="15.6640625" customWidth="1"/>
    <col min="7951" max="7951" width="16.44140625" customWidth="1"/>
    <col min="7952" max="7952" width="17.109375" customWidth="1"/>
    <col min="7953" max="7953" width="15.6640625" customWidth="1"/>
    <col min="7954" max="7954" width="17.33203125" customWidth="1"/>
    <col min="7955" max="7955" width="17.5546875" customWidth="1"/>
    <col min="7956" max="7956" width="6.33203125" customWidth="1"/>
    <col min="8201" max="8201" width="16.44140625" customWidth="1"/>
    <col min="8202" max="8202" width="15.33203125" customWidth="1"/>
    <col min="8203" max="8203" width="26.44140625" customWidth="1"/>
    <col min="8204" max="8204" width="17.109375" customWidth="1"/>
    <col min="8205" max="8205" width="26.5546875" customWidth="1"/>
    <col min="8206" max="8206" width="15.6640625" customWidth="1"/>
    <col min="8207" max="8207" width="16.44140625" customWidth="1"/>
    <col min="8208" max="8208" width="17.109375" customWidth="1"/>
    <col min="8209" max="8209" width="15.6640625" customWidth="1"/>
    <col min="8210" max="8210" width="17.33203125" customWidth="1"/>
    <col min="8211" max="8211" width="17.5546875" customWidth="1"/>
    <col min="8212" max="8212" width="6.33203125" customWidth="1"/>
    <col min="8457" max="8457" width="16.44140625" customWidth="1"/>
    <col min="8458" max="8458" width="15.33203125" customWidth="1"/>
    <col min="8459" max="8459" width="26.44140625" customWidth="1"/>
    <col min="8460" max="8460" width="17.109375" customWidth="1"/>
    <col min="8461" max="8461" width="26.5546875" customWidth="1"/>
    <col min="8462" max="8462" width="15.6640625" customWidth="1"/>
    <col min="8463" max="8463" width="16.44140625" customWidth="1"/>
    <col min="8464" max="8464" width="17.109375" customWidth="1"/>
    <col min="8465" max="8465" width="15.6640625" customWidth="1"/>
    <col min="8466" max="8466" width="17.33203125" customWidth="1"/>
    <col min="8467" max="8467" width="17.5546875" customWidth="1"/>
    <col min="8468" max="8468" width="6.33203125" customWidth="1"/>
    <col min="8713" max="8713" width="16.44140625" customWidth="1"/>
    <col min="8714" max="8714" width="15.33203125" customWidth="1"/>
    <col min="8715" max="8715" width="26.44140625" customWidth="1"/>
    <col min="8716" max="8716" width="17.109375" customWidth="1"/>
    <col min="8717" max="8717" width="26.5546875" customWidth="1"/>
    <col min="8718" max="8718" width="15.6640625" customWidth="1"/>
    <col min="8719" max="8719" width="16.44140625" customWidth="1"/>
    <col min="8720" max="8720" width="17.109375" customWidth="1"/>
    <col min="8721" max="8721" width="15.6640625" customWidth="1"/>
    <col min="8722" max="8722" width="17.33203125" customWidth="1"/>
    <col min="8723" max="8723" width="17.5546875" customWidth="1"/>
    <col min="8724" max="8724" width="6.33203125" customWidth="1"/>
    <col min="8969" max="8969" width="16.44140625" customWidth="1"/>
    <col min="8970" max="8970" width="15.33203125" customWidth="1"/>
    <col min="8971" max="8971" width="26.44140625" customWidth="1"/>
    <col min="8972" max="8972" width="17.109375" customWidth="1"/>
    <col min="8973" max="8973" width="26.5546875" customWidth="1"/>
    <col min="8974" max="8974" width="15.6640625" customWidth="1"/>
    <col min="8975" max="8975" width="16.44140625" customWidth="1"/>
    <col min="8976" max="8976" width="17.109375" customWidth="1"/>
    <col min="8977" max="8977" width="15.6640625" customWidth="1"/>
    <col min="8978" max="8978" width="17.33203125" customWidth="1"/>
    <col min="8979" max="8979" width="17.5546875" customWidth="1"/>
    <col min="8980" max="8980" width="6.33203125" customWidth="1"/>
    <col min="9225" max="9225" width="16.44140625" customWidth="1"/>
    <col min="9226" max="9226" width="15.33203125" customWidth="1"/>
    <col min="9227" max="9227" width="26.44140625" customWidth="1"/>
    <col min="9228" max="9228" width="17.109375" customWidth="1"/>
    <col min="9229" max="9229" width="26.5546875" customWidth="1"/>
    <col min="9230" max="9230" width="15.6640625" customWidth="1"/>
    <col min="9231" max="9231" width="16.44140625" customWidth="1"/>
    <col min="9232" max="9232" width="17.109375" customWidth="1"/>
    <col min="9233" max="9233" width="15.6640625" customWidth="1"/>
    <col min="9234" max="9234" width="17.33203125" customWidth="1"/>
    <col min="9235" max="9235" width="17.5546875" customWidth="1"/>
    <col min="9236" max="9236" width="6.33203125" customWidth="1"/>
    <col min="9481" max="9481" width="16.44140625" customWidth="1"/>
    <col min="9482" max="9482" width="15.33203125" customWidth="1"/>
    <col min="9483" max="9483" width="26.44140625" customWidth="1"/>
    <col min="9484" max="9484" width="17.109375" customWidth="1"/>
    <col min="9485" max="9485" width="26.5546875" customWidth="1"/>
    <col min="9486" max="9486" width="15.6640625" customWidth="1"/>
    <col min="9487" max="9487" width="16.44140625" customWidth="1"/>
    <col min="9488" max="9488" width="17.109375" customWidth="1"/>
    <col min="9489" max="9489" width="15.6640625" customWidth="1"/>
    <col min="9490" max="9490" width="17.33203125" customWidth="1"/>
    <col min="9491" max="9491" width="17.5546875" customWidth="1"/>
    <col min="9492" max="9492" width="6.33203125" customWidth="1"/>
    <col min="9737" max="9737" width="16.44140625" customWidth="1"/>
    <col min="9738" max="9738" width="15.33203125" customWidth="1"/>
    <col min="9739" max="9739" width="26.44140625" customWidth="1"/>
    <col min="9740" max="9740" width="17.109375" customWidth="1"/>
    <col min="9741" max="9741" width="26.5546875" customWidth="1"/>
    <col min="9742" max="9742" width="15.6640625" customWidth="1"/>
    <col min="9743" max="9743" width="16.44140625" customWidth="1"/>
    <col min="9744" max="9744" width="17.109375" customWidth="1"/>
    <col min="9745" max="9745" width="15.6640625" customWidth="1"/>
    <col min="9746" max="9746" width="17.33203125" customWidth="1"/>
    <col min="9747" max="9747" width="17.5546875" customWidth="1"/>
    <col min="9748" max="9748" width="6.33203125" customWidth="1"/>
    <col min="9993" max="9993" width="16.44140625" customWidth="1"/>
    <col min="9994" max="9994" width="15.33203125" customWidth="1"/>
    <col min="9995" max="9995" width="26.44140625" customWidth="1"/>
    <col min="9996" max="9996" width="17.109375" customWidth="1"/>
    <col min="9997" max="9997" width="26.5546875" customWidth="1"/>
    <col min="9998" max="9998" width="15.6640625" customWidth="1"/>
    <col min="9999" max="9999" width="16.44140625" customWidth="1"/>
    <col min="10000" max="10000" width="17.109375" customWidth="1"/>
    <col min="10001" max="10001" width="15.6640625" customWidth="1"/>
    <col min="10002" max="10002" width="17.33203125" customWidth="1"/>
    <col min="10003" max="10003" width="17.5546875" customWidth="1"/>
    <col min="10004" max="10004" width="6.33203125" customWidth="1"/>
    <col min="10249" max="10249" width="16.44140625" customWidth="1"/>
    <col min="10250" max="10250" width="15.33203125" customWidth="1"/>
    <col min="10251" max="10251" width="26.44140625" customWidth="1"/>
    <col min="10252" max="10252" width="17.109375" customWidth="1"/>
    <col min="10253" max="10253" width="26.5546875" customWidth="1"/>
    <col min="10254" max="10254" width="15.6640625" customWidth="1"/>
    <col min="10255" max="10255" width="16.44140625" customWidth="1"/>
    <col min="10256" max="10256" width="17.109375" customWidth="1"/>
    <col min="10257" max="10257" width="15.6640625" customWidth="1"/>
    <col min="10258" max="10258" width="17.33203125" customWidth="1"/>
    <col min="10259" max="10259" width="17.5546875" customWidth="1"/>
    <col min="10260" max="10260" width="6.33203125" customWidth="1"/>
    <col min="10505" max="10505" width="16.44140625" customWidth="1"/>
    <col min="10506" max="10506" width="15.33203125" customWidth="1"/>
    <col min="10507" max="10507" width="26.44140625" customWidth="1"/>
    <col min="10508" max="10508" width="17.109375" customWidth="1"/>
    <col min="10509" max="10509" width="26.5546875" customWidth="1"/>
    <col min="10510" max="10510" width="15.6640625" customWidth="1"/>
    <col min="10511" max="10511" width="16.44140625" customWidth="1"/>
    <col min="10512" max="10512" width="17.109375" customWidth="1"/>
    <col min="10513" max="10513" width="15.6640625" customWidth="1"/>
    <col min="10514" max="10514" width="17.33203125" customWidth="1"/>
    <col min="10515" max="10515" width="17.5546875" customWidth="1"/>
    <col min="10516" max="10516" width="6.33203125" customWidth="1"/>
    <col min="10761" max="10761" width="16.44140625" customWidth="1"/>
    <col min="10762" max="10762" width="15.33203125" customWidth="1"/>
    <col min="10763" max="10763" width="26.44140625" customWidth="1"/>
    <col min="10764" max="10764" width="17.109375" customWidth="1"/>
    <col min="10765" max="10765" width="26.5546875" customWidth="1"/>
    <col min="10766" max="10766" width="15.6640625" customWidth="1"/>
    <col min="10767" max="10767" width="16.44140625" customWidth="1"/>
    <col min="10768" max="10768" width="17.109375" customWidth="1"/>
    <col min="10769" max="10769" width="15.6640625" customWidth="1"/>
    <col min="10770" max="10770" width="17.33203125" customWidth="1"/>
    <col min="10771" max="10771" width="17.5546875" customWidth="1"/>
    <col min="10772" max="10772" width="6.33203125" customWidth="1"/>
    <col min="11017" max="11017" width="16.44140625" customWidth="1"/>
    <col min="11018" max="11018" width="15.33203125" customWidth="1"/>
    <col min="11019" max="11019" width="26.44140625" customWidth="1"/>
    <col min="11020" max="11020" width="17.109375" customWidth="1"/>
    <col min="11021" max="11021" width="26.5546875" customWidth="1"/>
    <col min="11022" max="11022" width="15.6640625" customWidth="1"/>
    <col min="11023" max="11023" width="16.44140625" customWidth="1"/>
    <col min="11024" max="11024" width="17.109375" customWidth="1"/>
    <col min="11025" max="11025" width="15.6640625" customWidth="1"/>
    <col min="11026" max="11026" width="17.33203125" customWidth="1"/>
    <col min="11027" max="11027" width="17.5546875" customWidth="1"/>
    <col min="11028" max="11028" width="6.33203125" customWidth="1"/>
    <col min="11273" max="11273" width="16.44140625" customWidth="1"/>
    <col min="11274" max="11274" width="15.33203125" customWidth="1"/>
    <col min="11275" max="11275" width="26.44140625" customWidth="1"/>
    <col min="11276" max="11276" width="17.109375" customWidth="1"/>
    <col min="11277" max="11277" width="26.5546875" customWidth="1"/>
    <col min="11278" max="11278" width="15.6640625" customWidth="1"/>
    <col min="11279" max="11279" width="16.44140625" customWidth="1"/>
    <col min="11280" max="11280" width="17.109375" customWidth="1"/>
    <col min="11281" max="11281" width="15.6640625" customWidth="1"/>
    <col min="11282" max="11282" width="17.33203125" customWidth="1"/>
    <col min="11283" max="11283" width="17.5546875" customWidth="1"/>
    <col min="11284" max="11284" width="6.33203125" customWidth="1"/>
    <col min="11529" max="11529" width="16.44140625" customWidth="1"/>
    <col min="11530" max="11530" width="15.33203125" customWidth="1"/>
    <col min="11531" max="11531" width="26.44140625" customWidth="1"/>
    <col min="11532" max="11532" width="17.109375" customWidth="1"/>
    <col min="11533" max="11533" width="26.5546875" customWidth="1"/>
    <col min="11534" max="11534" width="15.6640625" customWidth="1"/>
    <col min="11535" max="11535" width="16.44140625" customWidth="1"/>
    <col min="11536" max="11536" width="17.109375" customWidth="1"/>
    <col min="11537" max="11537" width="15.6640625" customWidth="1"/>
    <col min="11538" max="11538" width="17.33203125" customWidth="1"/>
    <col min="11539" max="11539" width="17.5546875" customWidth="1"/>
    <col min="11540" max="11540" width="6.33203125" customWidth="1"/>
    <col min="11785" max="11785" width="16.44140625" customWidth="1"/>
    <col min="11786" max="11786" width="15.33203125" customWidth="1"/>
    <col min="11787" max="11787" width="26.44140625" customWidth="1"/>
    <col min="11788" max="11788" width="17.109375" customWidth="1"/>
    <col min="11789" max="11789" width="26.5546875" customWidth="1"/>
    <col min="11790" max="11790" width="15.6640625" customWidth="1"/>
    <col min="11791" max="11791" width="16.44140625" customWidth="1"/>
    <col min="11792" max="11792" width="17.109375" customWidth="1"/>
    <col min="11793" max="11793" width="15.6640625" customWidth="1"/>
    <col min="11794" max="11794" width="17.33203125" customWidth="1"/>
    <col min="11795" max="11795" width="17.5546875" customWidth="1"/>
    <col min="11796" max="11796" width="6.33203125" customWidth="1"/>
    <col min="12041" max="12041" width="16.44140625" customWidth="1"/>
    <col min="12042" max="12042" width="15.33203125" customWidth="1"/>
    <col min="12043" max="12043" width="26.44140625" customWidth="1"/>
    <col min="12044" max="12044" width="17.109375" customWidth="1"/>
    <col min="12045" max="12045" width="26.5546875" customWidth="1"/>
    <col min="12046" max="12046" width="15.6640625" customWidth="1"/>
    <col min="12047" max="12047" width="16.44140625" customWidth="1"/>
    <col min="12048" max="12048" width="17.109375" customWidth="1"/>
    <col min="12049" max="12049" width="15.6640625" customWidth="1"/>
    <col min="12050" max="12050" width="17.33203125" customWidth="1"/>
    <col min="12051" max="12051" width="17.5546875" customWidth="1"/>
    <col min="12052" max="12052" width="6.33203125" customWidth="1"/>
    <col min="12297" max="12297" width="16.44140625" customWidth="1"/>
    <col min="12298" max="12298" width="15.33203125" customWidth="1"/>
    <col min="12299" max="12299" width="26.44140625" customWidth="1"/>
    <col min="12300" max="12300" width="17.109375" customWidth="1"/>
    <col min="12301" max="12301" width="26.5546875" customWidth="1"/>
    <col min="12302" max="12302" width="15.6640625" customWidth="1"/>
    <col min="12303" max="12303" width="16.44140625" customWidth="1"/>
    <col min="12304" max="12304" width="17.109375" customWidth="1"/>
    <col min="12305" max="12305" width="15.6640625" customWidth="1"/>
    <col min="12306" max="12306" width="17.33203125" customWidth="1"/>
    <col min="12307" max="12307" width="17.5546875" customWidth="1"/>
    <col min="12308" max="12308" width="6.33203125" customWidth="1"/>
    <col min="12553" max="12553" width="16.44140625" customWidth="1"/>
    <col min="12554" max="12554" width="15.33203125" customWidth="1"/>
    <col min="12555" max="12555" width="26.44140625" customWidth="1"/>
    <col min="12556" max="12556" width="17.109375" customWidth="1"/>
    <col min="12557" max="12557" width="26.5546875" customWidth="1"/>
    <col min="12558" max="12558" width="15.6640625" customWidth="1"/>
    <col min="12559" max="12559" width="16.44140625" customWidth="1"/>
    <col min="12560" max="12560" width="17.109375" customWidth="1"/>
    <col min="12561" max="12561" width="15.6640625" customWidth="1"/>
    <col min="12562" max="12562" width="17.33203125" customWidth="1"/>
    <col min="12563" max="12563" width="17.5546875" customWidth="1"/>
    <col min="12564" max="12564" width="6.33203125" customWidth="1"/>
    <col min="12809" max="12809" width="16.44140625" customWidth="1"/>
    <col min="12810" max="12810" width="15.33203125" customWidth="1"/>
    <col min="12811" max="12811" width="26.44140625" customWidth="1"/>
    <col min="12812" max="12812" width="17.109375" customWidth="1"/>
    <col min="12813" max="12813" width="26.5546875" customWidth="1"/>
    <col min="12814" max="12814" width="15.6640625" customWidth="1"/>
    <col min="12815" max="12815" width="16.44140625" customWidth="1"/>
    <col min="12816" max="12816" width="17.109375" customWidth="1"/>
    <col min="12817" max="12817" width="15.6640625" customWidth="1"/>
    <col min="12818" max="12818" width="17.33203125" customWidth="1"/>
    <col min="12819" max="12819" width="17.5546875" customWidth="1"/>
    <col min="12820" max="12820" width="6.33203125" customWidth="1"/>
    <col min="13065" max="13065" width="16.44140625" customWidth="1"/>
    <col min="13066" max="13066" width="15.33203125" customWidth="1"/>
    <col min="13067" max="13067" width="26.44140625" customWidth="1"/>
    <col min="13068" max="13068" width="17.109375" customWidth="1"/>
    <col min="13069" max="13069" width="26.5546875" customWidth="1"/>
    <col min="13070" max="13070" width="15.6640625" customWidth="1"/>
    <col min="13071" max="13071" width="16.44140625" customWidth="1"/>
    <col min="13072" max="13072" width="17.109375" customWidth="1"/>
    <col min="13073" max="13073" width="15.6640625" customWidth="1"/>
    <col min="13074" max="13074" width="17.33203125" customWidth="1"/>
    <col min="13075" max="13075" width="17.5546875" customWidth="1"/>
    <col min="13076" max="13076" width="6.33203125" customWidth="1"/>
    <col min="13321" max="13321" width="16.44140625" customWidth="1"/>
    <col min="13322" max="13322" width="15.33203125" customWidth="1"/>
    <col min="13323" max="13323" width="26.44140625" customWidth="1"/>
    <col min="13324" max="13324" width="17.109375" customWidth="1"/>
    <col min="13325" max="13325" width="26.5546875" customWidth="1"/>
    <col min="13326" max="13326" width="15.6640625" customWidth="1"/>
    <col min="13327" max="13327" width="16.44140625" customWidth="1"/>
    <col min="13328" max="13328" width="17.109375" customWidth="1"/>
    <col min="13329" max="13329" width="15.6640625" customWidth="1"/>
    <col min="13330" max="13330" width="17.33203125" customWidth="1"/>
    <col min="13331" max="13331" width="17.5546875" customWidth="1"/>
    <col min="13332" max="13332" width="6.33203125" customWidth="1"/>
    <col min="13577" max="13577" width="16.44140625" customWidth="1"/>
    <col min="13578" max="13578" width="15.33203125" customWidth="1"/>
    <col min="13579" max="13579" width="26.44140625" customWidth="1"/>
    <col min="13580" max="13580" width="17.109375" customWidth="1"/>
    <col min="13581" max="13581" width="26.5546875" customWidth="1"/>
    <col min="13582" max="13582" width="15.6640625" customWidth="1"/>
    <col min="13583" max="13583" width="16.44140625" customWidth="1"/>
    <col min="13584" max="13584" width="17.109375" customWidth="1"/>
    <col min="13585" max="13585" width="15.6640625" customWidth="1"/>
    <col min="13586" max="13586" width="17.33203125" customWidth="1"/>
    <col min="13587" max="13587" width="17.5546875" customWidth="1"/>
    <col min="13588" max="13588" width="6.33203125" customWidth="1"/>
    <col min="13833" max="13833" width="16.44140625" customWidth="1"/>
    <col min="13834" max="13834" width="15.33203125" customWidth="1"/>
    <col min="13835" max="13835" width="26.44140625" customWidth="1"/>
    <col min="13836" max="13836" width="17.109375" customWidth="1"/>
    <col min="13837" max="13837" width="26.5546875" customWidth="1"/>
    <col min="13838" max="13838" width="15.6640625" customWidth="1"/>
    <col min="13839" max="13839" width="16.44140625" customWidth="1"/>
    <col min="13840" max="13840" width="17.109375" customWidth="1"/>
    <col min="13841" max="13841" width="15.6640625" customWidth="1"/>
    <col min="13842" max="13842" width="17.33203125" customWidth="1"/>
    <col min="13843" max="13843" width="17.5546875" customWidth="1"/>
    <col min="13844" max="13844" width="6.33203125" customWidth="1"/>
    <col min="14089" max="14089" width="16.44140625" customWidth="1"/>
    <col min="14090" max="14090" width="15.33203125" customWidth="1"/>
    <col min="14091" max="14091" width="26.44140625" customWidth="1"/>
    <col min="14092" max="14092" width="17.109375" customWidth="1"/>
    <col min="14093" max="14093" width="26.5546875" customWidth="1"/>
    <col min="14094" max="14094" width="15.6640625" customWidth="1"/>
    <col min="14095" max="14095" width="16.44140625" customWidth="1"/>
    <col min="14096" max="14096" width="17.109375" customWidth="1"/>
    <col min="14097" max="14097" width="15.6640625" customWidth="1"/>
    <col min="14098" max="14098" width="17.33203125" customWidth="1"/>
    <col min="14099" max="14099" width="17.5546875" customWidth="1"/>
    <col min="14100" max="14100" width="6.33203125" customWidth="1"/>
    <col min="14345" max="14345" width="16.44140625" customWidth="1"/>
    <col min="14346" max="14346" width="15.33203125" customWidth="1"/>
    <col min="14347" max="14347" width="26.44140625" customWidth="1"/>
    <col min="14348" max="14348" width="17.109375" customWidth="1"/>
    <col min="14349" max="14349" width="26.5546875" customWidth="1"/>
    <col min="14350" max="14350" width="15.6640625" customWidth="1"/>
    <col min="14351" max="14351" width="16.44140625" customWidth="1"/>
    <col min="14352" max="14352" width="17.109375" customWidth="1"/>
    <col min="14353" max="14353" width="15.6640625" customWidth="1"/>
    <col min="14354" max="14354" width="17.33203125" customWidth="1"/>
    <col min="14355" max="14355" width="17.5546875" customWidth="1"/>
    <col min="14356" max="14356" width="6.33203125" customWidth="1"/>
    <col min="14601" max="14601" width="16.44140625" customWidth="1"/>
    <col min="14602" max="14602" width="15.33203125" customWidth="1"/>
    <col min="14603" max="14603" width="26.44140625" customWidth="1"/>
    <col min="14604" max="14604" width="17.109375" customWidth="1"/>
    <col min="14605" max="14605" width="26.5546875" customWidth="1"/>
    <col min="14606" max="14606" width="15.6640625" customWidth="1"/>
    <col min="14607" max="14607" width="16.44140625" customWidth="1"/>
    <col min="14608" max="14608" width="17.109375" customWidth="1"/>
    <col min="14609" max="14609" width="15.6640625" customWidth="1"/>
    <col min="14610" max="14610" width="17.33203125" customWidth="1"/>
    <col min="14611" max="14611" width="17.5546875" customWidth="1"/>
    <col min="14612" max="14612" width="6.33203125" customWidth="1"/>
    <col min="14857" max="14857" width="16.44140625" customWidth="1"/>
    <col min="14858" max="14858" width="15.33203125" customWidth="1"/>
    <col min="14859" max="14859" width="26.44140625" customWidth="1"/>
    <col min="14860" max="14860" width="17.109375" customWidth="1"/>
    <col min="14861" max="14861" width="26.5546875" customWidth="1"/>
    <col min="14862" max="14862" width="15.6640625" customWidth="1"/>
    <col min="14863" max="14863" width="16.44140625" customWidth="1"/>
    <col min="14864" max="14864" width="17.109375" customWidth="1"/>
    <col min="14865" max="14865" width="15.6640625" customWidth="1"/>
    <col min="14866" max="14866" width="17.33203125" customWidth="1"/>
    <col min="14867" max="14867" width="17.5546875" customWidth="1"/>
    <col min="14868" max="14868" width="6.33203125" customWidth="1"/>
    <col min="15113" max="15113" width="16.44140625" customWidth="1"/>
    <col min="15114" max="15114" width="15.33203125" customWidth="1"/>
    <col min="15115" max="15115" width="26.44140625" customWidth="1"/>
    <col min="15116" max="15116" width="17.109375" customWidth="1"/>
    <col min="15117" max="15117" width="26.5546875" customWidth="1"/>
    <col min="15118" max="15118" width="15.6640625" customWidth="1"/>
    <col min="15119" max="15119" width="16.44140625" customWidth="1"/>
    <col min="15120" max="15120" width="17.109375" customWidth="1"/>
    <col min="15121" max="15121" width="15.6640625" customWidth="1"/>
    <col min="15122" max="15122" width="17.33203125" customWidth="1"/>
    <col min="15123" max="15123" width="17.5546875" customWidth="1"/>
    <col min="15124" max="15124" width="6.33203125" customWidth="1"/>
    <col min="15369" max="15369" width="16.44140625" customWidth="1"/>
    <col min="15370" max="15370" width="15.33203125" customWidth="1"/>
    <col min="15371" max="15371" width="26.44140625" customWidth="1"/>
    <col min="15372" max="15372" width="17.109375" customWidth="1"/>
    <col min="15373" max="15373" width="26.5546875" customWidth="1"/>
    <col min="15374" max="15374" width="15.6640625" customWidth="1"/>
    <col min="15375" max="15375" width="16.44140625" customWidth="1"/>
    <col min="15376" max="15376" width="17.109375" customWidth="1"/>
    <col min="15377" max="15377" width="15.6640625" customWidth="1"/>
    <col min="15378" max="15378" width="17.33203125" customWidth="1"/>
    <col min="15379" max="15379" width="17.5546875" customWidth="1"/>
    <col min="15380" max="15380" width="6.33203125" customWidth="1"/>
    <col min="15625" max="15625" width="16.44140625" customWidth="1"/>
    <col min="15626" max="15626" width="15.33203125" customWidth="1"/>
    <col min="15627" max="15627" width="26.44140625" customWidth="1"/>
    <col min="15628" max="15628" width="17.109375" customWidth="1"/>
    <col min="15629" max="15629" width="26.5546875" customWidth="1"/>
    <col min="15630" max="15630" width="15.6640625" customWidth="1"/>
    <col min="15631" max="15631" width="16.44140625" customWidth="1"/>
    <col min="15632" max="15632" width="17.109375" customWidth="1"/>
    <col min="15633" max="15633" width="15.6640625" customWidth="1"/>
    <col min="15634" max="15634" width="17.33203125" customWidth="1"/>
    <col min="15635" max="15635" width="17.5546875" customWidth="1"/>
    <col min="15636" max="15636" width="6.33203125" customWidth="1"/>
    <col min="15881" max="15881" width="16.44140625" customWidth="1"/>
    <col min="15882" max="15882" width="15.33203125" customWidth="1"/>
    <col min="15883" max="15883" width="26.44140625" customWidth="1"/>
    <col min="15884" max="15884" width="17.109375" customWidth="1"/>
    <col min="15885" max="15885" width="26.5546875" customWidth="1"/>
    <col min="15886" max="15886" width="15.6640625" customWidth="1"/>
    <col min="15887" max="15887" width="16.44140625" customWidth="1"/>
    <col min="15888" max="15888" width="17.109375" customWidth="1"/>
    <col min="15889" max="15889" width="15.6640625" customWidth="1"/>
    <col min="15890" max="15890" width="17.33203125" customWidth="1"/>
    <col min="15891" max="15891" width="17.5546875" customWidth="1"/>
    <col min="15892" max="15892" width="6.33203125" customWidth="1"/>
    <col min="16137" max="16137" width="16.44140625" customWidth="1"/>
    <col min="16138" max="16138" width="15.33203125" customWidth="1"/>
    <col min="16139" max="16139" width="26.44140625" customWidth="1"/>
    <col min="16140" max="16140" width="17.109375" customWidth="1"/>
    <col min="16141" max="16141" width="26.5546875" customWidth="1"/>
    <col min="16142" max="16142" width="15.6640625" customWidth="1"/>
    <col min="16143" max="16143" width="16.44140625" customWidth="1"/>
    <col min="16144" max="16144" width="17.109375" customWidth="1"/>
    <col min="16145" max="16145" width="15.6640625" customWidth="1"/>
    <col min="16146" max="16146" width="17.33203125" customWidth="1"/>
    <col min="16147" max="16147" width="17.5546875" customWidth="1"/>
    <col min="16148" max="16148" width="6.33203125" customWidth="1"/>
  </cols>
  <sheetData>
    <row r="2" spans="1:39" ht="15.6" x14ac:dyDescent="0.3">
      <c r="A2" s="1" t="s">
        <v>35</v>
      </c>
    </row>
    <row r="3" spans="1:39" ht="15" thickBot="1" x14ac:dyDescent="0.35"/>
    <row r="4" spans="1:39" ht="18.600000000000001" thickBot="1" x14ac:dyDescent="0.4">
      <c r="A4" s="1" t="s">
        <v>0</v>
      </c>
      <c r="B4" s="2"/>
      <c r="R4" s="83" t="s">
        <v>37</v>
      </c>
      <c r="S4" s="84"/>
    </row>
    <row r="5" spans="1:39" x14ac:dyDescent="0.3">
      <c r="B5" s="2"/>
    </row>
    <row r="6" spans="1:39" hidden="1" x14ac:dyDescent="0.3">
      <c r="A6" s="3" t="s">
        <v>42</v>
      </c>
      <c r="B6" s="2"/>
    </row>
    <row r="7" spans="1:39" ht="16.2" thickBot="1" x14ac:dyDescent="0.35">
      <c r="B7" s="2"/>
      <c r="Q7" s="1" t="s">
        <v>36</v>
      </c>
    </row>
    <row r="8" spans="1:39" ht="30.75" customHeight="1" thickBot="1" x14ac:dyDescent="0.35">
      <c r="A8" s="4" t="s">
        <v>1</v>
      </c>
      <c r="G8" s="76" t="s">
        <v>27</v>
      </c>
      <c r="H8" s="77"/>
      <c r="I8" s="76" t="s">
        <v>28</v>
      </c>
      <c r="J8" s="78"/>
      <c r="K8" s="76" t="s">
        <v>31</v>
      </c>
      <c r="L8" s="77"/>
      <c r="M8" s="85" t="s">
        <v>34</v>
      </c>
      <c r="N8" s="86"/>
      <c r="O8" s="59"/>
      <c r="P8" s="59"/>
      <c r="R8" s="79"/>
      <c r="S8" s="79"/>
      <c r="T8" s="79"/>
      <c r="U8" s="79"/>
      <c r="V8" s="79"/>
      <c r="W8" s="79"/>
      <c r="X8" s="79"/>
      <c r="Y8" s="79"/>
      <c r="Z8" s="79"/>
      <c r="AA8" s="79"/>
    </row>
    <row r="9" spans="1:39" ht="15.75" customHeight="1" x14ac:dyDescent="0.3">
      <c r="A9" s="5" t="s">
        <v>2</v>
      </c>
      <c r="B9" s="6" t="s">
        <v>3</v>
      </c>
      <c r="C9" s="7" t="s">
        <v>43</v>
      </c>
      <c r="D9" s="8" t="s">
        <v>43</v>
      </c>
      <c r="E9" s="7" t="s">
        <v>43</v>
      </c>
      <c r="F9" s="7" t="s">
        <v>43</v>
      </c>
      <c r="G9" s="11" t="s">
        <v>43</v>
      </c>
      <c r="H9" s="10" t="s">
        <v>3</v>
      </c>
      <c r="I9" s="11" t="s">
        <v>43</v>
      </c>
      <c r="J9" s="61" t="s">
        <v>3</v>
      </c>
      <c r="K9" s="63" t="s">
        <v>43</v>
      </c>
      <c r="L9" s="6" t="s">
        <v>3</v>
      </c>
      <c r="M9" s="54" t="s">
        <v>43</v>
      </c>
      <c r="N9" s="55" t="s">
        <v>3</v>
      </c>
      <c r="O9" s="53"/>
      <c r="P9" s="53"/>
      <c r="Q9" s="5" t="s">
        <v>2</v>
      </c>
      <c r="R9" s="63" t="s">
        <v>43</v>
      </c>
      <c r="S9" s="6" t="s">
        <v>3</v>
      </c>
      <c r="T9" s="63" t="s">
        <v>43</v>
      </c>
      <c r="U9" s="6" t="s">
        <v>3</v>
      </c>
      <c r="V9" s="63" t="s">
        <v>43</v>
      </c>
      <c r="W9" s="6" t="s">
        <v>3</v>
      </c>
      <c r="X9" s="63" t="s">
        <v>43</v>
      </c>
      <c r="Y9" s="6" t="s">
        <v>3</v>
      </c>
      <c r="Z9" s="63" t="s">
        <v>43</v>
      </c>
      <c r="AA9" s="6" t="s">
        <v>3</v>
      </c>
      <c r="AB9" s="63" t="s">
        <v>43</v>
      </c>
      <c r="AC9" s="6" t="s">
        <v>3</v>
      </c>
      <c r="AD9" s="63" t="s">
        <v>43</v>
      </c>
      <c r="AE9" s="6" t="s">
        <v>3</v>
      </c>
      <c r="AF9" s="63" t="s">
        <v>43</v>
      </c>
      <c r="AG9" s="6" t="s">
        <v>3</v>
      </c>
      <c r="AH9" s="63" t="s">
        <v>43</v>
      </c>
      <c r="AI9" s="6" t="s">
        <v>3</v>
      </c>
      <c r="AJ9" s="46" t="s">
        <v>43</v>
      </c>
      <c r="AK9" s="47" t="s">
        <v>3</v>
      </c>
      <c r="AM9" s="80" t="s">
        <v>45</v>
      </c>
    </row>
    <row r="10" spans="1:39" ht="15.6" x14ac:dyDescent="0.3">
      <c r="A10" s="9" t="s">
        <v>4</v>
      </c>
      <c r="B10" s="10" t="s">
        <v>26</v>
      </c>
      <c r="C10" s="11" t="s">
        <v>5</v>
      </c>
      <c r="D10" s="12" t="s">
        <v>6</v>
      </c>
      <c r="E10" s="11" t="s">
        <v>7</v>
      </c>
      <c r="F10" s="11" t="s">
        <v>8</v>
      </c>
      <c r="G10" s="11" t="s">
        <v>9</v>
      </c>
      <c r="H10" s="10" t="s">
        <v>9</v>
      </c>
      <c r="I10" s="11" t="s">
        <v>29</v>
      </c>
      <c r="J10" s="53" t="s">
        <v>29</v>
      </c>
      <c r="K10" s="64" t="s">
        <v>32</v>
      </c>
      <c r="L10" s="65" t="s">
        <v>32</v>
      </c>
      <c r="M10" s="54" t="s">
        <v>33</v>
      </c>
      <c r="N10" s="54" t="s">
        <v>33</v>
      </c>
      <c r="O10" s="53"/>
      <c r="P10" s="53"/>
      <c r="Q10" s="9" t="s">
        <v>4</v>
      </c>
      <c r="R10" s="64" t="s">
        <v>32</v>
      </c>
      <c r="S10" s="65" t="s">
        <v>32</v>
      </c>
      <c r="T10" s="64" t="s">
        <v>33</v>
      </c>
      <c r="U10" s="65" t="s">
        <v>33</v>
      </c>
      <c r="V10" s="64" t="s">
        <v>38</v>
      </c>
      <c r="W10" s="65" t="str">
        <f>V10</f>
        <v>spilindex 107,20</v>
      </c>
      <c r="X10" s="64" t="s">
        <v>39</v>
      </c>
      <c r="Y10" s="65" t="str">
        <f>X10</f>
        <v>spilindex 109,34</v>
      </c>
      <c r="Z10" s="64" t="s">
        <v>40</v>
      </c>
      <c r="AA10" s="65" t="str">
        <f>Z10</f>
        <v>spilindex 111,53</v>
      </c>
      <c r="AB10" s="64" t="s">
        <v>41</v>
      </c>
      <c r="AC10" s="65" t="str">
        <f>AB10</f>
        <v>spilindex 113,76</v>
      </c>
      <c r="AD10" s="64" t="s">
        <v>46</v>
      </c>
      <c r="AE10" s="65" t="str">
        <f>AD10</f>
        <v>spilindex 116,04</v>
      </c>
      <c r="AF10" s="64" t="s">
        <v>47</v>
      </c>
      <c r="AG10" s="65" t="str">
        <f>AF10</f>
        <v>spilindex 118,36</v>
      </c>
      <c r="AH10" s="64" t="s">
        <v>48</v>
      </c>
      <c r="AI10" s="65" t="str">
        <f>AH10</f>
        <v>spilindex 120,73</v>
      </c>
      <c r="AJ10" s="48" t="s">
        <v>49</v>
      </c>
      <c r="AK10" s="48" t="str">
        <f>AJ10</f>
        <v>spilindex 123,14</v>
      </c>
      <c r="AM10" s="81"/>
    </row>
    <row r="11" spans="1:39" s="17" customFormat="1" ht="16.2" thickBot="1" x14ac:dyDescent="0.35">
      <c r="A11" s="13"/>
      <c r="B11" s="14" t="s">
        <v>10</v>
      </c>
      <c r="C11" s="15" t="s">
        <v>11</v>
      </c>
      <c r="D11" s="16">
        <v>40422</v>
      </c>
      <c r="E11" s="15">
        <v>40664</v>
      </c>
      <c r="F11" s="15">
        <v>40940</v>
      </c>
      <c r="G11" s="15">
        <v>41244</v>
      </c>
      <c r="H11" s="14">
        <v>41244</v>
      </c>
      <c r="I11" s="15">
        <v>42522</v>
      </c>
      <c r="J11" s="60">
        <v>42522</v>
      </c>
      <c r="K11" s="66">
        <v>42887</v>
      </c>
      <c r="L11" s="67">
        <v>42887</v>
      </c>
      <c r="M11" s="56">
        <v>43344</v>
      </c>
      <c r="N11" s="56">
        <v>43344</v>
      </c>
      <c r="O11" s="60"/>
      <c r="P11" s="60"/>
      <c r="Q11" s="13"/>
      <c r="R11" s="66">
        <v>42887</v>
      </c>
      <c r="S11" s="67">
        <v>42887</v>
      </c>
      <c r="T11" s="66">
        <v>43344</v>
      </c>
      <c r="U11" s="67">
        <v>43344</v>
      </c>
      <c r="V11" s="66">
        <v>43891</v>
      </c>
      <c r="W11" s="67">
        <f>V11</f>
        <v>43891</v>
      </c>
      <c r="X11" s="66">
        <v>44440</v>
      </c>
      <c r="Y11" s="67">
        <f>X11</f>
        <v>44440</v>
      </c>
      <c r="Z11" s="66">
        <v>44562</v>
      </c>
      <c r="AA11" s="67">
        <f>Z11</f>
        <v>44562</v>
      </c>
      <c r="AB11" s="66">
        <v>44621</v>
      </c>
      <c r="AC11" s="67">
        <f>AB11</f>
        <v>44621</v>
      </c>
      <c r="AD11" s="66">
        <v>44682</v>
      </c>
      <c r="AE11" s="67">
        <f>AD11</f>
        <v>44682</v>
      </c>
      <c r="AF11" s="66">
        <v>44774</v>
      </c>
      <c r="AG11" s="67">
        <f>AF11</f>
        <v>44774</v>
      </c>
      <c r="AH11" s="66">
        <v>44866</v>
      </c>
      <c r="AI11" s="67">
        <f>AH11</f>
        <v>44866</v>
      </c>
      <c r="AJ11" s="49">
        <v>44896</v>
      </c>
      <c r="AK11" s="49">
        <f>AJ11</f>
        <v>44896</v>
      </c>
      <c r="AM11" s="81"/>
    </row>
    <row r="12" spans="1:39" ht="16.2" thickBot="1" x14ac:dyDescent="0.35">
      <c r="A12" s="18"/>
      <c r="B12" s="35" t="s">
        <v>13</v>
      </c>
      <c r="C12" s="20" t="s">
        <v>12</v>
      </c>
      <c r="D12" s="21" t="s">
        <v>12</v>
      </c>
      <c r="E12" s="19" t="s">
        <v>12</v>
      </c>
      <c r="F12" s="22" t="s">
        <v>12</v>
      </c>
      <c r="G12" s="39" t="s">
        <v>12</v>
      </c>
      <c r="H12" s="10" t="s">
        <v>12</v>
      </c>
      <c r="I12" s="42" t="s">
        <v>30</v>
      </c>
      <c r="J12" s="62" t="s">
        <v>30</v>
      </c>
      <c r="K12" s="68" t="s">
        <v>30</v>
      </c>
      <c r="L12" s="69" t="s">
        <v>30</v>
      </c>
      <c r="M12" s="54" t="s">
        <v>30</v>
      </c>
      <c r="N12" s="57" t="s">
        <v>30</v>
      </c>
      <c r="O12" s="53"/>
      <c r="P12" s="53"/>
      <c r="Q12" s="18"/>
      <c r="R12" s="68" t="s">
        <v>30</v>
      </c>
      <c r="S12" s="69" t="s">
        <v>30</v>
      </c>
      <c r="T12" s="68" t="s">
        <v>30</v>
      </c>
      <c r="U12" s="69" t="s">
        <v>30</v>
      </c>
      <c r="V12" s="68" t="s">
        <v>30</v>
      </c>
      <c r="W12" s="69" t="s">
        <v>30</v>
      </c>
      <c r="X12" s="68" t="s">
        <v>30</v>
      </c>
      <c r="Y12" s="69" t="s">
        <v>30</v>
      </c>
      <c r="Z12" s="68" t="s">
        <v>30</v>
      </c>
      <c r="AA12" s="69" t="s">
        <v>30</v>
      </c>
      <c r="AB12" s="68" t="s">
        <v>30</v>
      </c>
      <c r="AC12" s="69" t="s">
        <v>30</v>
      </c>
      <c r="AD12" s="68" t="s">
        <v>30</v>
      </c>
      <c r="AE12" s="69" t="s">
        <v>30</v>
      </c>
      <c r="AF12" s="68" t="s">
        <v>30</v>
      </c>
      <c r="AG12" s="69" t="s">
        <v>30</v>
      </c>
      <c r="AH12" s="68" t="s">
        <v>30</v>
      </c>
      <c r="AI12" s="69" t="s">
        <v>30</v>
      </c>
      <c r="AJ12" s="50" t="s">
        <v>30</v>
      </c>
      <c r="AK12" s="70" t="s">
        <v>30</v>
      </c>
      <c r="AM12" s="82"/>
    </row>
    <row r="13" spans="1:39" ht="15.6" x14ac:dyDescent="0.3">
      <c r="A13" s="23"/>
      <c r="B13" s="36"/>
      <c r="C13" s="24"/>
      <c r="D13" s="25"/>
      <c r="E13" s="24"/>
      <c r="F13" s="26"/>
      <c r="G13" s="40"/>
      <c r="H13" s="41"/>
      <c r="I13" s="40"/>
      <c r="J13" s="41"/>
      <c r="K13" s="40"/>
      <c r="L13" s="41"/>
      <c r="M13" s="43"/>
      <c r="N13" s="44"/>
      <c r="Q13" s="23"/>
      <c r="R13" s="40"/>
      <c r="S13" s="41"/>
      <c r="T13" s="40"/>
      <c r="U13" s="41"/>
      <c r="V13" s="40"/>
      <c r="W13" s="41"/>
      <c r="X13" s="40"/>
      <c r="Y13" s="41"/>
      <c r="Z13" s="40"/>
      <c r="AA13" s="41"/>
      <c r="AB13" s="40"/>
      <c r="AC13" s="41"/>
      <c r="AD13" s="40"/>
      <c r="AE13" s="41"/>
      <c r="AF13" s="40"/>
      <c r="AG13" s="41"/>
      <c r="AH13" s="40"/>
      <c r="AI13" s="41"/>
      <c r="AJ13" s="43"/>
      <c r="AK13" s="44"/>
      <c r="AM13" s="73"/>
    </row>
    <row r="14" spans="1:39" ht="15.6" x14ac:dyDescent="0.3">
      <c r="A14" s="27" t="s">
        <v>14</v>
      </c>
      <c r="B14" s="37">
        <v>71900.299800000008</v>
      </c>
      <c r="C14" s="28">
        <f>ROUND(($B14/12),2)</f>
        <v>5991.69</v>
      </c>
      <c r="D14" s="29">
        <f>ROUND((($B14/12*112.72)/110.51),2)</f>
        <v>6111.51</v>
      </c>
      <c r="E14" s="29">
        <f>ROUND((($B14/12*114.97)/110.51),2)</f>
        <v>6233.51</v>
      </c>
      <c r="F14" s="30">
        <f>ROUND((($B14/12*117.27)/110.51),2)</f>
        <v>6358.21</v>
      </c>
      <c r="G14" s="37">
        <f>ROUND((($B14/12*119.62)/110.51),2)</f>
        <v>6485.62</v>
      </c>
      <c r="H14" s="37">
        <f>G14*12</f>
        <v>77827.44</v>
      </c>
      <c r="I14" s="37">
        <f>ROUND((($B14/12*101.02)/(110.51*0.828)),2)</f>
        <v>6614.92</v>
      </c>
      <c r="J14" s="37">
        <f>I14*12</f>
        <v>79379.040000000008</v>
      </c>
      <c r="K14" s="37">
        <f>ROUND((($B14/12*103.04)/(110.51*0.828)),2)</f>
        <v>6747.2</v>
      </c>
      <c r="L14" s="37">
        <f>K14*12</f>
        <v>80966.399999999994</v>
      </c>
      <c r="M14" s="45">
        <f>ROUND((($B14/12*105.1)/(110.51*0.828)),2)</f>
        <v>6882.09</v>
      </c>
      <c r="N14" s="45">
        <f>M14*12</f>
        <v>82585.08</v>
      </c>
      <c r="O14" s="52"/>
      <c r="P14" s="52"/>
      <c r="Q14" s="27" t="s">
        <v>14</v>
      </c>
      <c r="R14" s="37">
        <f>K14*1.245</f>
        <v>8400.264000000001</v>
      </c>
      <c r="S14" s="37">
        <f>R14*12</f>
        <v>100803.16800000001</v>
      </c>
      <c r="T14" s="37">
        <f>R14*1.02</f>
        <v>8568.2692800000004</v>
      </c>
      <c r="U14" s="37">
        <f>T14*12</f>
        <v>102819.23136000001</v>
      </c>
      <c r="V14" s="37">
        <f>$R14*1.02^2</f>
        <v>8739.6346656000005</v>
      </c>
      <c r="W14" s="37">
        <f>V14*12</f>
        <v>104875.6159872</v>
      </c>
      <c r="X14" s="37">
        <f>$R14*1.02^3</f>
        <v>8914.4273589120003</v>
      </c>
      <c r="Y14" s="37">
        <f>X14*12</f>
        <v>106973.12830694401</v>
      </c>
      <c r="Z14" s="37">
        <f>$R14*1.02^4</f>
        <v>9092.7159060902413</v>
      </c>
      <c r="AA14" s="37">
        <f>Z14*12</f>
        <v>109112.5908730829</v>
      </c>
      <c r="AB14" s="37">
        <f>$R14*1.02^5</f>
        <v>9274.570224212046</v>
      </c>
      <c r="AC14" s="37">
        <f>AB14*12</f>
        <v>111294.84269054455</v>
      </c>
      <c r="AD14" s="37">
        <f>$R14*1.02^6</f>
        <v>9460.0616286962868</v>
      </c>
      <c r="AE14" s="37">
        <f>AD14*12</f>
        <v>113520.73954435544</v>
      </c>
      <c r="AF14" s="37">
        <f>$R14*1.02^7</f>
        <v>9649.2628612702119</v>
      </c>
      <c r="AG14" s="37">
        <f>AF14*12</f>
        <v>115791.15433524255</v>
      </c>
      <c r="AH14" s="37">
        <f>$R14*1.02^8</f>
        <v>9842.2481184956159</v>
      </c>
      <c r="AI14" s="37">
        <f>AH14*12</f>
        <v>118106.97742194739</v>
      </c>
      <c r="AJ14" s="45">
        <f>$R14*1.02^9</f>
        <v>10039.093080865528</v>
      </c>
      <c r="AK14" s="45">
        <f>AJ14*12</f>
        <v>120469.11697038634</v>
      </c>
      <c r="AM14" s="74">
        <f>AJ14*12*1.3445+0.92*AJ14+(1169.45+3.03%*AJ14*12)*1.3445</f>
        <v>177686.73197741125</v>
      </c>
    </row>
    <row r="15" spans="1:39" ht="15.6" x14ac:dyDescent="0.3">
      <c r="A15" s="27" t="s">
        <v>15</v>
      </c>
      <c r="B15" s="37">
        <v>74388.069600000003</v>
      </c>
      <c r="C15" s="28">
        <f>ROUND(($B15/12),2)</f>
        <v>6199.01</v>
      </c>
      <c r="D15" s="29">
        <f t="shared" ref="D15:D22" si="0">ROUND((($B15/12*112.72)/110.51),2)</f>
        <v>6322.97</v>
      </c>
      <c r="E15" s="29">
        <f t="shared" ref="E15:E22" si="1">ROUND((($B15/12*114.97)/110.51),2)</f>
        <v>6449.19</v>
      </c>
      <c r="F15" s="30">
        <f t="shared" ref="F15:F22" si="2">ROUND((($B15/12*117.27)/110.51),2)</f>
        <v>6578.2</v>
      </c>
      <c r="G15" s="37">
        <f t="shared" ref="G15:G22" si="3">ROUND((($B15/12*119.62)/110.51),2)</f>
        <v>6710.03</v>
      </c>
      <c r="H15" s="37">
        <f t="shared" ref="H15:H22" si="4">G15*12</f>
        <v>80520.36</v>
      </c>
      <c r="I15" s="37">
        <f t="shared" ref="I15:I22" si="5">ROUND((($B15/12*101.02)/(110.51*0.828)),2)</f>
        <v>6843.8</v>
      </c>
      <c r="J15" s="37">
        <f t="shared" ref="J15:J22" si="6">I15*12</f>
        <v>82125.600000000006</v>
      </c>
      <c r="K15" s="37">
        <f t="shared" ref="K15:K22" si="7">ROUND((($B15/12*103.04)/(110.51*0.828)),2)</f>
        <v>6980.65</v>
      </c>
      <c r="L15" s="37">
        <f t="shared" ref="L15:L22" si="8">K15*12</f>
        <v>83767.799999999988</v>
      </c>
      <c r="M15" s="45">
        <f t="shared" ref="M15:M22" si="9">ROUND((($B15/12*105.1)/(110.51*0.828)),2)</f>
        <v>7120.21</v>
      </c>
      <c r="N15" s="45">
        <f t="shared" ref="N15:N22" si="10">M15*12</f>
        <v>85442.52</v>
      </c>
      <c r="O15" s="52"/>
      <c r="P15" s="52"/>
      <c r="Q15" s="27" t="s">
        <v>15</v>
      </c>
      <c r="R15" s="37">
        <f t="shared" ref="R15:R22" si="11">K15*1.245</f>
        <v>8690.9092500000006</v>
      </c>
      <c r="S15" s="37">
        <f t="shared" ref="S15:S22" si="12">R15*12</f>
        <v>104290.91100000001</v>
      </c>
      <c r="T15" s="37">
        <f t="shared" ref="T15:T22" si="13">R15*1.02</f>
        <v>8864.7274350000007</v>
      </c>
      <c r="U15" s="37">
        <f t="shared" ref="U15:U22" si="14">T15*12</f>
        <v>106376.72922000001</v>
      </c>
      <c r="V15" s="37">
        <f t="shared" ref="V15:V22" si="15">$R15*1.02^2</f>
        <v>9042.0219837000004</v>
      </c>
      <c r="W15" s="37">
        <f t="shared" ref="W15:W22" si="16">V15*12</f>
        <v>108504.26380440001</v>
      </c>
      <c r="X15" s="37">
        <f t="shared" ref="X15:X22" si="17">$R15*1.02^3</f>
        <v>9222.8624233739993</v>
      </c>
      <c r="Y15" s="37">
        <f t="shared" ref="Y15:Y22" si="18">X15*12</f>
        <v>110674.349080488</v>
      </c>
      <c r="Z15" s="37">
        <f t="shared" ref="Z15:Z22" si="19">$R15*1.02^4</f>
        <v>9407.3196718414802</v>
      </c>
      <c r="AA15" s="37">
        <f t="shared" ref="AA15:AA22" si="20">Z15*12</f>
        <v>112887.83606209776</v>
      </c>
      <c r="AB15" s="37">
        <f t="shared" ref="AB15:AB22" si="21">$R15*1.02^5</f>
        <v>9595.4660652783095</v>
      </c>
      <c r="AC15" s="37">
        <f t="shared" ref="AC15:AC22" si="22">AB15*12</f>
        <v>115145.59278333971</v>
      </c>
      <c r="AD15" s="37">
        <f t="shared" ref="AD15:AD22" si="23">$R15*1.02^6</f>
        <v>9787.3753865838771</v>
      </c>
      <c r="AE15" s="37">
        <f t="shared" ref="AE15:AE22" si="24">AD15*12</f>
        <v>117448.50463900653</v>
      </c>
      <c r="AF15" s="37">
        <f t="shared" ref="AF15:AF22" si="25">$R15*1.02^7</f>
        <v>9983.1228943155529</v>
      </c>
      <c r="AG15" s="37">
        <f t="shared" ref="AG15:AG22" si="26">AF15*12</f>
        <v>119797.47473178664</v>
      </c>
      <c r="AH15" s="37">
        <f t="shared" ref="AH15:AJ21" si="27">$R15*1.02^8</f>
        <v>10182.785352201865</v>
      </c>
      <c r="AI15" s="37">
        <f t="shared" ref="AI15:AI21" si="28">AH15*12</f>
        <v>122193.42422642239</v>
      </c>
      <c r="AJ15" s="45">
        <f t="shared" ref="AJ15:AJ22" si="29">$R15*1.02^9</f>
        <v>10386.441059245903</v>
      </c>
      <c r="AK15" s="45">
        <f t="shared" ref="AK15:AK21" si="30">AJ15*12</f>
        <v>124637.29271095083</v>
      </c>
      <c r="AM15" s="74">
        <f t="shared" ref="AM15:AM22" si="31">AJ15*12*1.3445+0.92*AJ15+(1169.45+3.03%*AJ15*12)*1.3445</f>
        <v>183780.2090028908</v>
      </c>
    </row>
    <row r="16" spans="1:39" ht="15.6" x14ac:dyDescent="0.3">
      <c r="A16" s="27" t="s">
        <v>16</v>
      </c>
      <c r="B16" s="37">
        <v>76876.645199999999</v>
      </c>
      <c r="C16" s="28">
        <f t="shared" ref="C16:C22" si="32">ROUND(($B16/12),2)</f>
        <v>6406.39</v>
      </c>
      <c r="D16" s="29">
        <f t="shared" si="0"/>
        <v>6534.5</v>
      </c>
      <c r="E16" s="29">
        <f t="shared" si="1"/>
        <v>6664.94</v>
      </c>
      <c r="F16" s="30">
        <f t="shared" si="2"/>
        <v>6798.27</v>
      </c>
      <c r="G16" s="37">
        <f t="shared" si="3"/>
        <v>6934.5</v>
      </c>
      <c r="H16" s="37">
        <f t="shared" si="4"/>
        <v>83214</v>
      </c>
      <c r="I16" s="37">
        <f t="shared" si="5"/>
        <v>7072.76</v>
      </c>
      <c r="J16" s="37">
        <f t="shared" si="6"/>
        <v>84873.12</v>
      </c>
      <c r="K16" s="37">
        <f t="shared" si="7"/>
        <v>7214.18</v>
      </c>
      <c r="L16" s="37">
        <f t="shared" si="8"/>
        <v>86570.16</v>
      </c>
      <c r="M16" s="45">
        <f t="shared" si="9"/>
        <v>7358.41</v>
      </c>
      <c r="N16" s="45">
        <f t="shared" si="10"/>
        <v>88300.92</v>
      </c>
      <c r="O16" s="52"/>
      <c r="P16" s="52"/>
      <c r="Q16" s="27" t="s">
        <v>16</v>
      </c>
      <c r="R16" s="37">
        <f t="shared" si="11"/>
        <v>8981.6541000000016</v>
      </c>
      <c r="S16" s="37">
        <f t="shared" si="12"/>
        <v>107779.84920000003</v>
      </c>
      <c r="T16" s="37">
        <f t="shared" si="13"/>
        <v>9161.2871820000018</v>
      </c>
      <c r="U16" s="37">
        <f t="shared" si="14"/>
        <v>109935.44618400003</v>
      </c>
      <c r="V16" s="37">
        <f t="shared" si="15"/>
        <v>9344.5129256400014</v>
      </c>
      <c r="W16" s="37">
        <f t="shared" si="16"/>
        <v>112134.15510768001</v>
      </c>
      <c r="X16" s="37">
        <f t="shared" si="17"/>
        <v>9531.4031841528013</v>
      </c>
      <c r="Y16" s="37">
        <f t="shared" si="18"/>
        <v>114376.83820983362</v>
      </c>
      <c r="Z16" s="37">
        <f t="shared" si="19"/>
        <v>9722.0312478358574</v>
      </c>
      <c r="AA16" s="37">
        <f t="shared" si="20"/>
        <v>116664.37497403029</v>
      </c>
      <c r="AB16" s="37">
        <f t="shared" si="21"/>
        <v>9916.4718727925756</v>
      </c>
      <c r="AC16" s="37">
        <f t="shared" si="22"/>
        <v>118997.66247351091</v>
      </c>
      <c r="AD16" s="37">
        <f t="shared" si="23"/>
        <v>10114.801310248427</v>
      </c>
      <c r="AE16" s="37">
        <f t="shared" si="24"/>
        <v>121377.61572298114</v>
      </c>
      <c r="AF16" s="37">
        <f t="shared" si="25"/>
        <v>10317.097336453393</v>
      </c>
      <c r="AG16" s="37">
        <f t="shared" si="26"/>
        <v>123805.16803744072</v>
      </c>
      <c r="AH16" s="37">
        <f t="shared" si="27"/>
        <v>10523.439283182463</v>
      </c>
      <c r="AI16" s="37">
        <f t="shared" si="28"/>
        <v>126281.27139818955</v>
      </c>
      <c r="AJ16" s="45">
        <f t="shared" si="29"/>
        <v>10733.908068846111</v>
      </c>
      <c r="AK16" s="45">
        <f t="shared" si="30"/>
        <v>128806.89682615333</v>
      </c>
      <c r="AM16" s="74">
        <f t="shared" si="31"/>
        <v>189875.77417641931</v>
      </c>
    </row>
    <row r="17" spans="1:39" ht="15.6" x14ac:dyDescent="0.3">
      <c r="A17" s="27" t="s">
        <v>17</v>
      </c>
      <c r="B17" s="37">
        <v>79365.496199999994</v>
      </c>
      <c r="C17" s="28">
        <f t="shared" si="32"/>
        <v>6613.79</v>
      </c>
      <c r="D17" s="29">
        <f t="shared" si="0"/>
        <v>6746.06</v>
      </c>
      <c r="E17" s="29">
        <f t="shared" si="1"/>
        <v>6880.71</v>
      </c>
      <c r="F17" s="30">
        <f t="shared" si="2"/>
        <v>7018.36</v>
      </c>
      <c r="G17" s="37">
        <f t="shared" si="3"/>
        <v>7159.01</v>
      </c>
      <c r="H17" s="37">
        <f t="shared" si="4"/>
        <v>85908.12</v>
      </c>
      <c r="I17" s="37">
        <f t="shared" si="5"/>
        <v>7301.73</v>
      </c>
      <c r="J17" s="37">
        <f t="shared" si="6"/>
        <v>87620.76</v>
      </c>
      <c r="K17" s="37">
        <f t="shared" si="7"/>
        <v>7447.74</v>
      </c>
      <c r="L17" s="37">
        <f t="shared" si="8"/>
        <v>89372.88</v>
      </c>
      <c r="M17" s="45">
        <f t="shared" si="9"/>
        <v>7596.64</v>
      </c>
      <c r="N17" s="45">
        <f t="shared" si="10"/>
        <v>91159.680000000008</v>
      </c>
      <c r="O17" s="52"/>
      <c r="P17" s="52"/>
      <c r="Q17" s="27" t="s">
        <v>17</v>
      </c>
      <c r="R17" s="37">
        <f t="shared" si="11"/>
        <v>9272.4363000000012</v>
      </c>
      <c r="S17" s="37">
        <f t="shared" si="12"/>
        <v>111269.23560000001</v>
      </c>
      <c r="T17" s="37">
        <f t="shared" si="13"/>
        <v>9457.8850260000017</v>
      </c>
      <c r="U17" s="37">
        <f t="shared" si="14"/>
        <v>113494.62031200001</v>
      </c>
      <c r="V17" s="37">
        <f t="shared" si="15"/>
        <v>9647.0427265200015</v>
      </c>
      <c r="W17" s="37">
        <f t="shared" si="16"/>
        <v>115764.51271824002</v>
      </c>
      <c r="X17" s="37">
        <f t="shared" si="17"/>
        <v>9839.983581050401</v>
      </c>
      <c r="Y17" s="37">
        <f t="shared" si="18"/>
        <v>118079.80297260481</v>
      </c>
      <c r="Z17" s="37">
        <f t="shared" si="19"/>
        <v>10036.783252671408</v>
      </c>
      <c r="AA17" s="37">
        <f t="shared" si="20"/>
        <v>120441.3990320569</v>
      </c>
      <c r="AB17" s="37">
        <f t="shared" si="21"/>
        <v>10237.518917724838</v>
      </c>
      <c r="AC17" s="37">
        <f t="shared" si="22"/>
        <v>122850.22701269804</v>
      </c>
      <c r="AD17" s="37">
        <f t="shared" si="23"/>
        <v>10442.269296079336</v>
      </c>
      <c r="AE17" s="37">
        <f t="shared" si="24"/>
        <v>125307.23155295203</v>
      </c>
      <c r="AF17" s="37">
        <f t="shared" si="25"/>
        <v>10651.11468200092</v>
      </c>
      <c r="AG17" s="37">
        <f t="shared" si="26"/>
        <v>127813.37618401104</v>
      </c>
      <c r="AH17" s="37">
        <f t="shared" si="27"/>
        <v>10864.136975640939</v>
      </c>
      <c r="AI17" s="37">
        <f t="shared" si="28"/>
        <v>130369.64370769126</v>
      </c>
      <c r="AJ17" s="45">
        <f t="shared" si="29"/>
        <v>11081.419715153757</v>
      </c>
      <c r="AK17" s="45">
        <f t="shared" si="30"/>
        <v>132977.03658184508</v>
      </c>
      <c r="AM17" s="74">
        <f t="shared" si="31"/>
        <v>195972.12240546619</v>
      </c>
    </row>
    <row r="18" spans="1:39" ht="15.6" x14ac:dyDescent="0.3">
      <c r="A18" s="27" t="s">
        <v>18</v>
      </c>
      <c r="B18" s="37">
        <v>81854.286000000007</v>
      </c>
      <c r="C18" s="28">
        <f t="shared" si="32"/>
        <v>6821.19</v>
      </c>
      <c r="D18" s="29">
        <f t="shared" si="0"/>
        <v>6957.6</v>
      </c>
      <c r="E18" s="29">
        <f t="shared" si="1"/>
        <v>7096.48</v>
      </c>
      <c r="F18" s="30">
        <f t="shared" si="2"/>
        <v>7238.45</v>
      </c>
      <c r="G18" s="37">
        <f t="shared" si="3"/>
        <v>7383.5</v>
      </c>
      <c r="H18" s="37">
        <f t="shared" si="4"/>
        <v>88602</v>
      </c>
      <c r="I18" s="37">
        <f t="shared" si="5"/>
        <v>7530.7</v>
      </c>
      <c r="J18" s="37">
        <f t="shared" si="6"/>
        <v>90368.4</v>
      </c>
      <c r="K18" s="37">
        <f t="shared" si="7"/>
        <v>7681.29</v>
      </c>
      <c r="L18" s="37">
        <f t="shared" si="8"/>
        <v>92175.48</v>
      </c>
      <c r="M18" s="45">
        <f t="shared" si="9"/>
        <v>7834.86</v>
      </c>
      <c r="N18" s="45">
        <f t="shared" si="10"/>
        <v>94018.319999999992</v>
      </c>
      <c r="O18" s="52"/>
      <c r="P18" s="52"/>
      <c r="Q18" s="27" t="s">
        <v>18</v>
      </c>
      <c r="R18" s="37">
        <f t="shared" si="11"/>
        <v>9563.2060500000007</v>
      </c>
      <c r="S18" s="37">
        <f t="shared" si="12"/>
        <v>114758.47260000001</v>
      </c>
      <c r="T18" s="37">
        <f t="shared" si="13"/>
        <v>9754.4701710000008</v>
      </c>
      <c r="U18" s="37">
        <f t="shared" si="14"/>
        <v>117053.64205200001</v>
      </c>
      <c r="V18" s="37">
        <f t="shared" si="15"/>
        <v>9949.55957442</v>
      </c>
      <c r="W18" s="37">
        <f t="shared" si="16"/>
        <v>119394.71489304</v>
      </c>
      <c r="X18" s="37">
        <f t="shared" si="17"/>
        <v>10148.5507659084</v>
      </c>
      <c r="Y18" s="37">
        <f t="shared" si="18"/>
        <v>121782.6091909008</v>
      </c>
      <c r="Z18" s="37">
        <f t="shared" si="19"/>
        <v>10351.521781226569</v>
      </c>
      <c r="AA18" s="37">
        <f t="shared" si="20"/>
        <v>124218.26137471883</v>
      </c>
      <c r="AB18" s="37">
        <f t="shared" si="21"/>
        <v>10558.5522168511</v>
      </c>
      <c r="AC18" s="37">
        <f t="shared" si="22"/>
        <v>126702.62660221319</v>
      </c>
      <c r="AD18" s="37">
        <f t="shared" si="23"/>
        <v>10769.723261188123</v>
      </c>
      <c r="AE18" s="37">
        <f t="shared" si="24"/>
        <v>129236.67913425747</v>
      </c>
      <c r="AF18" s="37">
        <f t="shared" si="25"/>
        <v>10985.117726411883</v>
      </c>
      <c r="AG18" s="37">
        <f t="shared" si="26"/>
        <v>131821.41271694261</v>
      </c>
      <c r="AH18" s="37">
        <f t="shared" si="27"/>
        <v>11204.820080940122</v>
      </c>
      <c r="AI18" s="37">
        <f t="shared" si="28"/>
        <v>134457.84097128146</v>
      </c>
      <c r="AJ18" s="45">
        <f t="shared" si="29"/>
        <v>11428.916482558923</v>
      </c>
      <c r="AK18" s="45">
        <f t="shared" si="30"/>
        <v>137146.99779070707</v>
      </c>
      <c r="AM18" s="74">
        <f t="shared" si="31"/>
        <v>202068.20961600693</v>
      </c>
    </row>
    <row r="19" spans="1:39" ht="15.6" x14ac:dyDescent="0.3">
      <c r="A19" s="27" t="s">
        <v>19</v>
      </c>
      <c r="B19" s="37">
        <v>84343.137000000002</v>
      </c>
      <c r="C19" s="28">
        <f t="shared" si="32"/>
        <v>7028.59</v>
      </c>
      <c r="D19" s="29">
        <f t="shared" si="0"/>
        <v>7169.15</v>
      </c>
      <c r="E19" s="29">
        <f t="shared" si="1"/>
        <v>7312.26</v>
      </c>
      <c r="F19" s="30">
        <f t="shared" si="2"/>
        <v>7458.54</v>
      </c>
      <c r="G19" s="37">
        <f t="shared" si="3"/>
        <v>7608</v>
      </c>
      <c r="H19" s="37">
        <f t="shared" si="4"/>
        <v>91296</v>
      </c>
      <c r="I19" s="37">
        <f t="shared" si="5"/>
        <v>7759.68</v>
      </c>
      <c r="J19" s="37">
        <f t="shared" si="6"/>
        <v>93116.160000000003</v>
      </c>
      <c r="K19" s="37">
        <f t="shared" si="7"/>
        <v>7914.85</v>
      </c>
      <c r="L19" s="37">
        <f t="shared" si="8"/>
        <v>94978.200000000012</v>
      </c>
      <c r="M19" s="45">
        <f t="shared" si="9"/>
        <v>8073.08</v>
      </c>
      <c r="N19" s="45">
        <f t="shared" si="10"/>
        <v>96876.959999999992</v>
      </c>
      <c r="O19" s="52"/>
      <c r="P19" s="52"/>
      <c r="Q19" s="27" t="s">
        <v>19</v>
      </c>
      <c r="R19" s="37">
        <f t="shared" si="11"/>
        <v>9853.9882500000022</v>
      </c>
      <c r="S19" s="37">
        <f t="shared" si="12"/>
        <v>118247.85900000003</v>
      </c>
      <c r="T19" s="37">
        <f t="shared" si="13"/>
        <v>10051.068015000003</v>
      </c>
      <c r="U19" s="37">
        <f t="shared" si="14"/>
        <v>120612.81618000002</v>
      </c>
      <c r="V19" s="37">
        <f t="shared" si="15"/>
        <v>10252.089375300002</v>
      </c>
      <c r="W19" s="37">
        <f t="shared" si="16"/>
        <v>123025.07250360002</v>
      </c>
      <c r="X19" s="37">
        <f t="shared" si="17"/>
        <v>10457.131162806001</v>
      </c>
      <c r="Y19" s="37">
        <f t="shared" si="18"/>
        <v>125485.57395367202</v>
      </c>
      <c r="Z19" s="37">
        <f t="shared" si="19"/>
        <v>10666.273786062122</v>
      </c>
      <c r="AA19" s="37">
        <f t="shared" si="20"/>
        <v>127995.28543274547</v>
      </c>
      <c r="AB19" s="37">
        <f t="shared" si="21"/>
        <v>10879.599261783365</v>
      </c>
      <c r="AC19" s="37">
        <f t="shared" si="22"/>
        <v>130555.19114140038</v>
      </c>
      <c r="AD19" s="37">
        <f t="shared" si="23"/>
        <v>11097.191247019033</v>
      </c>
      <c r="AE19" s="37">
        <f t="shared" si="24"/>
        <v>133166.29496422841</v>
      </c>
      <c r="AF19" s="37">
        <f t="shared" si="25"/>
        <v>11319.13507195941</v>
      </c>
      <c r="AG19" s="37">
        <f t="shared" si="26"/>
        <v>135829.62086351292</v>
      </c>
      <c r="AH19" s="37">
        <f t="shared" si="27"/>
        <v>11545.5177733986</v>
      </c>
      <c r="AI19" s="37">
        <f t="shared" si="28"/>
        <v>138546.21328078321</v>
      </c>
      <c r="AJ19" s="45">
        <f t="shared" si="29"/>
        <v>11776.428128866572</v>
      </c>
      <c r="AK19" s="45">
        <f t="shared" si="30"/>
        <v>141317.13754639885</v>
      </c>
      <c r="AM19" s="74">
        <f t="shared" si="31"/>
        <v>208164.55784505385</v>
      </c>
    </row>
    <row r="20" spans="1:39" ht="15.6" x14ac:dyDescent="0.3">
      <c r="A20" s="27" t="s">
        <v>20</v>
      </c>
      <c r="B20" s="37">
        <v>87108.428400000004</v>
      </c>
      <c r="C20" s="28">
        <f t="shared" si="32"/>
        <v>7259.04</v>
      </c>
      <c r="D20" s="29">
        <f t="shared" si="0"/>
        <v>7404.2</v>
      </c>
      <c r="E20" s="29">
        <f t="shared" si="1"/>
        <v>7552</v>
      </c>
      <c r="F20" s="30">
        <f t="shared" si="2"/>
        <v>7703.08</v>
      </c>
      <c r="G20" s="37">
        <f t="shared" si="3"/>
        <v>7857.44</v>
      </c>
      <c r="H20" s="37">
        <f t="shared" si="4"/>
        <v>94289.279999999999</v>
      </c>
      <c r="I20" s="37">
        <f t="shared" si="5"/>
        <v>8014.09</v>
      </c>
      <c r="J20" s="37">
        <f t="shared" si="6"/>
        <v>96169.08</v>
      </c>
      <c r="K20" s="37">
        <f t="shared" si="7"/>
        <v>8174.34</v>
      </c>
      <c r="L20" s="37">
        <f t="shared" si="8"/>
        <v>98092.08</v>
      </c>
      <c r="M20" s="45">
        <f t="shared" si="9"/>
        <v>8337.77</v>
      </c>
      <c r="N20" s="45">
        <f t="shared" si="10"/>
        <v>100053.24</v>
      </c>
      <c r="O20" s="52"/>
      <c r="P20" s="52"/>
      <c r="Q20" s="27" t="s">
        <v>20</v>
      </c>
      <c r="R20" s="37">
        <f t="shared" si="11"/>
        <v>10177.053300000001</v>
      </c>
      <c r="S20" s="37">
        <f t="shared" si="12"/>
        <v>122124.63960000002</v>
      </c>
      <c r="T20" s="37">
        <f t="shared" si="13"/>
        <v>10380.594366000001</v>
      </c>
      <c r="U20" s="37">
        <f t="shared" si="14"/>
        <v>124567.13239200001</v>
      </c>
      <c r="V20" s="37">
        <f t="shared" si="15"/>
        <v>10588.206253320001</v>
      </c>
      <c r="W20" s="37">
        <f t="shared" si="16"/>
        <v>127058.47503984001</v>
      </c>
      <c r="X20" s="37">
        <f t="shared" si="17"/>
        <v>10799.970378386401</v>
      </c>
      <c r="Y20" s="37">
        <f t="shared" si="18"/>
        <v>129599.6445406368</v>
      </c>
      <c r="Z20" s="37">
        <f t="shared" si="19"/>
        <v>11015.969785954128</v>
      </c>
      <c r="AA20" s="37">
        <f t="shared" si="20"/>
        <v>132191.63743144955</v>
      </c>
      <c r="AB20" s="37">
        <f t="shared" si="21"/>
        <v>11236.289181673212</v>
      </c>
      <c r="AC20" s="37">
        <f t="shared" si="22"/>
        <v>134835.47018007853</v>
      </c>
      <c r="AD20" s="37">
        <f t="shared" si="23"/>
        <v>11461.014965306676</v>
      </c>
      <c r="AE20" s="37">
        <f t="shared" si="24"/>
        <v>137532.17958368012</v>
      </c>
      <c r="AF20" s="37">
        <f t="shared" si="25"/>
        <v>11690.235264612807</v>
      </c>
      <c r="AG20" s="37">
        <f t="shared" si="26"/>
        <v>140282.8231753537</v>
      </c>
      <c r="AH20" s="37">
        <f t="shared" si="27"/>
        <v>11924.039969905065</v>
      </c>
      <c r="AI20" s="37">
        <f t="shared" si="28"/>
        <v>143088.47963886079</v>
      </c>
      <c r="AJ20" s="45">
        <f t="shared" si="29"/>
        <v>12162.520769303166</v>
      </c>
      <c r="AK20" s="45">
        <f t="shared" si="30"/>
        <v>145950.24923163798</v>
      </c>
      <c r="AM20" s="74">
        <f t="shared" si="31"/>
        <v>214937.72706048188</v>
      </c>
    </row>
    <row r="21" spans="1:39" ht="16.2" thickBot="1" x14ac:dyDescent="0.35">
      <c r="A21" s="31" t="s">
        <v>21</v>
      </c>
      <c r="B21" s="37">
        <v>89873.893200000006</v>
      </c>
      <c r="C21" s="28">
        <f t="shared" si="32"/>
        <v>7489.49</v>
      </c>
      <c r="D21" s="29">
        <f t="shared" si="0"/>
        <v>7639.27</v>
      </c>
      <c r="E21" s="29">
        <f t="shared" si="1"/>
        <v>7791.75</v>
      </c>
      <c r="F21" s="30">
        <f t="shared" si="2"/>
        <v>7947.63</v>
      </c>
      <c r="G21" s="37">
        <f t="shared" si="3"/>
        <v>8106.89</v>
      </c>
      <c r="H21" s="37">
        <f t="shared" si="4"/>
        <v>97282.680000000008</v>
      </c>
      <c r="I21" s="37">
        <f t="shared" si="5"/>
        <v>8268.52</v>
      </c>
      <c r="J21" s="37">
        <f t="shared" si="6"/>
        <v>99222.24</v>
      </c>
      <c r="K21" s="37">
        <f t="shared" si="7"/>
        <v>8433.86</v>
      </c>
      <c r="L21" s="37">
        <f t="shared" si="8"/>
        <v>101206.32</v>
      </c>
      <c r="M21" s="45">
        <f t="shared" si="9"/>
        <v>8602.4699999999993</v>
      </c>
      <c r="N21" s="45">
        <f t="shared" si="10"/>
        <v>103229.63999999998</v>
      </c>
      <c r="O21" s="52"/>
      <c r="P21" s="52"/>
      <c r="Q21" s="31" t="s">
        <v>21</v>
      </c>
      <c r="R21" s="37">
        <f t="shared" si="11"/>
        <v>10500.155700000001</v>
      </c>
      <c r="S21" s="37">
        <f t="shared" si="12"/>
        <v>126001.86840000001</v>
      </c>
      <c r="T21" s="37">
        <f t="shared" si="13"/>
        <v>10710.158814000002</v>
      </c>
      <c r="U21" s="37">
        <f t="shared" si="14"/>
        <v>128521.90576800003</v>
      </c>
      <c r="V21" s="37">
        <f t="shared" si="15"/>
        <v>10924.361990280002</v>
      </c>
      <c r="W21" s="37">
        <f t="shared" si="16"/>
        <v>131092.34388336004</v>
      </c>
      <c r="X21" s="37">
        <f t="shared" si="17"/>
        <v>11142.8492300856</v>
      </c>
      <c r="Y21" s="37">
        <f t="shared" si="18"/>
        <v>133714.19076102719</v>
      </c>
      <c r="Z21" s="37">
        <f t="shared" si="19"/>
        <v>11365.706214687312</v>
      </c>
      <c r="AA21" s="37">
        <f t="shared" si="20"/>
        <v>136388.47457624774</v>
      </c>
      <c r="AB21" s="37">
        <f t="shared" si="21"/>
        <v>11593.020338981059</v>
      </c>
      <c r="AC21" s="37">
        <f t="shared" si="22"/>
        <v>139116.2440677727</v>
      </c>
      <c r="AD21" s="37">
        <f t="shared" si="23"/>
        <v>11824.880745760682</v>
      </c>
      <c r="AE21" s="37">
        <f t="shared" si="24"/>
        <v>141898.56894912818</v>
      </c>
      <c r="AF21" s="37">
        <f t="shared" si="25"/>
        <v>12061.378360675892</v>
      </c>
      <c r="AG21" s="37">
        <f t="shared" si="26"/>
        <v>144736.54032811068</v>
      </c>
      <c r="AH21" s="37">
        <f t="shared" si="27"/>
        <v>12302.605927889412</v>
      </c>
      <c r="AI21" s="37">
        <f t="shared" si="28"/>
        <v>147631.27113467295</v>
      </c>
      <c r="AJ21" s="45">
        <f t="shared" si="29"/>
        <v>12548.658046447199</v>
      </c>
      <c r="AK21" s="45">
        <f t="shared" si="30"/>
        <v>150583.89655736639</v>
      </c>
      <c r="AM21" s="74">
        <f t="shared" si="31"/>
        <v>221711.67933142834</v>
      </c>
    </row>
    <row r="22" spans="1:39" ht="16.2" thickBot="1" x14ac:dyDescent="0.35">
      <c r="A22" s="32" t="s">
        <v>22</v>
      </c>
      <c r="B22" s="38">
        <v>93083.710800000001</v>
      </c>
      <c r="C22" s="28">
        <f t="shared" si="32"/>
        <v>7756.98</v>
      </c>
      <c r="D22" s="29">
        <f t="shared" si="0"/>
        <v>7912.1</v>
      </c>
      <c r="E22" s="29">
        <f t="shared" si="1"/>
        <v>8070.03</v>
      </c>
      <c r="F22" s="30">
        <f t="shared" si="2"/>
        <v>8231.48</v>
      </c>
      <c r="G22" s="38">
        <f t="shared" si="3"/>
        <v>8396.43</v>
      </c>
      <c r="H22" s="38">
        <f t="shared" si="4"/>
        <v>100757.16</v>
      </c>
      <c r="I22" s="37">
        <f t="shared" si="5"/>
        <v>8563.83</v>
      </c>
      <c r="J22" s="38">
        <f t="shared" si="6"/>
        <v>102765.95999999999</v>
      </c>
      <c r="K22" s="37">
        <f t="shared" si="7"/>
        <v>8735.07</v>
      </c>
      <c r="L22" s="38">
        <f t="shared" si="8"/>
        <v>104820.84</v>
      </c>
      <c r="M22" s="45">
        <f t="shared" si="9"/>
        <v>8909.7000000000007</v>
      </c>
      <c r="N22" s="58">
        <f t="shared" si="10"/>
        <v>106916.40000000001</v>
      </c>
      <c r="O22" s="52"/>
      <c r="P22" s="52"/>
      <c r="Q22" s="71" t="s">
        <v>22</v>
      </c>
      <c r="R22" s="38">
        <f t="shared" si="11"/>
        <v>10875.16215</v>
      </c>
      <c r="S22" s="38">
        <f t="shared" si="12"/>
        <v>130501.9458</v>
      </c>
      <c r="T22" s="38">
        <f t="shared" si="13"/>
        <v>11092.665393000001</v>
      </c>
      <c r="U22" s="38">
        <f t="shared" si="14"/>
        <v>133111.98471600001</v>
      </c>
      <c r="V22" s="38">
        <f t="shared" si="15"/>
        <v>11314.518700860001</v>
      </c>
      <c r="W22" s="38">
        <f t="shared" si="16"/>
        <v>135774.22441031999</v>
      </c>
      <c r="X22" s="38">
        <f t="shared" si="17"/>
        <v>11540.809074877199</v>
      </c>
      <c r="Y22" s="38">
        <f t="shared" si="18"/>
        <v>138489.70889852638</v>
      </c>
      <c r="Z22" s="38">
        <f t="shared" si="19"/>
        <v>11771.625256374744</v>
      </c>
      <c r="AA22" s="38">
        <f t="shared" si="20"/>
        <v>141259.50307649694</v>
      </c>
      <c r="AB22" s="38">
        <f t="shared" si="21"/>
        <v>12007.057761502239</v>
      </c>
      <c r="AC22" s="38">
        <f t="shared" si="22"/>
        <v>144084.69313802687</v>
      </c>
      <c r="AD22" s="38">
        <f t="shared" si="23"/>
        <v>12247.198916732284</v>
      </c>
      <c r="AE22" s="38">
        <f t="shared" si="24"/>
        <v>146966.38700078742</v>
      </c>
      <c r="AF22" s="38">
        <f t="shared" si="25"/>
        <v>12492.142895066927</v>
      </c>
      <c r="AG22" s="38">
        <f t="shared" si="26"/>
        <v>149905.71474080312</v>
      </c>
      <c r="AH22" s="38">
        <f>$R22*1.02^8</f>
        <v>12741.985752968267</v>
      </c>
      <c r="AI22" s="38">
        <f>AH22*12</f>
        <v>152903.82903561922</v>
      </c>
      <c r="AJ22" s="58">
        <f t="shared" si="29"/>
        <v>12996.825468027633</v>
      </c>
      <c r="AK22" s="58">
        <f>AJ22*12</f>
        <v>155961.90561633161</v>
      </c>
      <c r="AM22" s="75">
        <f t="shared" si="31"/>
        <v>229573.81775440837</v>
      </c>
    </row>
    <row r="23" spans="1:39" x14ac:dyDescent="0.3">
      <c r="A23" s="33"/>
    </row>
    <row r="24" spans="1:39" ht="15.6" x14ac:dyDescent="0.3">
      <c r="A24" s="34" t="s">
        <v>44</v>
      </c>
      <c r="R24" s="52"/>
      <c r="AC24" s="72"/>
      <c r="AE24" s="72"/>
      <c r="AG24" s="72"/>
      <c r="AI24" s="72"/>
      <c r="AJ24" s="72"/>
      <c r="AK24" s="72"/>
    </row>
    <row r="25" spans="1:39" ht="15.6" x14ac:dyDescent="0.3">
      <c r="A25" s="34" t="s">
        <v>23</v>
      </c>
      <c r="M25" s="51"/>
      <c r="Q25" s="51"/>
      <c r="R25" s="52"/>
    </row>
    <row r="26" spans="1:39" ht="15.6" x14ac:dyDescent="0.3">
      <c r="M26" s="51"/>
      <c r="Q26" s="51"/>
      <c r="R26" s="52"/>
    </row>
    <row r="27" spans="1:39" ht="15.6" x14ac:dyDescent="0.3">
      <c r="A27" s="34" t="s">
        <v>24</v>
      </c>
      <c r="M27" s="51"/>
      <c r="Q27" s="51"/>
      <c r="R27" s="52"/>
    </row>
    <row r="28" spans="1:39" ht="15.6" x14ac:dyDescent="0.3">
      <c r="A28" s="34" t="s">
        <v>25</v>
      </c>
      <c r="M28" s="51"/>
      <c r="Q28" s="51"/>
      <c r="R28" s="52"/>
    </row>
    <row r="29" spans="1:39" ht="15.6" x14ac:dyDescent="0.3">
      <c r="A29" s="34"/>
      <c r="M29" s="51"/>
      <c r="Q29" s="51"/>
      <c r="R29" s="52"/>
    </row>
    <row r="30" spans="1:39" ht="15.6" x14ac:dyDescent="0.3">
      <c r="M30" s="51"/>
      <c r="Q30" s="51"/>
      <c r="R30" s="52"/>
    </row>
    <row r="31" spans="1:39" ht="15.6" x14ac:dyDescent="0.3">
      <c r="M31" s="51"/>
      <c r="Q31" s="51"/>
      <c r="R31" s="52"/>
    </row>
    <row r="32" spans="1:39" ht="15.6" x14ac:dyDescent="0.3">
      <c r="M32" s="51"/>
      <c r="Q32" s="51"/>
      <c r="R32" s="52"/>
    </row>
    <row r="33" spans="13:18" ht="15.6" x14ac:dyDescent="0.3">
      <c r="M33" s="51"/>
      <c r="Q33" s="51"/>
      <c r="R33" s="52"/>
    </row>
    <row r="34" spans="13:18" ht="15.6" x14ac:dyDescent="0.3">
      <c r="M34" s="51"/>
      <c r="R34" s="52"/>
    </row>
    <row r="35" spans="13:18" x14ac:dyDescent="0.3">
      <c r="M35" s="51"/>
    </row>
  </sheetData>
  <mergeCells count="11">
    <mergeCell ref="Z8:AA8"/>
    <mergeCell ref="AM9:AM12"/>
    <mergeCell ref="R4:S4"/>
    <mergeCell ref="M8:N8"/>
    <mergeCell ref="V8:W8"/>
    <mergeCell ref="T8:U8"/>
    <mergeCell ref="G8:H8"/>
    <mergeCell ref="I8:J8"/>
    <mergeCell ref="K8:L8"/>
    <mergeCell ref="R8:S8"/>
    <mergeCell ref="X8:Y8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ignoredErrors>
    <ignoredError sqref="AF14:AF22 AH14:AJ22" formula="1"/>
    <ignoredError sqref="Y15:Z22 X14:Z14 X15:X22 V14:W14 V15:W22 T14:U14 T15:U22 AD14 AD15:AD22" numberStoredAsText="1" formula="1"/>
    <ignoredError sqref="Q14:S14 Q23:AE23 Q15:S22 AA15:AC22 AA14:AC14 AE15:AE22 AE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Montant barémique</vt:lpstr>
      <vt:lpstr>'Montant barémique'!Afdrukbereik</vt:lpstr>
    </vt:vector>
  </TitlesOfParts>
  <Company>R.I.Z.I.V. - I.N.A.M.I.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 Osomba Lushima Odimba</dc:creator>
  <cp:lastModifiedBy>Steven Delooze</cp:lastModifiedBy>
  <cp:lastPrinted>2022-12-07T11:41:58Z</cp:lastPrinted>
  <dcterms:created xsi:type="dcterms:W3CDTF">2015-01-20T12:38:14Z</dcterms:created>
  <dcterms:modified xsi:type="dcterms:W3CDTF">2022-12-07T11:42:08Z</dcterms:modified>
</cp:coreProperties>
</file>