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_MEDEWERKERS\STEVEN DE LOOZE\2021 Steven\Barema's\PC 331 KO\"/>
    </mc:Choice>
  </mc:AlternateContent>
  <bookViews>
    <workbookView xWindow="120" yWindow="120" windowWidth="14955" windowHeight="5385" tabRatio="603"/>
  </bookViews>
  <sheets>
    <sheet name="Inhoud" sheetId="21" r:id="rId1"/>
    <sheet name="Fasering" sheetId="1" r:id="rId2"/>
    <sheet name="L4" sheetId="4" r:id="rId3"/>
    <sheet name="L3" sheetId="7" r:id="rId4"/>
    <sheet name="L2" sheetId="8" r:id="rId5"/>
    <sheet name="A1" sheetId="9" r:id="rId6"/>
    <sheet name="A2" sheetId="10" r:id="rId7"/>
    <sheet name="A3" sheetId="11" r:id="rId8"/>
    <sheet name="MV2" sheetId="12" r:id="rId9"/>
    <sheet name="B3" sheetId="13" r:id="rId10"/>
    <sheet name="B2B" sheetId="14" r:id="rId11"/>
    <sheet name="B2A" sheetId="2" r:id="rId12"/>
    <sheet name="B1C" sheetId="15" r:id="rId13"/>
    <sheet name="B1B" sheetId="16" r:id="rId14"/>
    <sheet name="MV1" sheetId="5" r:id="rId15"/>
    <sheet name="MV1bis" sheetId="22" r:id="rId16"/>
    <sheet name="L1" sheetId="17" r:id="rId17"/>
    <sheet name="K3" sheetId="18" r:id="rId18"/>
    <sheet name="G1" sheetId="19" r:id="rId19"/>
    <sheet name="GS" sheetId="20" r:id="rId20"/>
    <sheet name="GEW" sheetId="3" r:id="rId21"/>
  </sheets>
  <definedNames>
    <definedName name="_xlnm.Print_Area" localSheetId="13">B1B!$A$1:$AU$38</definedName>
    <definedName name="_xlnm.Print_Area" localSheetId="12">B1C!$A$1:$AU$37</definedName>
    <definedName name="_xlnm.Print_Area" localSheetId="11">B2A!$A$1:$AU$37</definedName>
    <definedName name="_xlnm.Print_Area" localSheetId="9">'B3'!$A$1:$AU$36</definedName>
    <definedName name="_xlnm.Print_Area" localSheetId="4">'L2'!$A$1:$AU$38</definedName>
    <definedName name="_xlnm.Print_Titles" localSheetId="5">'A1'!$A:$A</definedName>
    <definedName name="_xlnm.Print_Titles" localSheetId="6">'A2'!$A:$A</definedName>
    <definedName name="_xlnm.Print_Titles" localSheetId="7">'A3'!$A:$A</definedName>
    <definedName name="_xlnm.Print_Titles" localSheetId="13">B1B!$A:$A</definedName>
    <definedName name="_xlnm.Print_Titles" localSheetId="12">B1C!$A:$A</definedName>
    <definedName name="_xlnm.Print_Titles" localSheetId="11">B2A!$A:$A</definedName>
    <definedName name="_xlnm.Print_Titles" localSheetId="10">B2B!$A:$A</definedName>
    <definedName name="_xlnm.Print_Titles" localSheetId="9">'B3'!$A:$A</definedName>
    <definedName name="_xlnm.Print_Titles" localSheetId="18">'G1'!$A:$A</definedName>
    <definedName name="_xlnm.Print_Titles" localSheetId="19">GS!$A:$A</definedName>
    <definedName name="_xlnm.Print_Titles" localSheetId="17">'K3'!$A:$A</definedName>
    <definedName name="_xlnm.Print_Titles" localSheetId="16">'L1'!$A:$A</definedName>
    <definedName name="_xlnm.Print_Titles" localSheetId="4">'L2'!$A:$A</definedName>
    <definedName name="_xlnm.Print_Titles" localSheetId="3">'L3'!$A:$A</definedName>
    <definedName name="_xlnm.Print_Titles" localSheetId="2">'L4'!$A:$A</definedName>
    <definedName name="_xlnm.Print_Titles" localSheetId="14">'MV1'!$A:$A</definedName>
    <definedName name="_xlnm.Print_Titles" localSheetId="15">MV1bis!$A:$A</definedName>
    <definedName name="_xlnm.Print_Titles" localSheetId="8">'MV2'!$A:$A</definedName>
  </definedNames>
  <calcPr calcId="162913"/>
</workbook>
</file>

<file path=xl/calcChain.xml><?xml version="1.0" encoding="utf-8"?>
<calcChain xmlns="http://schemas.openxmlformats.org/spreadsheetml/2006/main">
  <c r="H10" i="4" l="1"/>
  <c r="C4" i="21" l="1"/>
  <c r="G12" i="1" l="1"/>
  <c r="G11" i="1"/>
  <c r="G10" i="1"/>
  <c r="G9" i="1"/>
  <c r="G8" i="1"/>
  <c r="G7" i="1"/>
  <c r="G14" i="1" s="1"/>
  <c r="D12" i="1"/>
  <c r="D11" i="1"/>
  <c r="D10" i="1"/>
  <c r="D9" i="1"/>
  <c r="D8" i="1"/>
  <c r="D7" i="1"/>
  <c r="D14" i="1" s="1"/>
  <c r="F7" i="1"/>
  <c r="F8" i="1" s="1"/>
  <c r="F9" i="1" s="1"/>
  <c r="F10" i="1" s="1"/>
  <c r="F11" i="1" s="1"/>
  <c r="F12" i="1" s="1"/>
  <c r="F6" i="1"/>
  <c r="F5" i="1"/>
  <c r="C7" i="1"/>
  <c r="C8" i="1" s="1"/>
  <c r="C9" i="1" s="1"/>
  <c r="C10" i="1" s="1"/>
  <c r="C11" i="1" s="1"/>
  <c r="C12" i="1" s="1"/>
  <c r="C6" i="1" l="1"/>
  <c r="C5" i="1"/>
  <c r="AH2" i="7" l="1"/>
  <c r="AK3" i="7"/>
  <c r="AH2" i="8"/>
  <c r="AK3" i="8"/>
  <c r="AH2" i="9"/>
  <c r="AK3" i="9"/>
  <c r="AH2" i="10"/>
  <c r="AK3" i="10"/>
  <c r="AH2" i="11"/>
  <c r="P11" i="22" l="1"/>
  <c r="Q11" i="22" s="1"/>
  <c r="P8" i="22"/>
  <c r="Y35" i="22"/>
  <c r="Z35" i="22" s="1"/>
  <c r="Y34" i="22"/>
  <c r="Z34" i="22" s="1"/>
  <c r="Y33" i="22"/>
  <c r="Z33" i="22" s="1"/>
  <c r="Y32" i="22"/>
  <c r="Z32" i="22" s="1"/>
  <c r="Y31" i="22"/>
  <c r="Z31" i="22" s="1"/>
  <c r="Y30" i="22"/>
  <c r="Z30" i="22" s="1"/>
  <c r="Y29" i="22"/>
  <c r="Z29" i="22" s="1"/>
  <c r="Y28" i="22"/>
  <c r="Z28" i="22" s="1"/>
  <c r="Y27" i="22"/>
  <c r="Z27" i="22" s="1"/>
  <c r="Y26" i="22"/>
  <c r="Z26" i="22" s="1"/>
  <c r="Y25" i="22"/>
  <c r="Z25" i="22" s="1"/>
  <c r="Y24" i="22"/>
  <c r="Z24" i="22" s="1"/>
  <c r="Y23" i="22"/>
  <c r="Z23" i="22" s="1"/>
  <c r="Y22" i="22"/>
  <c r="Z22" i="22" s="1"/>
  <c r="Y21" i="22"/>
  <c r="Z21" i="22" s="1"/>
  <c r="Y20" i="22"/>
  <c r="Z20" i="22" s="1"/>
  <c r="Y19" i="22"/>
  <c r="Z19" i="22" s="1"/>
  <c r="Y18" i="22"/>
  <c r="Z18" i="22" s="1"/>
  <c r="Y17" i="22"/>
  <c r="Z17" i="22" s="1"/>
  <c r="Y16" i="22"/>
  <c r="Z16" i="22" s="1"/>
  <c r="Y15" i="22"/>
  <c r="Z15" i="22" s="1"/>
  <c r="Y14" i="22"/>
  <c r="Z14" i="22" s="1"/>
  <c r="Y13" i="22"/>
  <c r="Z13" i="22" s="1"/>
  <c r="Y12" i="22"/>
  <c r="Z12" i="22" s="1"/>
  <c r="Y11" i="22"/>
  <c r="Z11" i="22" s="1"/>
  <c r="Y10" i="22"/>
  <c r="Z10" i="22" s="1"/>
  <c r="Y9" i="22"/>
  <c r="Z9" i="22" s="1"/>
  <c r="Y8" i="22"/>
  <c r="P35" i="22"/>
  <c r="Q35" i="22" s="1"/>
  <c r="P34" i="22"/>
  <c r="Q34" i="22" s="1"/>
  <c r="P33" i="22"/>
  <c r="Q33" i="22" s="1"/>
  <c r="P32" i="22"/>
  <c r="Q32" i="22" s="1"/>
  <c r="P31" i="22"/>
  <c r="Q31" i="22" s="1"/>
  <c r="P30" i="22"/>
  <c r="Q30" i="22" s="1"/>
  <c r="P29" i="22"/>
  <c r="Q29" i="22" s="1"/>
  <c r="P28" i="22"/>
  <c r="Q28" i="22" s="1"/>
  <c r="P27" i="22"/>
  <c r="Q27" i="22" s="1"/>
  <c r="P26" i="22"/>
  <c r="Q26" i="22" s="1"/>
  <c r="P25" i="22"/>
  <c r="Q25" i="22" s="1"/>
  <c r="P24" i="22"/>
  <c r="Q24" i="22" s="1"/>
  <c r="P23" i="22"/>
  <c r="Q23" i="22" s="1"/>
  <c r="P22" i="22"/>
  <c r="Q22" i="22" s="1"/>
  <c r="P21" i="22"/>
  <c r="Q21" i="22" s="1"/>
  <c r="P20" i="22"/>
  <c r="Q20" i="22" s="1"/>
  <c r="P19" i="22"/>
  <c r="Q19" i="22" s="1"/>
  <c r="P18" i="22"/>
  <c r="Q18" i="22" s="1"/>
  <c r="P17" i="22"/>
  <c r="Q17" i="22" s="1"/>
  <c r="P16" i="22"/>
  <c r="Q16" i="22" s="1"/>
  <c r="P15" i="22"/>
  <c r="Q15" i="22" s="1"/>
  <c r="P14" i="22"/>
  <c r="Q14" i="22" s="1"/>
  <c r="P13" i="22"/>
  <c r="Q13" i="22" s="1"/>
  <c r="P12" i="22"/>
  <c r="Q12" i="22" s="1"/>
  <c r="P10" i="22"/>
  <c r="Q10" i="22" s="1"/>
  <c r="P9" i="22"/>
  <c r="Q9" i="22" s="1"/>
  <c r="A9" i="22" l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K2" i="22"/>
  <c r="AH1" i="22"/>
  <c r="Z8" i="22" l="1"/>
  <c r="Q8" i="22"/>
  <c r="AH1" i="20" l="1"/>
  <c r="AH1" i="19"/>
  <c r="AH1" i="18"/>
  <c r="AH2" i="17"/>
  <c r="AH2" i="5"/>
  <c r="AH2" i="16"/>
  <c r="AH1" i="15"/>
  <c r="AH1" i="2"/>
  <c r="AH2" i="14"/>
  <c r="AH1" i="13"/>
  <c r="AH1" i="12"/>
  <c r="O3" i="4" l="1"/>
  <c r="D10" i="4" s="1"/>
  <c r="D8" i="4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K2" i="20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K2" i="19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K2" i="18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O3" i="17"/>
  <c r="AK3" i="17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K3" i="16"/>
  <c r="A10" i="15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K2" i="15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K3" i="14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K2" i="13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K2" i="12"/>
  <c r="AK3" i="5"/>
  <c r="AK2" i="2"/>
  <c r="AK3" i="1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O3" i="15" l="1"/>
  <c r="D15" i="15" s="1"/>
  <c r="E15" i="15" s="1"/>
  <c r="O2" i="22"/>
  <c r="O3" i="9"/>
  <c r="D36" i="9" s="1"/>
  <c r="E36" i="9" s="1"/>
  <c r="O3" i="7"/>
  <c r="D22" i="7" s="1"/>
  <c r="E22" i="7" s="1"/>
  <c r="O3" i="14"/>
  <c r="Y32" i="14" s="1"/>
  <c r="D6" i="22"/>
  <c r="L1" i="22" s="1"/>
  <c r="D8" i="8"/>
  <c r="F8" i="8" s="1"/>
  <c r="D6" i="12"/>
  <c r="F6" i="12" s="1"/>
  <c r="D6" i="13"/>
  <c r="L1" i="13" s="1"/>
  <c r="C10" i="3"/>
  <c r="M1" i="3" s="1"/>
  <c r="D8" i="9"/>
  <c r="L1" i="9" s="1"/>
  <c r="D8" i="5"/>
  <c r="D7" i="15"/>
  <c r="AA8" i="22"/>
  <c r="AA12" i="22"/>
  <c r="R14" i="22"/>
  <c r="AA22" i="22"/>
  <c r="R15" i="22"/>
  <c r="AA30" i="22"/>
  <c r="R21" i="22"/>
  <c r="R28" i="22"/>
  <c r="R31" i="22"/>
  <c r="AA11" i="22"/>
  <c r="R20" i="22"/>
  <c r="R13" i="22"/>
  <c r="AA28" i="22"/>
  <c r="AA27" i="22"/>
  <c r="AA33" i="22"/>
  <c r="AA35" i="22"/>
  <c r="AA18" i="22"/>
  <c r="AA21" i="22"/>
  <c r="R12" i="22"/>
  <c r="R19" i="22"/>
  <c r="AA14" i="22"/>
  <c r="R24" i="22"/>
  <c r="R33" i="22"/>
  <c r="AA29" i="22"/>
  <c r="R9" i="22"/>
  <c r="AA31" i="22"/>
  <c r="R34" i="22"/>
  <c r="R16" i="22"/>
  <c r="R23" i="22"/>
  <c r="R25" i="22"/>
  <c r="R10" i="22"/>
  <c r="AA16" i="22"/>
  <c r="R11" i="22"/>
  <c r="R26" i="22"/>
  <c r="R29" i="22"/>
  <c r="AA13" i="22"/>
  <c r="AA15" i="22"/>
  <c r="AA19" i="22"/>
  <c r="R18" i="22"/>
  <c r="AA20" i="22"/>
  <c r="AA24" i="22"/>
  <c r="R27" i="22"/>
  <c r="R30" i="22"/>
  <c r="AA34" i="22"/>
  <c r="R8" i="22"/>
  <c r="AA9" i="22"/>
  <c r="AA25" i="22"/>
  <c r="R32" i="22"/>
  <c r="R35" i="22"/>
  <c r="AA10" i="22"/>
  <c r="R17" i="22"/>
  <c r="AA26" i="22"/>
  <c r="R22" i="22"/>
  <c r="AA23" i="22"/>
  <c r="AA32" i="22"/>
  <c r="AA17" i="22"/>
  <c r="D8" i="7"/>
  <c r="D8" i="11"/>
  <c r="D7" i="2"/>
  <c r="D6" i="18"/>
  <c r="F6" i="18" s="1"/>
  <c r="D8" i="10"/>
  <c r="F8" i="10" s="1"/>
  <c r="D8" i="14"/>
  <c r="L1" i="14" s="1"/>
  <c r="D8" i="17"/>
  <c r="F8" i="17" s="1"/>
  <c r="D6" i="20"/>
  <c r="F6" i="20" s="1"/>
  <c r="F6" i="22"/>
  <c r="D8" i="16"/>
  <c r="F8" i="16" s="1"/>
  <c r="D6" i="19"/>
  <c r="F6" i="19" s="1"/>
  <c r="O2" i="18"/>
  <c r="F30" i="18" s="1"/>
  <c r="O3" i="10"/>
  <c r="D11" i="10" s="1"/>
  <c r="E11" i="10" s="1"/>
  <c r="O2" i="12"/>
  <c r="D13" i="12" s="1"/>
  <c r="E13" i="12" s="1"/>
  <c r="O2" i="13"/>
  <c r="Y29" i="13" s="1"/>
  <c r="O3" i="16"/>
  <c r="Y16" i="16" s="1"/>
  <c r="O2" i="19"/>
  <c r="D32" i="19" s="1"/>
  <c r="E32" i="19" s="1"/>
  <c r="O2" i="20"/>
  <c r="Y23" i="20" s="1"/>
  <c r="O3" i="8"/>
  <c r="F13" i="8" s="1"/>
  <c r="O3" i="11"/>
  <c r="Y31" i="11" s="1"/>
  <c r="F6" i="13"/>
  <c r="P37" i="17"/>
  <c r="Y36" i="17"/>
  <c r="D36" i="17"/>
  <c r="E36" i="17" s="1"/>
  <c r="F34" i="17"/>
  <c r="P33" i="17"/>
  <c r="Y32" i="17"/>
  <c r="D32" i="17"/>
  <c r="E32" i="17" s="1"/>
  <c r="F30" i="17"/>
  <c r="P29" i="17"/>
  <c r="F36" i="17"/>
  <c r="P35" i="17"/>
  <c r="Y34" i="17"/>
  <c r="D34" i="17"/>
  <c r="E34" i="17" s="1"/>
  <c r="F32" i="17"/>
  <c r="P31" i="17"/>
  <c r="F37" i="17"/>
  <c r="Y35" i="17"/>
  <c r="P32" i="17"/>
  <c r="F29" i="17"/>
  <c r="Y37" i="17"/>
  <c r="P34" i="17"/>
  <c r="D33" i="17"/>
  <c r="E33" i="17" s="1"/>
  <c r="Y30" i="17"/>
  <c r="Y29" i="17"/>
  <c r="F28" i="17"/>
  <c r="P27" i="17"/>
  <c r="Y26" i="17"/>
  <c r="D26" i="17"/>
  <c r="E26" i="17" s="1"/>
  <c r="D37" i="17"/>
  <c r="E37" i="17" s="1"/>
  <c r="Y33" i="17"/>
  <c r="F31" i="17"/>
  <c r="Y28" i="17"/>
  <c r="F23" i="17"/>
  <c r="P22" i="17"/>
  <c r="Y21" i="17"/>
  <c r="D21" i="17"/>
  <c r="E21" i="17" s="1"/>
  <c r="F19" i="17"/>
  <c r="P18" i="17"/>
  <c r="Y17" i="17"/>
  <c r="D17" i="17"/>
  <c r="E17" i="17" s="1"/>
  <c r="F15" i="17"/>
  <c r="P14" i="17"/>
  <c r="Y13" i="17"/>
  <c r="D13" i="17"/>
  <c r="E13" i="17" s="1"/>
  <c r="P36" i="17"/>
  <c r="D35" i="17"/>
  <c r="E35" i="17" s="1"/>
  <c r="Y31" i="17"/>
  <c r="P30" i="17"/>
  <c r="D30" i="17"/>
  <c r="E30" i="17" s="1"/>
  <c r="Y27" i="17"/>
  <c r="D27" i="17"/>
  <c r="E27" i="17" s="1"/>
  <c r="Y25" i="17"/>
  <c r="F24" i="17"/>
  <c r="P23" i="17"/>
  <c r="Y22" i="17"/>
  <c r="D22" i="17"/>
  <c r="E22" i="17" s="1"/>
  <c r="F20" i="17"/>
  <c r="P19" i="17"/>
  <c r="Y18" i="17"/>
  <c r="D18" i="17"/>
  <c r="E18" i="17" s="1"/>
  <c r="F16" i="17"/>
  <c r="P15" i="17"/>
  <c r="Y14" i="17"/>
  <c r="D14" i="17"/>
  <c r="E14" i="17" s="1"/>
  <c r="F12" i="17"/>
  <c r="D11" i="17"/>
  <c r="E11" i="17" s="1"/>
  <c r="D16" i="17"/>
  <c r="E16" i="17" s="1"/>
  <c r="P17" i="17"/>
  <c r="Y20" i="17"/>
  <c r="F22" i="17"/>
  <c r="D24" i="17"/>
  <c r="E24" i="17" s="1"/>
  <c r="D29" i="17"/>
  <c r="E29" i="17" s="1"/>
  <c r="F33" i="17"/>
  <c r="F10" i="17"/>
  <c r="P16" i="17"/>
  <c r="Y19" i="17"/>
  <c r="F21" i="17"/>
  <c r="P25" i="17"/>
  <c r="D10" i="17"/>
  <c r="E10" i="17" s="1"/>
  <c r="Y10" i="17"/>
  <c r="P11" i="17"/>
  <c r="P12" i="17"/>
  <c r="Y15" i="17"/>
  <c r="F17" i="17"/>
  <c r="D19" i="17"/>
  <c r="E19" i="17" s="1"/>
  <c r="P20" i="17"/>
  <c r="Y23" i="17"/>
  <c r="P26" i="17"/>
  <c r="D28" i="17"/>
  <c r="E28" i="17" s="1"/>
  <c r="Y11" i="17"/>
  <c r="Y12" i="17"/>
  <c r="F14" i="17"/>
  <c r="F26" i="17"/>
  <c r="F13" i="17"/>
  <c r="D15" i="17"/>
  <c r="E15" i="17" s="1"/>
  <c r="D23" i="17"/>
  <c r="E23" i="17" s="1"/>
  <c r="P24" i="17"/>
  <c r="D25" i="17"/>
  <c r="E25" i="17" s="1"/>
  <c r="F35" i="17"/>
  <c r="P10" i="17"/>
  <c r="F11" i="17"/>
  <c r="D12" i="17"/>
  <c r="E12" i="17" s="1"/>
  <c r="P13" i="17"/>
  <c r="Y16" i="17"/>
  <c r="F18" i="17"/>
  <c r="D20" i="17"/>
  <c r="E20" i="17" s="1"/>
  <c r="P21" i="17"/>
  <c r="Y24" i="17"/>
  <c r="F25" i="17"/>
  <c r="F27" i="17"/>
  <c r="P28" i="17"/>
  <c r="D31" i="17"/>
  <c r="E31" i="17" s="1"/>
  <c r="F14" i="16"/>
  <c r="F11" i="16"/>
  <c r="D14" i="16"/>
  <c r="E14" i="16" s="1"/>
  <c r="Y21" i="16"/>
  <c r="Y30" i="16"/>
  <c r="F30" i="16"/>
  <c r="F29" i="16"/>
  <c r="P28" i="16"/>
  <c r="Y36" i="16"/>
  <c r="D26" i="16"/>
  <c r="E26" i="16" s="1"/>
  <c r="P20" i="16"/>
  <c r="F24" i="16"/>
  <c r="D24" i="16"/>
  <c r="E24" i="16" s="1"/>
  <c r="D15" i="16"/>
  <c r="E15" i="16" s="1"/>
  <c r="P16" i="16"/>
  <c r="F20" i="16"/>
  <c r="D9" i="15"/>
  <c r="E9" i="15" s="1"/>
  <c r="Y9" i="15"/>
  <c r="Z9" i="15" s="1"/>
  <c r="P9" i="15"/>
  <c r="F10" i="15"/>
  <c r="F11" i="15"/>
  <c r="P10" i="15"/>
  <c r="Y11" i="15"/>
  <c r="Y12" i="15"/>
  <c r="Y13" i="15"/>
  <c r="P36" i="15"/>
  <c r="Y35" i="15"/>
  <c r="D35" i="15"/>
  <c r="E35" i="15" s="1"/>
  <c r="F33" i="15"/>
  <c r="P32" i="15"/>
  <c r="F36" i="15"/>
  <c r="P35" i="15"/>
  <c r="Y34" i="15"/>
  <c r="D34" i="15"/>
  <c r="E34" i="15" s="1"/>
  <c r="F32" i="15"/>
  <c r="P31" i="15"/>
  <c r="Y30" i="15"/>
  <c r="D30" i="15"/>
  <c r="E30" i="15" s="1"/>
  <c r="F28" i="15"/>
  <c r="F35" i="15"/>
  <c r="P34" i="15"/>
  <c r="Y33" i="15"/>
  <c r="D33" i="15"/>
  <c r="E33" i="15" s="1"/>
  <c r="F31" i="15"/>
  <c r="P30" i="15"/>
  <c r="Y29" i="15"/>
  <c r="D29" i="15"/>
  <c r="E29" i="15" s="1"/>
  <c r="Y36" i="15"/>
  <c r="D36" i="15"/>
  <c r="E36" i="15" s="1"/>
  <c r="F34" i="15"/>
  <c r="P33" i="15"/>
  <c r="Y32" i="15"/>
  <c r="D32" i="15"/>
  <c r="E32" i="15" s="1"/>
  <c r="F30" i="15"/>
  <c r="P29" i="15"/>
  <c r="Y28" i="15"/>
  <c r="P28" i="15"/>
  <c r="F26" i="15"/>
  <c r="P25" i="15"/>
  <c r="Y24" i="15"/>
  <c r="D24" i="15"/>
  <c r="E24" i="15" s="1"/>
  <c r="F22" i="15"/>
  <c r="P21" i="15"/>
  <c r="Y20" i="15"/>
  <c r="D20" i="15"/>
  <c r="E20" i="15" s="1"/>
  <c r="F29" i="15"/>
  <c r="Y27" i="15"/>
  <c r="D27" i="15"/>
  <c r="E27" i="15" s="1"/>
  <c r="F25" i="15"/>
  <c r="Y31" i="15"/>
  <c r="D28" i="15"/>
  <c r="E28" i="15" s="1"/>
  <c r="P27" i="15"/>
  <c r="Y26" i="15"/>
  <c r="D26" i="15"/>
  <c r="E26" i="15" s="1"/>
  <c r="F24" i="15"/>
  <c r="D31" i="15"/>
  <c r="E31" i="15" s="1"/>
  <c r="F27" i="15"/>
  <c r="P26" i="15"/>
  <c r="Y25" i="15"/>
  <c r="D25" i="15"/>
  <c r="E25" i="15" s="1"/>
  <c r="P24" i="15"/>
  <c r="Y23" i="15"/>
  <c r="Y22" i="15"/>
  <c r="Y21" i="15"/>
  <c r="P19" i="15"/>
  <c r="Y18" i="15"/>
  <c r="D18" i="15"/>
  <c r="E18" i="15" s="1"/>
  <c r="F16" i="15"/>
  <c r="P15" i="15"/>
  <c r="Y14" i="15"/>
  <c r="D14" i="15"/>
  <c r="E14" i="15" s="1"/>
  <c r="F12" i="15"/>
  <c r="P11" i="15"/>
  <c r="F21" i="15"/>
  <c r="F20" i="15"/>
  <c r="F19" i="15"/>
  <c r="P18" i="15"/>
  <c r="Y17" i="15"/>
  <c r="D17" i="15"/>
  <c r="E17" i="15" s="1"/>
  <c r="F15" i="15"/>
  <c r="P14" i="15"/>
  <c r="F23" i="15"/>
  <c r="P20" i="15"/>
  <c r="F18" i="15"/>
  <c r="P17" i="15"/>
  <c r="Y16" i="15"/>
  <c r="D16" i="15"/>
  <c r="E16" i="15" s="1"/>
  <c r="F14" i="15"/>
  <c r="P23" i="15"/>
  <c r="D23" i="15"/>
  <c r="E23" i="15" s="1"/>
  <c r="P22" i="15"/>
  <c r="D22" i="15"/>
  <c r="E22" i="15" s="1"/>
  <c r="D21" i="15"/>
  <c r="E21" i="15" s="1"/>
  <c r="Y19" i="15"/>
  <c r="D19" i="15"/>
  <c r="E19" i="15" s="1"/>
  <c r="F17" i="15"/>
  <c r="P16" i="15"/>
  <c r="Y15" i="15"/>
  <c r="D10" i="15"/>
  <c r="E10" i="15" s="1"/>
  <c r="Y10" i="15"/>
  <c r="D11" i="15"/>
  <c r="E11" i="15" s="1"/>
  <c r="D12" i="15"/>
  <c r="E12" i="15" s="1"/>
  <c r="P12" i="15"/>
  <c r="D13" i="15"/>
  <c r="E13" i="15" s="1"/>
  <c r="P13" i="15"/>
  <c r="F9" i="15"/>
  <c r="F13" i="15"/>
  <c r="F36" i="14"/>
  <c r="Y29" i="14"/>
  <c r="Y23" i="14"/>
  <c r="F21" i="14"/>
  <c r="F13" i="12"/>
  <c r="P36" i="11"/>
  <c r="Y30" i="11"/>
  <c r="P24" i="11"/>
  <c r="F33" i="10"/>
  <c r="D21" i="10"/>
  <c r="E21" i="10" s="1"/>
  <c r="Y20" i="8"/>
  <c r="F13" i="9" l="1"/>
  <c r="P18" i="11"/>
  <c r="Q18" i="11" s="1"/>
  <c r="D21" i="11"/>
  <c r="E21" i="11" s="1"/>
  <c r="F17" i="14"/>
  <c r="F31" i="14"/>
  <c r="G31" i="14" s="1"/>
  <c r="F14" i="14"/>
  <c r="G14" i="14" s="1"/>
  <c r="F17" i="18"/>
  <c r="D20" i="9"/>
  <c r="E20" i="9" s="1"/>
  <c r="D25" i="18"/>
  <c r="E25" i="18" s="1"/>
  <c r="Y24" i="9"/>
  <c r="Y13" i="11"/>
  <c r="D26" i="11"/>
  <c r="E26" i="11" s="1"/>
  <c r="P34" i="11"/>
  <c r="P10" i="14"/>
  <c r="R10" i="14" s="1"/>
  <c r="F16" i="14"/>
  <c r="G16" i="14" s="1"/>
  <c r="P26" i="14"/>
  <c r="D23" i="18"/>
  <c r="E23" i="18" s="1"/>
  <c r="F24" i="9"/>
  <c r="G24" i="9" s="1"/>
  <c r="D8" i="18"/>
  <c r="E8" i="18" s="1"/>
  <c r="Y11" i="18"/>
  <c r="AA11" i="18" s="1"/>
  <c r="Y20" i="18"/>
  <c r="Z20" i="18" s="1"/>
  <c r="F27" i="18"/>
  <c r="D30" i="9"/>
  <c r="E30" i="9" s="1"/>
  <c r="P35" i="9"/>
  <c r="R35" i="9" s="1"/>
  <c r="F16" i="9"/>
  <c r="F17" i="9"/>
  <c r="G17" i="9" s="1"/>
  <c r="D27" i="9"/>
  <c r="E27" i="9" s="1"/>
  <c r="F37" i="9"/>
  <c r="D23" i="13"/>
  <c r="E23" i="13" s="1"/>
  <c r="F10" i="18"/>
  <c r="G10" i="18" s="1"/>
  <c r="P15" i="18"/>
  <c r="Y25" i="18"/>
  <c r="Z25" i="18" s="1"/>
  <c r="Y33" i="18"/>
  <c r="AA33" i="18" s="1"/>
  <c r="P36" i="8"/>
  <c r="D17" i="8"/>
  <c r="E17" i="8" s="1"/>
  <c r="P14" i="13"/>
  <c r="R14" i="13" s="1"/>
  <c r="F12" i="8"/>
  <c r="G12" i="8" s="1"/>
  <c r="F28" i="8"/>
  <c r="G28" i="8" s="1"/>
  <c r="P37" i="8"/>
  <c r="Q37" i="8" s="1"/>
  <c r="P22" i="8"/>
  <c r="Q22" i="8" s="1"/>
  <c r="D24" i="8"/>
  <c r="E24" i="8" s="1"/>
  <c r="P26" i="8"/>
  <c r="Q26" i="8" s="1"/>
  <c r="Y17" i="8"/>
  <c r="AA17" i="8" s="1"/>
  <c r="F23" i="8"/>
  <c r="G23" i="8" s="1"/>
  <c r="D34" i="8"/>
  <c r="E34" i="8" s="1"/>
  <c r="Y12" i="9"/>
  <c r="Y19" i="9"/>
  <c r="Z19" i="9" s="1"/>
  <c r="P31" i="9"/>
  <c r="R31" i="9" s="1"/>
  <c r="P25" i="9"/>
  <c r="R25" i="9" s="1"/>
  <c r="F30" i="9"/>
  <c r="G30" i="9" s="1"/>
  <c r="Y14" i="9"/>
  <c r="AA14" i="9" s="1"/>
  <c r="P22" i="9"/>
  <c r="R22" i="9" s="1"/>
  <c r="F18" i="9"/>
  <c r="P24" i="9"/>
  <c r="R24" i="9" s="1"/>
  <c r="Y34" i="9"/>
  <c r="Z34" i="9" s="1"/>
  <c r="F10" i="9"/>
  <c r="F24" i="10"/>
  <c r="G24" i="10" s="1"/>
  <c r="L1" i="10"/>
  <c r="F35" i="10"/>
  <c r="G35" i="10" s="1"/>
  <c r="D13" i="11"/>
  <c r="E13" i="11" s="1"/>
  <c r="P10" i="9"/>
  <c r="R10" i="9" s="1"/>
  <c r="P11" i="8"/>
  <c r="R11" i="8" s="1"/>
  <c r="Y12" i="8"/>
  <c r="AA12" i="8" s="1"/>
  <c r="P35" i="8"/>
  <c r="R35" i="8" s="1"/>
  <c r="L1" i="12"/>
  <c r="D19" i="13"/>
  <c r="E19" i="13" s="1"/>
  <c r="P24" i="13"/>
  <c r="Y14" i="8"/>
  <c r="AA14" i="8" s="1"/>
  <c r="Y23" i="8"/>
  <c r="Z23" i="8" s="1"/>
  <c r="P24" i="8"/>
  <c r="P30" i="8"/>
  <c r="R30" i="8" s="1"/>
  <c r="D28" i="8"/>
  <c r="E28" i="8" s="1"/>
  <c r="P29" i="8"/>
  <c r="R29" i="8" s="1"/>
  <c r="D11" i="8"/>
  <c r="E11" i="8" s="1"/>
  <c r="F10" i="8"/>
  <c r="F16" i="8"/>
  <c r="G16" i="8" s="1"/>
  <c r="D19" i="8"/>
  <c r="E19" i="8" s="1"/>
  <c r="F14" i="8"/>
  <c r="G14" i="8" s="1"/>
  <c r="Y37" i="8"/>
  <c r="Z37" i="8" s="1"/>
  <c r="Y29" i="8"/>
  <c r="AA29" i="8" s="1"/>
  <c r="Y33" i="8"/>
  <c r="Z33" i="8" s="1"/>
  <c r="D31" i="8"/>
  <c r="E31" i="8" s="1"/>
  <c r="P33" i="8"/>
  <c r="Q33" i="8" s="1"/>
  <c r="Y11" i="8"/>
  <c r="Z11" i="8" s="1"/>
  <c r="F10" i="13"/>
  <c r="G10" i="13" s="1"/>
  <c r="Y21" i="13"/>
  <c r="Z21" i="13" s="1"/>
  <c r="D35" i="13"/>
  <c r="E35" i="13" s="1"/>
  <c r="L1" i="17"/>
  <c r="F20" i="8"/>
  <c r="G20" i="8" s="1"/>
  <c r="P20" i="8"/>
  <c r="Q20" i="8" s="1"/>
  <c r="Y16" i="8"/>
  <c r="AA16" i="8" s="1"/>
  <c r="Y26" i="8"/>
  <c r="Z26" i="8" s="1"/>
  <c r="P34" i="8"/>
  <c r="R34" i="8" s="1"/>
  <c r="D30" i="8"/>
  <c r="E30" i="8" s="1"/>
  <c r="D35" i="8"/>
  <c r="E35" i="8" s="1"/>
  <c r="D36" i="8"/>
  <c r="E36" i="8" s="1"/>
  <c r="D15" i="8"/>
  <c r="E15" i="8" s="1"/>
  <c r="P13" i="13"/>
  <c r="R13" i="13" s="1"/>
  <c r="F26" i="13"/>
  <c r="G26" i="13" s="1"/>
  <c r="F8" i="14"/>
  <c r="L1" i="16"/>
  <c r="P8" i="20"/>
  <c r="R8" i="20" s="1"/>
  <c r="P35" i="12"/>
  <c r="R35" i="12" s="1"/>
  <c r="Y22" i="7"/>
  <c r="AA22" i="7" s="1"/>
  <c r="F12" i="9"/>
  <c r="G12" i="9" s="1"/>
  <c r="Y17" i="9"/>
  <c r="F20" i="9"/>
  <c r="G20" i="9" s="1"/>
  <c r="P13" i="9"/>
  <c r="Q13" i="9" s="1"/>
  <c r="F23" i="9"/>
  <c r="G23" i="9" s="1"/>
  <c r="F28" i="9"/>
  <c r="Y30" i="9"/>
  <c r="Z30" i="9" s="1"/>
  <c r="Y29" i="9"/>
  <c r="AA29" i="9" s="1"/>
  <c r="P32" i="9"/>
  <c r="Q32" i="9" s="1"/>
  <c r="F34" i="9"/>
  <c r="G34" i="9" s="1"/>
  <c r="D15" i="10"/>
  <c r="E15" i="10" s="1"/>
  <c r="F20" i="10"/>
  <c r="G20" i="10" s="1"/>
  <c r="Y11" i="10"/>
  <c r="AA11" i="10" s="1"/>
  <c r="F22" i="19"/>
  <c r="P11" i="9"/>
  <c r="Q11" i="9" s="1"/>
  <c r="F19" i="9"/>
  <c r="G19" i="9" s="1"/>
  <c r="P23" i="9"/>
  <c r="Q23" i="9" s="1"/>
  <c r="F14" i="9"/>
  <c r="G14" i="9" s="1"/>
  <c r="Y25" i="9"/>
  <c r="Z25" i="9" s="1"/>
  <c r="P30" i="9"/>
  <c r="R30" i="9" s="1"/>
  <c r="F32" i="9"/>
  <c r="G32" i="9" s="1"/>
  <c r="D33" i="9"/>
  <c r="E33" i="9" s="1"/>
  <c r="F33" i="9"/>
  <c r="G33" i="9" s="1"/>
  <c r="F14" i="10"/>
  <c r="G14" i="10" s="1"/>
  <c r="Y31" i="10"/>
  <c r="Z31" i="10" s="1"/>
  <c r="D15" i="11"/>
  <c r="E15" i="11" s="1"/>
  <c r="Y33" i="11"/>
  <c r="Z33" i="11" s="1"/>
  <c r="D10" i="11"/>
  <c r="E10" i="11" s="1"/>
  <c r="F22" i="16"/>
  <c r="G22" i="16" s="1"/>
  <c r="Y24" i="16"/>
  <c r="AA24" i="16" s="1"/>
  <c r="D29" i="16"/>
  <c r="E29" i="16" s="1"/>
  <c r="Y31" i="16"/>
  <c r="AA31" i="16" s="1"/>
  <c r="F11" i="10"/>
  <c r="G11" i="10" s="1"/>
  <c r="Y19" i="10"/>
  <c r="AA19" i="10" s="1"/>
  <c r="Y25" i="10"/>
  <c r="AA25" i="10" s="1"/>
  <c r="Y14" i="10"/>
  <c r="AA14" i="10" s="1"/>
  <c r="F29" i="10"/>
  <c r="G29" i="10" s="1"/>
  <c r="D27" i="10"/>
  <c r="E27" i="10" s="1"/>
  <c r="Y24" i="10"/>
  <c r="AA24" i="10" s="1"/>
  <c r="D36" i="10"/>
  <c r="E36" i="10" s="1"/>
  <c r="Y10" i="10"/>
  <c r="AA10" i="10" s="1"/>
  <c r="P13" i="19"/>
  <c r="R13" i="19" s="1"/>
  <c r="D34" i="19"/>
  <c r="E34" i="19" s="1"/>
  <c r="F22" i="7"/>
  <c r="G22" i="7" s="1"/>
  <c r="Y15" i="10"/>
  <c r="Z15" i="10" s="1"/>
  <c r="P20" i="10"/>
  <c r="R20" i="10" s="1"/>
  <c r="D17" i="10"/>
  <c r="E17" i="10" s="1"/>
  <c r="P19" i="10"/>
  <c r="Q19" i="10" s="1"/>
  <c r="Y33" i="10"/>
  <c r="AA33" i="10" s="1"/>
  <c r="D30" i="10"/>
  <c r="E30" i="10" s="1"/>
  <c r="F32" i="10"/>
  <c r="G32" i="10" s="1"/>
  <c r="P37" i="10"/>
  <c r="Q37" i="10" s="1"/>
  <c r="P17" i="19"/>
  <c r="Q17" i="19" s="1"/>
  <c r="P12" i="19"/>
  <c r="R12" i="19" s="1"/>
  <c r="P21" i="7"/>
  <c r="P14" i="10"/>
  <c r="R14" i="10" s="1"/>
  <c r="D12" i="10"/>
  <c r="E12" i="10" s="1"/>
  <c r="Y20" i="10"/>
  <c r="Z20" i="10" s="1"/>
  <c r="Y21" i="10"/>
  <c r="AA21" i="10" s="1"/>
  <c r="P23" i="10"/>
  <c r="R23" i="10" s="1"/>
  <c r="P35" i="10"/>
  <c r="R35" i="10" s="1"/>
  <c r="P36" i="10"/>
  <c r="Q36" i="10" s="1"/>
  <c r="F30" i="10"/>
  <c r="G30" i="10" s="1"/>
  <c r="P11" i="10"/>
  <c r="Q11" i="10" s="1"/>
  <c r="P28" i="19"/>
  <c r="R28" i="19" s="1"/>
  <c r="D33" i="7"/>
  <c r="E33" i="7" s="1"/>
  <c r="Y30" i="7"/>
  <c r="Z30" i="7" s="1"/>
  <c r="Y16" i="7"/>
  <c r="AA16" i="7" s="1"/>
  <c r="P28" i="7"/>
  <c r="P15" i="7"/>
  <c r="F29" i="7"/>
  <c r="G29" i="7" s="1"/>
  <c r="D14" i="7"/>
  <c r="E14" i="7" s="1"/>
  <c r="D32" i="7"/>
  <c r="E32" i="7" s="1"/>
  <c r="Y25" i="7"/>
  <c r="Z25" i="7" s="1"/>
  <c r="P37" i="7"/>
  <c r="Q37" i="7" s="1"/>
  <c r="P23" i="7"/>
  <c r="Q23" i="7" s="1"/>
  <c r="F10" i="7"/>
  <c r="F24" i="7"/>
  <c r="G24" i="7" s="1"/>
  <c r="D31" i="7"/>
  <c r="E31" i="7" s="1"/>
  <c r="D28" i="7"/>
  <c r="E28" i="7" s="1"/>
  <c r="F30" i="7"/>
  <c r="G30" i="7" s="1"/>
  <c r="P31" i="7"/>
  <c r="Y32" i="7"/>
  <c r="AA32" i="7" s="1"/>
  <c r="D26" i="7"/>
  <c r="E26" i="7" s="1"/>
  <c r="P34" i="13"/>
  <c r="Q34" i="13" s="1"/>
  <c r="Y31" i="13"/>
  <c r="P26" i="13"/>
  <c r="F24" i="13"/>
  <c r="G24" i="13" s="1"/>
  <c r="F19" i="13"/>
  <c r="G19" i="13" s="1"/>
  <c r="Y20" i="13"/>
  <c r="Z20" i="13" s="1"/>
  <c r="P11" i="13"/>
  <c r="R11" i="13" s="1"/>
  <c r="F11" i="13"/>
  <c r="G11" i="13" s="1"/>
  <c r="D12" i="13"/>
  <c r="E12" i="13" s="1"/>
  <c r="Y8" i="13"/>
  <c r="AA8" i="13" s="1"/>
  <c r="D34" i="13"/>
  <c r="E34" i="13" s="1"/>
  <c r="F31" i="13"/>
  <c r="G31" i="13" s="1"/>
  <c r="D32" i="13"/>
  <c r="E32" i="13" s="1"/>
  <c r="F30" i="13"/>
  <c r="G30" i="13" s="1"/>
  <c r="F20" i="13"/>
  <c r="G20" i="13" s="1"/>
  <c r="Y17" i="13"/>
  <c r="Z17" i="13" s="1"/>
  <c r="Y24" i="13"/>
  <c r="AA24" i="13" s="1"/>
  <c r="Y28" i="13"/>
  <c r="AA28" i="13" s="1"/>
  <c r="F15" i="7"/>
  <c r="G15" i="7" s="1"/>
  <c r="Y10" i="9"/>
  <c r="P37" i="9"/>
  <c r="Q37" i="9" s="1"/>
  <c r="P33" i="9"/>
  <c r="R33" i="9" s="1"/>
  <c r="P29" i="9"/>
  <c r="R29" i="9" s="1"/>
  <c r="D35" i="9"/>
  <c r="E35" i="9" s="1"/>
  <c r="D31" i="9"/>
  <c r="E31" i="9" s="1"/>
  <c r="Y37" i="9"/>
  <c r="AA37" i="9" s="1"/>
  <c r="F31" i="9"/>
  <c r="G31" i="9" s="1"/>
  <c r="F26" i="9"/>
  <c r="G26" i="9" s="1"/>
  <c r="F22" i="9"/>
  <c r="G22" i="9" s="1"/>
  <c r="D29" i="9"/>
  <c r="E29" i="9" s="1"/>
  <c r="F25" i="9"/>
  <c r="G25" i="9" s="1"/>
  <c r="Y33" i="9"/>
  <c r="AA33" i="9" s="1"/>
  <c r="Y26" i="9"/>
  <c r="AA26" i="9" s="1"/>
  <c r="F29" i="9"/>
  <c r="G29" i="9" s="1"/>
  <c r="D25" i="9"/>
  <c r="E25" i="9" s="1"/>
  <c r="Y20" i="9"/>
  <c r="AA20" i="9" s="1"/>
  <c r="Y16" i="9"/>
  <c r="Z16" i="9" s="1"/>
  <c r="D26" i="9"/>
  <c r="E26" i="9" s="1"/>
  <c r="D19" i="9"/>
  <c r="E19" i="9" s="1"/>
  <c r="D15" i="9"/>
  <c r="E15" i="9" s="1"/>
  <c r="Y18" i="9"/>
  <c r="AA18" i="9" s="1"/>
  <c r="D22" i="9"/>
  <c r="E22" i="9" s="1"/>
  <c r="P18" i="9"/>
  <c r="R18" i="9" s="1"/>
  <c r="D12" i="9"/>
  <c r="E12" i="9" s="1"/>
  <c r="Y13" i="9"/>
  <c r="AA13" i="9" s="1"/>
  <c r="D13" i="9"/>
  <c r="E13" i="9" s="1"/>
  <c r="D10" i="9"/>
  <c r="E10" i="9" s="1"/>
  <c r="P12" i="9"/>
  <c r="Q12" i="9" s="1"/>
  <c r="Y11" i="9"/>
  <c r="Z11" i="9" s="1"/>
  <c r="P14" i="9"/>
  <c r="R14" i="9" s="1"/>
  <c r="P15" i="9"/>
  <c r="R15" i="9" s="1"/>
  <c r="D21" i="9"/>
  <c r="E21" i="9" s="1"/>
  <c r="D18" i="9"/>
  <c r="E18" i="9" s="1"/>
  <c r="Y15" i="9"/>
  <c r="P20" i="9"/>
  <c r="R20" i="9" s="1"/>
  <c r="D16" i="9"/>
  <c r="E16" i="9" s="1"/>
  <c r="P21" i="9"/>
  <c r="R21" i="9" s="1"/>
  <c r="P26" i="9"/>
  <c r="R26" i="9" s="1"/>
  <c r="F35" i="9"/>
  <c r="G35" i="9" s="1"/>
  <c r="D23" i="9"/>
  <c r="E23" i="9" s="1"/>
  <c r="Y27" i="9"/>
  <c r="Z27" i="9" s="1"/>
  <c r="D34" i="9"/>
  <c r="E34" i="9" s="1"/>
  <c r="D28" i="9"/>
  <c r="E28" i="9" s="1"/>
  <c r="P34" i="9"/>
  <c r="R34" i="9" s="1"/>
  <c r="F36" i="9"/>
  <c r="G36" i="9" s="1"/>
  <c r="Y35" i="9"/>
  <c r="D32" i="9"/>
  <c r="E32" i="9" s="1"/>
  <c r="Y36" i="9"/>
  <c r="Z36" i="9" s="1"/>
  <c r="P16" i="13"/>
  <c r="Q16" i="13" s="1"/>
  <c r="F18" i="13"/>
  <c r="G18" i="13" s="1"/>
  <c r="Y14" i="13"/>
  <c r="P22" i="13"/>
  <c r="Q22" i="13" s="1"/>
  <c r="D28" i="13"/>
  <c r="E28" i="13" s="1"/>
  <c r="F28" i="13"/>
  <c r="G28" i="13" s="1"/>
  <c r="D35" i="7"/>
  <c r="E35" i="7" s="1"/>
  <c r="F36" i="7"/>
  <c r="G36" i="7" s="1"/>
  <c r="P36" i="7"/>
  <c r="R36" i="7" s="1"/>
  <c r="Y37" i="7"/>
  <c r="D11" i="9"/>
  <c r="E11" i="9" s="1"/>
  <c r="D14" i="9"/>
  <c r="E14" i="9" s="1"/>
  <c r="F15" i="9"/>
  <c r="G15" i="9" s="1"/>
  <c r="D17" i="9"/>
  <c r="E17" i="9" s="1"/>
  <c r="Y21" i="9"/>
  <c r="P19" i="9"/>
  <c r="R19" i="9" s="1"/>
  <c r="P16" i="9"/>
  <c r="Q16" i="9" s="1"/>
  <c r="F21" i="9"/>
  <c r="P17" i="9"/>
  <c r="R17" i="9" s="1"/>
  <c r="Y22" i="9"/>
  <c r="Z22" i="9" s="1"/>
  <c r="F27" i="9"/>
  <c r="G27" i="9" s="1"/>
  <c r="P27" i="9"/>
  <c r="Y23" i="9"/>
  <c r="P28" i="9"/>
  <c r="Q28" i="9" s="1"/>
  <c r="D24" i="9"/>
  <c r="E24" i="9" s="1"/>
  <c r="Y28" i="9"/>
  <c r="AA28" i="9" s="1"/>
  <c r="D37" i="9"/>
  <c r="E37" i="9" s="1"/>
  <c r="Y31" i="9"/>
  <c r="AA31" i="9" s="1"/>
  <c r="P36" i="9"/>
  <c r="R36" i="9" s="1"/>
  <c r="Y32" i="9"/>
  <c r="AA32" i="9" s="1"/>
  <c r="F11" i="9"/>
  <c r="G11" i="9" s="1"/>
  <c r="P26" i="12"/>
  <c r="R26" i="12" s="1"/>
  <c r="Y11" i="13"/>
  <c r="AA11" i="13" s="1"/>
  <c r="Y9" i="13"/>
  <c r="Z9" i="13" s="1"/>
  <c r="F16" i="13"/>
  <c r="G16" i="13" s="1"/>
  <c r="Y18" i="13"/>
  <c r="Z18" i="13" s="1"/>
  <c r="F34" i="13"/>
  <c r="G34" i="13" s="1"/>
  <c r="Y30" i="13"/>
  <c r="Z30" i="13" s="1"/>
  <c r="F17" i="7"/>
  <c r="G17" i="7" s="1"/>
  <c r="P16" i="7"/>
  <c r="Y17" i="7"/>
  <c r="D20" i="10"/>
  <c r="E20" i="10" s="1"/>
  <c r="P10" i="10"/>
  <c r="P16" i="10"/>
  <c r="Q16" i="10" s="1"/>
  <c r="F25" i="10"/>
  <c r="G25" i="10" s="1"/>
  <c r="Y17" i="10"/>
  <c r="Z17" i="10" s="1"/>
  <c r="P15" i="10"/>
  <c r="R15" i="10" s="1"/>
  <c r="Y26" i="10"/>
  <c r="Z26" i="10" s="1"/>
  <c r="D33" i="10"/>
  <c r="E33" i="10" s="1"/>
  <c r="P30" i="10"/>
  <c r="R30" i="10" s="1"/>
  <c r="F26" i="10"/>
  <c r="G26" i="10" s="1"/>
  <c r="D32" i="10"/>
  <c r="E32" i="10" s="1"/>
  <c r="F14" i="11"/>
  <c r="G14" i="11" s="1"/>
  <c r="F13" i="11"/>
  <c r="G13" i="11" s="1"/>
  <c r="D28" i="11"/>
  <c r="E28" i="11" s="1"/>
  <c r="F12" i="18"/>
  <c r="G12" i="18" s="1"/>
  <c r="D19" i="18"/>
  <c r="E19" i="18" s="1"/>
  <c r="D13" i="19"/>
  <c r="E13" i="19" s="1"/>
  <c r="Y34" i="20"/>
  <c r="Z34" i="20" s="1"/>
  <c r="P30" i="20"/>
  <c r="P25" i="20"/>
  <c r="R25" i="20" s="1"/>
  <c r="D31" i="20"/>
  <c r="E31" i="20" s="1"/>
  <c r="Y17" i="20"/>
  <c r="AA17" i="20" s="1"/>
  <c r="F14" i="20"/>
  <c r="G14" i="20" s="1"/>
  <c r="P15" i="20"/>
  <c r="R15" i="20" s="1"/>
  <c r="D34" i="20"/>
  <c r="E34" i="20" s="1"/>
  <c r="F30" i="20"/>
  <c r="G30" i="20" s="1"/>
  <c r="Y26" i="20"/>
  <c r="AA26" i="20" s="1"/>
  <c r="D17" i="20"/>
  <c r="E17" i="20" s="1"/>
  <c r="P16" i="20"/>
  <c r="R16" i="20" s="1"/>
  <c r="Y15" i="20"/>
  <c r="D30" i="20"/>
  <c r="E30" i="20" s="1"/>
  <c r="F26" i="20"/>
  <c r="G26" i="20" s="1"/>
  <c r="D27" i="20"/>
  <c r="E27" i="20" s="1"/>
  <c r="D20" i="20"/>
  <c r="E20" i="20" s="1"/>
  <c r="F20" i="20"/>
  <c r="G20" i="20" s="1"/>
  <c r="D10" i="20"/>
  <c r="E10" i="20" s="1"/>
  <c r="P34" i="20"/>
  <c r="P24" i="20"/>
  <c r="Q24" i="20" s="1"/>
  <c r="D25" i="20"/>
  <c r="E25" i="20" s="1"/>
  <c r="F18" i="20"/>
  <c r="D8" i="20"/>
  <c r="E8" i="20" s="1"/>
  <c r="P17" i="12"/>
  <c r="Q17" i="12" s="1"/>
  <c r="F8" i="12"/>
  <c r="P31" i="12"/>
  <c r="R31" i="12" s="1"/>
  <c r="Y28" i="12"/>
  <c r="Z28" i="12" s="1"/>
  <c r="Y31" i="12"/>
  <c r="AA31" i="12" s="1"/>
  <c r="F27" i="12"/>
  <c r="G27" i="12" s="1"/>
  <c r="Y33" i="12"/>
  <c r="AA33" i="12" s="1"/>
  <c r="D25" i="12"/>
  <c r="E25" i="12" s="1"/>
  <c r="D21" i="12"/>
  <c r="E21" i="12" s="1"/>
  <c r="D23" i="12"/>
  <c r="E23" i="12" s="1"/>
  <c r="Y23" i="12"/>
  <c r="Z23" i="12" s="1"/>
  <c r="D24" i="12"/>
  <c r="E24" i="12" s="1"/>
  <c r="D15" i="12"/>
  <c r="E15" i="12" s="1"/>
  <c r="P34" i="12"/>
  <c r="R34" i="12" s="1"/>
  <c r="Y14" i="12"/>
  <c r="AA14" i="12" s="1"/>
  <c r="F17" i="12"/>
  <c r="G17" i="12" s="1"/>
  <c r="F11" i="12"/>
  <c r="G11" i="12" s="1"/>
  <c r="D12" i="12"/>
  <c r="E12" i="12" s="1"/>
  <c r="D16" i="12"/>
  <c r="E16" i="12" s="1"/>
  <c r="Y8" i="12"/>
  <c r="Y34" i="12"/>
  <c r="Z34" i="12" s="1"/>
  <c r="D28" i="12"/>
  <c r="E28" i="12" s="1"/>
  <c r="Y27" i="12"/>
  <c r="Z27" i="12" s="1"/>
  <c r="D22" i="12"/>
  <c r="E22" i="12" s="1"/>
  <c r="P22" i="12"/>
  <c r="R22" i="12" s="1"/>
  <c r="P18" i="12"/>
  <c r="R18" i="12" s="1"/>
  <c r="F25" i="12"/>
  <c r="G25" i="12" s="1"/>
  <c r="Y17" i="12"/>
  <c r="AA17" i="12" s="1"/>
  <c r="Y11" i="12"/>
  <c r="AA11" i="12" s="1"/>
  <c r="F16" i="12"/>
  <c r="G16" i="12" s="1"/>
  <c r="F15" i="12"/>
  <c r="G15" i="12" s="1"/>
  <c r="D9" i="12"/>
  <c r="E9" i="12" s="1"/>
  <c r="Y12" i="12"/>
  <c r="F10" i="12"/>
  <c r="G10" i="12" s="1"/>
  <c r="F34" i="12"/>
  <c r="F33" i="12"/>
  <c r="G33" i="12" s="1"/>
  <c r="P30" i="12"/>
  <c r="D30" i="12"/>
  <c r="E30" i="12" s="1"/>
  <c r="D33" i="12"/>
  <c r="E33" i="12" s="1"/>
  <c r="P24" i="12"/>
  <c r="R24" i="12" s="1"/>
  <c r="P19" i="12"/>
  <c r="Y16" i="12"/>
  <c r="Z16" i="12" s="1"/>
  <c r="D11" i="12"/>
  <c r="E11" i="12" s="1"/>
  <c r="D14" i="12"/>
  <c r="E14" i="12" s="1"/>
  <c r="Y13" i="12"/>
  <c r="Z13" i="12" s="1"/>
  <c r="D17" i="12"/>
  <c r="E17" i="12" s="1"/>
  <c r="P9" i="12"/>
  <c r="Q9" i="12" s="1"/>
  <c r="F9" i="12"/>
  <c r="G9" i="12" s="1"/>
  <c r="Y32" i="12"/>
  <c r="P32" i="12"/>
  <c r="R32" i="12" s="1"/>
  <c r="D26" i="12"/>
  <c r="E26" i="12" s="1"/>
  <c r="D27" i="12"/>
  <c r="E27" i="12" s="1"/>
  <c r="F26" i="12"/>
  <c r="G26" i="12" s="1"/>
  <c r="Y20" i="12"/>
  <c r="Z20" i="12" s="1"/>
  <c r="Y18" i="12"/>
  <c r="AA18" i="12" s="1"/>
  <c r="Y15" i="12"/>
  <c r="AA15" i="12" s="1"/>
  <c r="P20" i="12"/>
  <c r="R20" i="12" s="1"/>
  <c r="D10" i="12"/>
  <c r="E10" i="12" s="1"/>
  <c r="F18" i="12"/>
  <c r="G18" i="12" s="1"/>
  <c r="D18" i="12"/>
  <c r="E18" i="12" s="1"/>
  <c r="F24" i="12"/>
  <c r="G24" i="12" s="1"/>
  <c r="Y8" i="20"/>
  <c r="F34" i="20"/>
  <c r="G34" i="20" s="1"/>
  <c r="P13" i="12"/>
  <c r="R13" i="12" s="1"/>
  <c r="P25" i="12"/>
  <c r="R25" i="12" s="1"/>
  <c r="F35" i="12"/>
  <c r="G35" i="12" s="1"/>
  <c r="P28" i="12"/>
  <c r="Q28" i="12" s="1"/>
  <c r="P20" i="20"/>
  <c r="Y10" i="20"/>
  <c r="AA10" i="20" s="1"/>
  <c r="D8" i="12"/>
  <c r="E8" i="12" s="1"/>
  <c r="Y19" i="12"/>
  <c r="AA19" i="12" s="1"/>
  <c r="F19" i="12"/>
  <c r="G19" i="12" s="1"/>
  <c r="F30" i="12"/>
  <c r="G30" i="12" s="1"/>
  <c r="D21" i="20"/>
  <c r="E21" i="20" s="1"/>
  <c r="Y36" i="11"/>
  <c r="AA36" i="11" s="1"/>
  <c r="Y35" i="11"/>
  <c r="Z35" i="11" s="1"/>
  <c r="P31" i="11"/>
  <c r="R31" i="11" s="1"/>
  <c r="Y25" i="11"/>
  <c r="Z25" i="11" s="1"/>
  <c r="F26" i="11"/>
  <c r="G26" i="11" s="1"/>
  <c r="Y29" i="11"/>
  <c r="D19" i="11"/>
  <c r="E19" i="11" s="1"/>
  <c r="Y18" i="11"/>
  <c r="AA18" i="11" s="1"/>
  <c r="Y17" i="11"/>
  <c r="Z17" i="11" s="1"/>
  <c r="F10" i="11"/>
  <c r="Y10" i="19"/>
  <c r="P34" i="19"/>
  <c r="R34" i="19" s="1"/>
  <c r="Y25" i="19"/>
  <c r="AA25" i="19" s="1"/>
  <c r="Y22" i="19"/>
  <c r="AA22" i="19" s="1"/>
  <c r="Y15" i="19"/>
  <c r="F20" i="19"/>
  <c r="G20" i="19" s="1"/>
  <c r="F18" i="10"/>
  <c r="G18" i="10" s="1"/>
  <c r="D14" i="10"/>
  <c r="E14" i="10" s="1"/>
  <c r="P12" i="10"/>
  <c r="Y36" i="10"/>
  <c r="Z36" i="10" s="1"/>
  <c r="Y32" i="10"/>
  <c r="AA32" i="10" s="1"/>
  <c r="Y37" i="10"/>
  <c r="AA37" i="10" s="1"/>
  <c r="F31" i="10"/>
  <c r="G31" i="10" s="1"/>
  <c r="P25" i="10"/>
  <c r="Q25" i="10" s="1"/>
  <c r="P21" i="10"/>
  <c r="Q21" i="10" s="1"/>
  <c r="P31" i="10"/>
  <c r="R31" i="10" s="1"/>
  <c r="D29" i="10"/>
  <c r="E29" i="10" s="1"/>
  <c r="F36" i="10"/>
  <c r="G36" i="10" s="1"/>
  <c r="D34" i="10"/>
  <c r="E34" i="10" s="1"/>
  <c r="Y35" i="10"/>
  <c r="F27" i="10"/>
  <c r="G27" i="10" s="1"/>
  <c r="P24" i="10"/>
  <c r="R24" i="10" s="1"/>
  <c r="D22" i="10"/>
  <c r="E22" i="10" s="1"/>
  <c r="D18" i="10"/>
  <c r="E18" i="10" s="1"/>
  <c r="D25" i="10"/>
  <c r="E25" i="10" s="1"/>
  <c r="F31" i="18"/>
  <c r="G31" i="18" s="1"/>
  <c r="Y23" i="18"/>
  <c r="Z23" i="18" s="1"/>
  <c r="F26" i="18"/>
  <c r="G26" i="18" s="1"/>
  <c r="F18" i="18"/>
  <c r="G18" i="18" s="1"/>
  <c r="Y19" i="18"/>
  <c r="D18" i="18"/>
  <c r="E18" i="18" s="1"/>
  <c r="F9" i="18"/>
  <c r="G9" i="18" s="1"/>
  <c r="D10" i="18"/>
  <c r="E10" i="18" s="1"/>
  <c r="P9" i="18"/>
  <c r="Q9" i="18" s="1"/>
  <c r="D13" i="18"/>
  <c r="E13" i="18" s="1"/>
  <c r="Y16" i="10"/>
  <c r="Z16" i="10" s="1"/>
  <c r="Y13" i="10"/>
  <c r="AA13" i="10" s="1"/>
  <c r="F10" i="10"/>
  <c r="P13" i="10"/>
  <c r="F17" i="10"/>
  <c r="G17" i="10" s="1"/>
  <c r="F21" i="10"/>
  <c r="G21" i="10" s="1"/>
  <c r="F28" i="10"/>
  <c r="G28" i="10" s="1"/>
  <c r="D26" i="10"/>
  <c r="E26" i="10" s="1"/>
  <c r="P18" i="10"/>
  <c r="Q18" i="10" s="1"/>
  <c r="Y22" i="10"/>
  <c r="AA22" i="10" s="1"/>
  <c r="F16" i="10"/>
  <c r="G16" i="10" s="1"/>
  <c r="P22" i="10"/>
  <c r="R22" i="10" s="1"/>
  <c r="Y30" i="10"/>
  <c r="AA30" i="10" s="1"/>
  <c r="Y34" i="10"/>
  <c r="Z34" i="10" s="1"/>
  <c r="P34" i="10"/>
  <c r="R34" i="10" s="1"/>
  <c r="Y27" i="10"/>
  <c r="Z27" i="10" s="1"/>
  <c r="D31" i="10"/>
  <c r="E31" i="10" s="1"/>
  <c r="F22" i="10"/>
  <c r="G22" i="10" s="1"/>
  <c r="D28" i="10"/>
  <c r="E28" i="10" s="1"/>
  <c r="D37" i="10"/>
  <c r="E37" i="10" s="1"/>
  <c r="P33" i="10"/>
  <c r="F15" i="10"/>
  <c r="G15" i="10" s="1"/>
  <c r="D10" i="10"/>
  <c r="E10" i="10" s="1"/>
  <c r="F18" i="11"/>
  <c r="G18" i="11" s="1"/>
  <c r="Y14" i="11"/>
  <c r="P20" i="11"/>
  <c r="Q20" i="11" s="1"/>
  <c r="D29" i="11"/>
  <c r="E29" i="11" s="1"/>
  <c r="Y21" i="11"/>
  <c r="Z21" i="11" s="1"/>
  <c r="F32" i="11"/>
  <c r="G32" i="11" s="1"/>
  <c r="D32" i="11"/>
  <c r="E32" i="11" s="1"/>
  <c r="P10" i="18"/>
  <c r="R10" i="18" s="1"/>
  <c r="Y14" i="18"/>
  <c r="AA14" i="18" s="1"/>
  <c r="P14" i="18"/>
  <c r="Q14" i="18" s="1"/>
  <c r="P19" i="18"/>
  <c r="R19" i="18" s="1"/>
  <c r="P26" i="18"/>
  <c r="R26" i="18" s="1"/>
  <c r="F22" i="18"/>
  <c r="G22" i="18" s="1"/>
  <c r="D31" i="18"/>
  <c r="E31" i="18" s="1"/>
  <c r="P27" i="18"/>
  <c r="R27" i="18" s="1"/>
  <c r="P9" i="19"/>
  <c r="R9" i="19" s="1"/>
  <c r="Y23" i="19"/>
  <c r="AA23" i="19" s="1"/>
  <c r="P33" i="19"/>
  <c r="P8" i="19"/>
  <c r="D16" i="16"/>
  <c r="E16" i="16" s="1"/>
  <c r="P14" i="16"/>
  <c r="R14" i="16" s="1"/>
  <c r="F37" i="16"/>
  <c r="G37" i="16" s="1"/>
  <c r="D30" i="16"/>
  <c r="E30" i="16" s="1"/>
  <c r="F35" i="16"/>
  <c r="G35" i="16" s="1"/>
  <c r="P33" i="16"/>
  <c r="R33" i="16" s="1"/>
  <c r="P24" i="16"/>
  <c r="R24" i="16" s="1"/>
  <c r="Y22" i="16"/>
  <c r="Z22" i="16" s="1"/>
  <c r="D11" i="16"/>
  <c r="E11" i="16" s="1"/>
  <c r="Y16" i="14"/>
  <c r="AA16" i="14" s="1"/>
  <c r="P36" i="14"/>
  <c r="R36" i="14" s="1"/>
  <c r="F24" i="14"/>
  <c r="G24" i="14" s="1"/>
  <c r="D27" i="14"/>
  <c r="E27" i="14" s="1"/>
  <c r="D23" i="14"/>
  <c r="E23" i="14" s="1"/>
  <c r="P14" i="8"/>
  <c r="Q14" i="8" s="1"/>
  <c r="Y15" i="8"/>
  <c r="Y18" i="8"/>
  <c r="AA18" i="8" s="1"/>
  <c r="D27" i="8"/>
  <c r="E27" i="8" s="1"/>
  <c r="F27" i="8"/>
  <c r="G27" i="8" s="1"/>
  <c r="F18" i="8"/>
  <c r="G18" i="8" s="1"/>
  <c r="F24" i="8"/>
  <c r="G24" i="8" s="1"/>
  <c r="Y27" i="8"/>
  <c r="Z27" i="8" s="1"/>
  <c r="P25" i="8"/>
  <c r="Q25" i="8" s="1"/>
  <c r="P31" i="8"/>
  <c r="R31" i="8" s="1"/>
  <c r="P32" i="8"/>
  <c r="Q32" i="8" s="1"/>
  <c r="D32" i="8"/>
  <c r="E32" i="8" s="1"/>
  <c r="F15" i="8"/>
  <c r="G15" i="8" s="1"/>
  <c r="D16" i="10"/>
  <c r="E16" i="10" s="1"/>
  <c r="D13" i="10"/>
  <c r="E13" i="10" s="1"/>
  <c r="P17" i="10"/>
  <c r="R17" i="10" s="1"/>
  <c r="Y12" i="10"/>
  <c r="AA12" i="10" s="1"/>
  <c r="D19" i="10"/>
  <c r="E19" i="10" s="1"/>
  <c r="F23" i="10"/>
  <c r="G23" i="10" s="1"/>
  <c r="Y29" i="10"/>
  <c r="AA29" i="10" s="1"/>
  <c r="P27" i="10"/>
  <c r="F19" i="10"/>
  <c r="G19" i="10" s="1"/>
  <c r="Y23" i="10"/>
  <c r="Z23" i="10" s="1"/>
  <c r="Y18" i="10"/>
  <c r="D23" i="10"/>
  <c r="E23" i="10" s="1"/>
  <c r="P26" i="10"/>
  <c r="Q26" i="10" s="1"/>
  <c r="F37" i="10"/>
  <c r="G37" i="10" s="1"/>
  <c r="D35" i="10"/>
  <c r="E35" i="10" s="1"/>
  <c r="P28" i="10"/>
  <c r="Q28" i="10" s="1"/>
  <c r="P32" i="10"/>
  <c r="Q32" i="10" s="1"/>
  <c r="D24" i="10"/>
  <c r="E24" i="10" s="1"/>
  <c r="Y28" i="10"/>
  <c r="Z28" i="10" s="1"/>
  <c r="P29" i="10"/>
  <c r="Q29" i="10" s="1"/>
  <c r="F34" i="10"/>
  <c r="G34" i="10" s="1"/>
  <c r="F13" i="10"/>
  <c r="G13" i="10" s="1"/>
  <c r="F12" i="10"/>
  <c r="G12" i="10" s="1"/>
  <c r="Y10" i="11"/>
  <c r="D20" i="11"/>
  <c r="E20" i="11" s="1"/>
  <c r="P19" i="11"/>
  <c r="Q19" i="11" s="1"/>
  <c r="F24" i="11"/>
  <c r="G24" i="11" s="1"/>
  <c r="F22" i="11"/>
  <c r="G22" i="11" s="1"/>
  <c r="F27" i="11"/>
  <c r="G27" i="11" s="1"/>
  <c r="F36" i="11"/>
  <c r="G36" i="11" s="1"/>
  <c r="Y32" i="11"/>
  <c r="D20" i="14"/>
  <c r="E20" i="14" s="1"/>
  <c r="D31" i="14"/>
  <c r="E31" i="14" s="1"/>
  <c r="P34" i="14"/>
  <c r="Q34" i="14" s="1"/>
  <c r="P14" i="14"/>
  <c r="Q14" i="14" s="1"/>
  <c r="F18" i="16"/>
  <c r="G18" i="16" s="1"/>
  <c r="Y19" i="16"/>
  <c r="Z19" i="16" s="1"/>
  <c r="P27" i="16"/>
  <c r="Q27" i="16" s="1"/>
  <c r="P25" i="16"/>
  <c r="R25" i="16" s="1"/>
  <c r="F36" i="16"/>
  <c r="G36" i="16" s="1"/>
  <c r="P22" i="16"/>
  <c r="R22" i="16" s="1"/>
  <c r="P10" i="16"/>
  <c r="Q10" i="16" s="1"/>
  <c r="D9" i="18"/>
  <c r="E9" i="18" s="1"/>
  <c r="D15" i="18"/>
  <c r="E15" i="18" s="1"/>
  <c r="D11" i="18"/>
  <c r="E11" i="18" s="1"/>
  <c r="F24" i="18"/>
  <c r="G24" i="18" s="1"/>
  <c r="P13" i="18"/>
  <c r="R13" i="18" s="1"/>
  <c r="P29" i="18"/>
  <c r="Q29" i="18" s="1"/>
  <c r="D32" i="18"/>
  <c r="E32" i="18" s="1"/>
  <c r="P35" i="18"/>
  <c r="R35" i="18" s="1"/>
  <c r="D22" i="19"/>
  <c r="E22" i="19" s="1"/>
  <c r="Y31" i="19"/>
  <c r="Z31" i="19" s="1"/>
  <c r="P30" i="19"/>
  <c r="Q30" i="19" s="1"/>
  <c r="F8" i="19"/>
  <c r="G8" i="19" s="1"/>
  <c r="F18" i="14"/>
  <c r="G18" i="14" s="1"/>
  <c r="D10" i="14"/>
  <c r="E10" i="14" s="1"/>
  <c r="Y13" i="14"/>
  <c r="Z13" i="14" s="1"/>
  <c r="F13" i="14"/>
  <c r="G13" i="14" s="1"/>
  <c r="Y11" i="14"/>
  <c r="P37" i="14"/>
  <c r="Q37" i="14" s="1"/>
  <c r="P33" i="14"/>
  <c r="Q33" i="14" s="1"/>
  <c r="P29" i="14"/>
  <c r="Q29" i="14" s="1"/>
  <c r="D35" i="14"/>
  <c r="E35" i="14" s="1"/>
  <c r="P35" i="14"/>
  <c r="R35" i="14" s="1"/>
  <c r="F35" i="14"/>
  <c r="G35" i="14" s="1"/>
  <c r="Y31" i="14"/>
  <c r="Z31" i="14" s="1"/>
  <c r="P27" i="14"/>
  <c r="Q27" i="14" s="1"/>
  <c r="P23" i="14"/>
  <c r="F27" i="14"/>
  <c r="G27" i="14" s="1"/>
  <c r="F23" i="14"/>
  <c r="G23" i="14" s="1"/>
  <c r="D28" i="14"/>
  <c r="E28" i="14" s="1"/>
  <c r="P30" i="14"/>
  <c r="Y27" i="14"/>
  <c r="AA27" i="14" s="1"/>
  <c r="P25" i="14"/>
  <c r="Q25" i="14" s="1"/>
  <c r="P19" i="14"/>
  <c r="R19" i="14" s="1"/>
  <c r="P15" i="14"/>
  <c r="F22" i="14"/>
  <c r="G22" i="14" s="1"/>
  <c r="Y17" i="14"/>
  <c r="AA17" i="14" s="1"/>
  <c r="P21" i="14"/>
  <c r="R21" i="14" s="1"/>
  <c r="Y24" i="14"/>
  <c r="D19" i="14"/>
  <c r="E19" i="14" s="1"/>
  <c r="D15" i="14"/>
  <c r="E15" i="14" s="1"/>
  <c r="D13" i="14"/>
  <c r="E13" i="14" s="1"/>
  <c r="P17" i="14"/>
  <c r="R17" i="14" s="1"/>
  <c r="F10" i="14"/>
  <c r="Y19" i="14"/>
  <c r="AA19" i="14" s="1"/>
  <c r="Y20" i="14"/>
  <c r="AA20" i="14" s="1"/>
  <c r="D17" i="14"/>
  <c r="E17" i="14" s="1"/>
  <c r="F26" i="14"/>
  <c r="G26" i="14" s="1"/>
  <c r="D18" i="14"/>
  <c r="E18" i="14" s="1"/>
  <c r="D24" i="14"/>
  <c r="E24" i="14" s="1"/>
  <c r="P28" i="14"/>
  <c r="Q28" i="14" s="1"/>
  <c r="P31" i="14"/>
  <c r="R31" i="14" s="1"/>
  <c r="D34" i="14"/>
  <c r="E34" i="14" s="1"/>
  <c r="F29" i="14"/>
  <c r="G29" i="14" s="1"/>
  <c r="D26" i="14"/>
  <c r="E26" i="14" s="1"/>
  <c r="Y30" i="14"/>
  <c r="AA30" i="14" s="1"/>
  <c r="D37" i="14"/>
  <c r="E37" i="14" s="1"/>
  <c r="P32" i="14"/>
  <c r="Q32" i="14" s="1"/>
  <c r="F37" i="14"/>
  <c r="G37" i="14" s="1"/>
  <c r="F34" i="14"/>
  <c r="G34" i="14" s="1"/>
  <c r="Y12" i="14"/>
  <c r="Z12" i="14" s="1"/>
  <c r="P13" i="14"/>
  <c r="R13" i="14" s="1"/>
  <c r="F12" i="14"/>
  <c r="G12" i="14" s="1"/>
  <c r="P13" i="11"/>
  <c r="D11" i="11"/>
  <c r="E11" i="11" s="1"/>
  <c r="P37" i="11"/>
  <c r="R37" i="11" s="1"/>
  <c r="P33" i="11"/>
  <c r="Q33" i="11" s="1"/>
  <c r="P29" i="11"/>
  <c r="Q29" i="11" s="1"/>
  <c r="D35" i="11"/>
  <c r="E35" i="11" s="1"/>
  <c r="D31" i="11"/>
  <c r="E31" i="11" s="1"/>
  <c r="D34" i="11"/>
  <c r="E34" i="11" s="1"/>
  <c r="D37" i="11"/>
  <c r="E37" i="11" s="1"/>
  <c r="D33" i="11"/>
  <c r="E33" i="11" s="1"/>
  <c r="P26" i="11"/>
  <c r="P22" i="11"/>
  <c r="R22" i="11" s="1"/>
  <c r="D30" i="11"/>
  <c r="E30" i="11" s="1"/>
  <c r="P25" i="11"/>
  <c r="Q25" i="11" s="1"/>
  <c r="P21" i="11"/>
  <c r="Q21" i="11" s="1"/>
  <c r="D27" i="11"/>
  <c r="E27" i="11" s="1"/>
  <c r="P27" i="11"/>
  <c r="R27" i="11" s="1"/>
  <c r="P23" i="11"/>
  <c r="Y19" i="11"/>
  <c r="Z19" i="11" s="1"/>
  <c r="Y15" i="11"/>
  <c r="Z15" i="11" s="1"/>
  <c r="Y23" i="11"/>
  <c r="D18" i="11"/>
  <c r="E18" i="11" s="1"/>
  <c r="D14" i="11"/>
  <c r="E14" i="11" s="1"/>
  <c r="F19" i="11"/>
  <c r="G19" i="11" s="1"/>
  <c r="F25" i="11"/>
  <c r="G25" i="11" s="1"/>
  <c r="P17" i="11"/>
  <c r="R17" i="11" s="1"/>
  <c r="F15" i="11"/>
  <c r="G15" i="11" s="1"/>
  <c r="F12" i="11"/>
  <c r="G12" i="11" s="1"/>
  <c r="Y12" i="11"/>
  <c r="AA12" i="11" s="1"/>
  <c r="D33" i="16"/>
  <c r="E33" i="16" s="1"/>
  <c r="D10" i="16"/>
  <c r="E10" i="16" s="1"/>
  <c r="F19" i="16"/>
  <c r="G19" i="16" s="1"/>
  <c r="D12" i="16"/>
  <c r="E12" i="16" s="1"/>
  <c r="F10" i="16"/>
  <c r="G10" i="16" s="1"/>
  <c r="D13" i="16"/>
  <c r="E13" i="16" s="1"/>
  <c r="D17" i="16"/>
  <c r="E17" i="16" s="1"/>
  <c r="F12" i="16"/>
  <c r="G12" i="16" s="1"/>
  <c r="F16" i="16"/>
  <c r="G16" i="16" s="1"/>
  <c r="P36" i="16"/>
  <c r="Q36" i="16" s="1"/>
  <c r="P32" i="16"/>
  <c r="Q32" i="16" s="1"/>
  <c r="P35" i="16"/>
  <c r="Q35" i="16" s="1"/>
  <c r="P31" i="16"/>
  <c r="Q31" i="16" s="1"/>
  <c r="D36" i="16"/>
  <c r="E36" i="16" s="1"/>
  <c r="P13" i="16"/>
  <c r="R13" i="16" s="1"/>
  <c r="P11" i="16"/>
  <c r="D21" i="16"/>
  <c r="E21" i="16" s="1"/>
  <c r="Y13" i="16"/>
  <c r="AA13" i="16" s="1"/>
  <c r="P19" i="16"/>
  <c r="Q19" i="16" s="1"/>
  <c r="P15" i="16"/>
  <c r="Q15" i="16" s="1"/>
  <c r="Y35" i="16"/>
  <c r="Z35" i="16" s="1"/>
  <c r="D31" i="16"/>
  <c r="E31" i="16" s="1"/>
  <c r="F32" i="16"/>
  <c r="G32" i="16" s="1"/>
  <c r="F34" i="16"/>
  <c r="G34" i="16" s="1"/>
  <c r="Y28" i="16"/>
  <c r="D37" i="16"/>
  <c r="E37" i="16" s="1"/>
  <c r="P29" i="16"/>
  <c r="R29" i="16" s="1"/>
  <c r="D27" i="16"/>
  <c r="E27" i="16" s="1"/>
  <c r="D32" i="16"/>
  <c r="E32" i="16" s="1"/>
  <c r="Y26" i="16"/>
  <c r="Z26" i="16" s="1"/>
  <c r="D25" i="16"/>
  <c r="E25" i="16" s="1"/>
  <c r="D23" i="16"/>
  <c r="E23" i="16" s="1"/>
  <c r="D19" i="16"/>
  <c r="E19" i="16" s="1"/>
  <c r="P23" i="16"/>
  <c r="Q23" i="16" s="1"/>
  <c r="Y25" i="16"/>
  <c r="Z25" i="16" s="1"/>
  <c r="Y20" i="16"/>
  <c r="Y11" i="16"/>
  <c r="Z11" i="16" s="1"/>
  <c r="Y15" i="16"/>
  <c r="AA15" i="16" s="1"/>
  <c r="Y18" i="16"/>
  <c r="AA18" i="16" s="1"/>
  <c r="D37" i="7"/>
  <c r="E37" i="7" s="1"/>
  <c r="D30" i="7"/>
  <c r="E30" i="7" s="1"/>
  <c r="D25" i="7"/>
  <c r="E25" i="7" s="1"/>
  <c r="F13" i="7"/>
  <c r="G13" i="7" s="1"/>
  <c r="D29" i="7"/>
  <c r="E29" i="7" s="1"/>
  <c r="Y35" i="7"/>
  <c r="Z35" i="7" s="1"/>
  <c r="Y31" i="7"/>
  <c r="AA31" i="7" s="1"/>
  <c r="Y27" i="7"/>
  <c r="Z27" i="7" s="1"/>
  <c r="Y23" i="7"/>
  <c r="Y19" i="7"/>
  <c r="AA19" i="7" s="1"/>
  <c r="Y15" i="7"/>
  <c r="Y11" i="7"/>
  <c r="AA11" i="7" s="1"/>
  <c r="P34" i="7"/>
  <c r="Q34" i="7" s="1"/>
  <c r="P30" i="7"/>
  <c r="R30" i="7" s="1"/>
  <c r="P26" i="7"/>
  <c r="R26" i="7" s="1"/>
  <c r="P22" i="7"/>
  <c r="R22" i="7" s="1"/>
  <c r="P18" i="7"/>
  <c r="R18" i="7" s="1"/>
  <c r="P14" i="7"/>
  <c r="R14" i="7" s="1"/>
  <c r="Y10" i="7"/>
  <c r="F35" i="7"/>
  <c r="G35" i="7" s="1"/>
  <c r="F31" i="7"/>
  <c r="G31" i="7" s="1"/>
  <c r="F27" i="7"/>
  <c r="G27" i="7" s="1"/>
  <c r="F23" i="7"/>
  <c r="G23" i="7" s="1"/>
  <c r="F19" i="7"/>
  <c r="G19" i="7" s="1"/>
  <c r="D12" i="7"/>
  <c r="E12" i="7" s="1"/>
  <c r="D23" i="7"/>
  <c r="E23" i="7" s="1"/>
  <c r="F12" i="7"/>
  <c r="G12" i="7" s="1"/>
  <c r="D24" i="7"/>
  <c r="E24" i="7" s="1"/>
  <c r="D10" i="7"/>
  <c r="E10" i="7" s="1"/>
  <c r="D34" i="7"/>
  <c r="E34" i="7" s="1"/>
  <c r="D21" i="7"/>
  <c r="E21" i="7" s="1"/>
  <c r="Y34" i="7"/>
  <c r="Z34" i="7" s="1"/>
  <c r="Y29" i="7"/>
  <c r="Y24" i="7"/>
  <c r="Y18" i="7"/>
  <c r="AA18" i="7" s="1"/>
  <c r="Y13" i="7"/>
  <c r="P35" i="7"/>
  <c r="P29" i="7"/>
  <c r="Q29" i="7" s="1"/>
  <c r="P24" i="7"/>
  <c r="P19" i="7"/>
  <c r="P13" i="7"/>
  <c r="R13" i="7" s="1"/>
  <c r="F37" i="7"/>
  <c r="G37" i="7" s="1"/>
  <c r="F32" i="7"/>
  <c r="G32" i="7" s="1"/>
  <c r="F26" i="7"/>
  <c r="G26" i="7" s="1"/>
  <c r="F21" i="7"/>
  <c r="G21" i="7" s="1"/>
  <c r="P10" i="7"/>
  <c r="D27" i="7"/>
  <c r="E27" i="7" s="1"/>
  <c r="F16" i="7"/>
  <c r="G16" i="7" s="1"/>
  <c r="D36" i="7"/>
  <c r="E36" i="7" s="1"/>
  <c r="P14" i="11"/>
  <c r="R14" i="11" s="1"/>
  <c r="F11" i="11"/>
  <c r="G11" i="11" s="1"/>
  <c r="D16" i="11"/>
  <c r="E16" i="11" s="1"/>
  <c r="Y20" i="11"/>
  <c r="AA20" i="11" s="1"/>
  <c r="F21" i="11"/>
  <c r="G21" i="11" s="1"/>
  <c r="P15" i="11"/>
  <c r="F20" i="11"/>
  <c r="G20" i="11" s="1"/>
  <c r="P16" i="11"/>
  <c r="R16" i="11" s="1"/>
  <c r="D22" i="11"/>
  <c r="E22" i="11" s="1"/>
  <c r="Y26" i="11"/>
  <c r="Z26" i="11" s="1"/>
  <c r="Y27" i="11"/>
  <c r="AA27" i="11" s="1"/>
  <c r="D24" i="11"/>
  <c r="E24" i="11" s="1"/>
  <c r="Y28" i="11"/>
  <c r="F23" i="11"/>
  <c r="G23" i="11" s="1"/>
  <c r="F29" i="11"/>
  <c r="G29" i="11" s="1"/>
  <c r="F35" i="11"/>
  <c r="G35" i="11" s="1"/>
  <c r="Y34" i="11"/>
  <c r="P32" i="11"/>
  <c r="R32" i="11" s="1"/>
  <c r="F37" i="11"/>
  <c r="G37" i="11" s="1"/>
  <c r="F34" i="11"/>
  <c r="G34" i="11" s="1"/>
  <c r="D12" i="11"/>
  <c r="E12" i="11" s="1"/>
  <c r="D16" i="14"/>
  <c r="E16" i="14" s="1"/>
  <c r="Y15" i="14"/>
  <c r="AA15" i="14" s="1"/>
  <c r="P20" i="14"/>
  <c r="D21" i="14"/>
  <c r="E21" i="14" s="1"/>
  <c r="P18" i="14"/>
  <c r="D14" i="14"/>
  <c r="E14" i="14" s="1"/>
  <c r="Y18" i="14"/>
  <c r="Z18" i="14" s="1"/>
  <c r="P24" i="14"/>
  <c r="R24" i="14" s="1"/>
  <c r="D29" i="14"/>
  <c r="E29" i="14" s="1"/>
  <c r="F32" i="14"/>
  <c r="G32" i="14" s="1"/>
  <c r="D25" i="14"/>
  <c r="E25" i="14" s="1"/>
  <c r="D22" i="14"/>
  <c r="E22" i="14" s="1"/>
  <c r="Y26" i="14"/>
  <c r="D33" i="14"/>
  <c r="E33" i="14" s="1"/>
  <c r="Y37" i="14"/>
  <c r="F33" i="14"/>
  <c r="G33" i="14" s="1"/>
  <c r="F30" i="14"/>
  <c r="G30" i="14" s="1"/>
  <c r="D36" i="14"/>
  <c r="E36" i="14" s="1"/>
  <c r="D12" i="14"/>
  <c r="E12" i="14" s="1"/>
  <c r="P12" i="14"/>
  <c r="P11" i="14"/>
  <c r="D18" i="16"/>
  <c r="E18" i="16" s="1"/>
  <c r="F13" i="16"/>
  <c r="G13" i="16" s="1"/>
  <c r="D20" i="16"/>
  <c r="E20" i="16" s="1"/>
  <c r="F31" i="16"/>
  <c r="G31" i="16" s="1"/>
  <c r="F27" i="16"/>
  <c r="G27" i="16" s="1"/>
  <c r="F21" i="16"/>
  <c r="G21" i="16" s="1"/>
  <c r="P26" i="16"/>
  <c r="Q26" i="16" s="1"/>
  <c r="F28" i="16"/>
  <c r="G28" i="16" s="1"/>
  <c r="F25" i="16"/>
  <c r="G25" i="16" s="1"/>
  <c r="P30" i="16"/>
  <c r="Q30" i="16" s="1"/>
  <c r="F26" i="16"/>
  <c r="G26" i="16" s="1"/>
  <c r="Y32" i="16"/>
  <c r="AA32" i="16" s="1"/>
  <c r="D34" i="16"/>
  <c r="E34" i="16" s="1"/>
  <c r="F33" i="16"/>
  <c r="G33" i="16" s="1"/>
  <c r="P18" i="16"/>
  <c r="R18" i="16" s="1"/>
  <c r="Y17" i="16"/>
  <c r="Z17" i="16" s="1"/>
  <c r="F23" i="16"/>
  <c r="G23" i="16" s="1"/>
  <c r="P17" i="16"/>
  <c r="Q17" i="16" s="1"/>
  <c r="D20" i="7"/>
  <c r="E20" i="7" s="1"/>
  <c r="D19" i="7"/>
  <c r="E19" i="7" s="1"/>
  <c r="F18" i="7"/>
  <c r="G18" i="7" s="1"/>
  <c r="F25" i="7"/>
  <c r="G25" i="7" s="1"/>
  <c r="F33" i="7"/>
  <c r="G33" i="7" s="1"/>
  <c r="P11" i="7"/>
  <c r="P17" i="7"/>
  <c r="Q17" i="7" s="1"/>
  <c r="P25" i="7"/>
  <c r="Q25" i="7" s="1"/>
  <c r="P32" i="7"/>
  <c r="Y12" i="7"/>
  <c r="Y20" i="7"/>
  <c r="Y26" i="7"/>
  <c r="AA26" i="7" s="1"/>
  <c r="Y33" i="7"/>
  <c r="D15" i="7"/>
  <c r="E15" i="7" s="1"/>
  <c r="D18" i="7"/>
  <c r="E18" i="7" s="1"/>
  <c r="D17" i="7"/>
  <c r="E17" i="7" s="1"/>
  <c r="F11" i="18"/>
  <c r="G11" i="18" s="1"/>
  <c r="Y34" i="18"/>
  <c r="Z34" i="18" s="1"/>
  <c r="F35" i="18"/>
  <c r="G35" i="18" s="1"/>
  <c r="Y29" i="18"/>
  <c r="Z29" i="18" s="1"/>
  <c r="Y32" i="18"/>
  <c r="AA32" i="18" s="1"/>
  <c r="Y27" i="18"/>
  <c r="Z27" i="18" s="1"/>
  <c r="P32" i="18"/>
  <c r="R32" i="18" s="1"/>
  <c r="Y35" i="18"/>
  <c r="Z35" i="18" s="1"/>
  <c r="Y24" i="18"/>
  <c r="D22" i="18"/>
  <c r="E22" i="18" s="1"/>
  <c r="P17" i="18"/>
  <c r="R17" i="18" s="1"/>
  <c r="P28" i="18"/>
  <c r="R28" i="18" s="1"/>
  <c r="Y21" i="18"/>
  <c r="AA21" i="18" s="1"/>
  <c r="F33" i="18"/>
  <c r="G33" i="18" s="1"/>
  <c r="F20" i="18"/>
  <c r="G20" i="18" s="1"/>
  <c r="F16" i="18"/>
  <c r="G16" i="18" s="1"/>
  <c r="P12" i="18"/>
  <c r="Q12" i="18" s="1"/>
  <c r="P8" i="18"/>
  <c r="R8" i="18" s="1"/>
  <c r="P18" i="18"/>
  <c r="Q18" i="18" s="1"/>
  <c r="P11" i="18"/>
  <c r="Q11" i="18" s="1"/>
  <c r="P16" i="18"/>
  <c r="Q16" i="18" s="1"/>
  <c r="Y12" i="18"/>
  <c r="Z12" i="18" s="1"/>
  <c r="Y8" i="18"/>
  <c r="AA8" i="18" s="1"/>
  <c r="D17" i="18"/>
  <c r="E17" i="18" s="1"/>
  <c r="Y9" i="18"/>
  <c r="AA9" i="18" s="1"/>
  <c r="P31" i="18"/>
  <c r="Q31" i="18" s="1"/>
  <c r="D33" i="18"/>
  <c r="E33" i="18" s="1"/>
  <c r="P33" i="18"/>
  <c r="R33" i="18" s="1"/>
  <c r="P24" i="18"/>
  <c r="Q24" i="18" s="1"/>
  <c r="Y28" i="18"/>
  <c r="Z28" i="18" s="1"/>
  <c r="P25" i="18"/>
  <c r="R25" i="18" s="1"/>
  <c r="D21" i="18"/>
  <c r="E21" i="18" s="1"/>
  <c r="F14" i="18"/>
  <c r="G14" i="18" s="1"/>
  <c r="F23" i="18"/>
  <c r="G23" i="18" s="1"/>
  <c r="Y31" i="18"/>
  <c r="Z31" i="18" s="1"/>
  <c r="Y18" i="18"/>
  <c r="AA18" i="18" s="1"/>
  <c r="F13" i="18"/>
  <c r="G13" i="18" s="1"/>
  <c r="F19" i="18"/>
  <c r="G19" i="18" s="1"/>
  <c r="Y15" i="18"/>
  <c r="Z15" i="18" s="1"/>
  <c r="D27" i="18"/>
  <c r="E27" i="18" s="1"/>
  <c r="D12" i="18"/>
  <c r="E12" i="18" s="1"/>
  <c r="F8" i="18"/>
  <c r="G8" i="18" s="1"/>
  <c r="D14" i="18"/>
  <c r="E14" i="18" s="1"/>
  <c r="F11" i="7"/>
  <c r="G11" i="7" s="1"/>
  <c r="P11" i="11"/>
  <c r="R11" i="11" s="1"/>
  <c r="P10" i="11"/>
  <c r="Q10" i="11" s="1"/>
  <c r="Y16" i="11"/>
  <c r="AA16" i="11" s="1"/>
  <c r="D17" i="11"/>
  <c r="E17" i="11" s="1"/>
  <c r="D23" i="11"/>
  <c r="E23" i="11" s="1"/>
  <c r="F16" i="11"/>
  <c r="G16" i="11" s="1"/>
  <c r="P12" i="11"/>
  <c r="R12" i="11" s="1"/>
  <c r="F17" i="11"/>
  <c r="G17" i="11" s="1"/>
  <c r="Y22" i="11"/>
  <c r="F28" i="11"/>
  <c r="G28" i="11" s="1"/>
  <c r="P28" i="11"/>
  <c r="R28" i="11" s="1"/>
  <c r="Y24" i="11"/>
  <c r="Z24" i="11" s="1"/>
  <c r="F31" i="11"/>
  <c r="G31" i="11" s="1"/>
  <c r="D25" i="11"/>
  <c r="E25" i="11" s="1"/>
  <c r="P30" i="11"/>
  <c r="R30" i="11" s="1"/>
  <c r="Y37" i="11"/>
  <c r="AA37" i="11" s="1"/>
  <c r="P35" i="11"/>
  <c r="R35" i="11" s="1"/>
  <c r="F33" i="11"/>
  <c r="G33" i="11" s="1"/>
  <c r="F30" i="11"/>
  <c r="G30" i="11" s="1"/>
  <c r="D36" i="11"/>
  <c r="E36" i="11" s="1"/>
  <c r="Y11" i="11"/>
  <c r="Z11" i="11" s="1"/>
  <c r="F11" i="14"/>
  <c r="P16" i="14"/>
  <c r="Q16" i="14" s="1"/>
  <c r="Y21" i="14"/>
  <c r="Z21" i="14" s="1"/>
  <c r="P22" i="14"/>
  <c r="Q22" i="14" s="1"/>
  <c r="F19" i="14"/>
  <c r="G19" i="14" s="1"/>
  <c r="Y14" i="14"/>
  <c r="AA14" i="14" s="1"/>
  <c r="F20" i="14"/>
  <c r="G20" i="14" s="1"/>
  <c r="F25" i="14"/>
  <c r="G25" i="14" s="1"/>
  <c r="D30" i="14"/>
  <c r="E30" i="14" s="1"/>
  <c r="Y28" i="14"/>
  <c r="AA28" i="14" s="1"/>
  <c r="Y25" i="14"/>
  <c r="Z25" i="14" s="1"/>
  <c r="Y22" i="14"/>
  <c r="AA22" i="14" s="1"/>
  <c r="F28" i="14"/>
  <c r="G28" i="14" s="1"/>
  <c r="Y33" i="14"/>
  <c r="AA33" i="14" s="1"/>
  <c r="Y34" i="14"/>
  <c r="AA34" i="14" s="1"/>
  <c r="Y35" i="14"/>
  <c r="D32" i="14"/>
  <c r="E32" i="14" s="1"/>
  <c r="Y36" i="14"/>
  <c r="AA36" i="14" s="1"/>
  <c r="F15" i="14"/>
  <c r="G15" i="14" s="1"/>
  <c r="D11" i="14"/>
  <c r="E11" i="14" s="1"/>
  <c r="Y10" i="14"/>
  <c r="Z10" i="14" s="1"/>
  <c r="F17" i="16"/>
  <c r="G17" i="16" s="1"/>
  <c r="P12" i="16"/>
  <c r="R12" i="16" s="1"/>
  <c r="P21" i="16"/>
  <c r="Q21" i="16" s="1"/>
  <c r="D22" i="16"/>
  <c r="E22" i="16" s="1"/>
  <c r="Y37" i="16"/>
  <c r="AA37" i="16" s="1"/>
  <c r="Y23" i="16"/>
  <c r="Z23" i="16" s="1"/>
  <c r="P34" i="16"/>
  <c r="R34" i="16" s="1"/>
  <c r="Y29" i="16"/>
  <c r="Z29" i="16" s="1"/>
  <c r="Y27" i="16"/>
  <c r="Z27" i="16" s="1"/>
  <c r="Y33" i="16"/>
  <c r="Z33" i="16" s="1"/>
  <c r="D28" i="16"/>
  <c r="E28" i="16" s="1"/>
  <c r="P37" i="16"/>
  <c r="R37" i="16" s="1"/>
  <c r="Y34" i="16"/>
  <c r="Z34" i="16" s="1"/>
  <c r="D35" i="16"/>
  <c r="E35" i="16" s="1"/>
  <c r="Y14" i="16"/>
  <c r="Z14" i="16" s="1"/>
  <c r="F15" i="16"/>
  <c r="G15" i="16" s="1"/>
  <c r="Y12" i="16"/>
  <c r="Z12" i="16" s="1"/>
  <c r="Y10" i="16"/>
  <c r="Z10" i="16" s="1"/>
  <c r="P22" i="18"/>
  <c r="R22" i="18" s="1"/>
  <c r="Y13" i="18"/>
  <c r="AA13" i="18" s="1"/>
  <c r="Y10" i="18"/>
  <c r="AA10" i="18" s="1"/>
  <c r="F15" i="18"/>
  <c r="G15" i="18" s="1"/>
  <c r="Y17" i="18"/>
  <c r="Y22" i="18"/>
  <c r="AA22" i="18" s="1"/>
  <c r="P20" i="18"/>
  <c r="R20" i="18" s="1"/>
  <c r="Y16" i="18"/>
  <c r="AA16" i="18" s="1"/>
  <c r="P21" i="18"/>
  <c r="D26" i="18"/>
  <c r="E26" i="18" s="1"/>
  <c r="F29" i="18"/>
  <c r="G29" i="18" s="1"/>
  <c r="D29" i="18"/>
  <c r="E29" i="18" s="1"/>
  <c r="Y30" i="18"/>
  <c r="AA30" i="18" s="1"/>
  <c r="F14" i="7"/>
  <c r="G14" i="7" s="1"/>
  <c r="D16" i="7"/>
  <c r="E16" i="7" s="1"/>
  <c r="F20" i="7"/>
  <c r="G20" i="7" s="1"/>
  <c r="F28" i="7"/>
  <c r="G28" i="7" s="1"/>
  <c r="F34" i="7"/>
  <c r="G34" i="7" s="1"/>
  <c r="P12" i="7"/>
  <c r="P20" i="7"/>
  <c r="P27" i="7"/>
  <c r="P33" i="7"/>
  <c r="R33" i="7" s="1"/>
  <c r="Y14" i="7"/>
  <c r="Z14" i="7" s="1"/>
  <c r="Y21" i="7"/>
  <c r="Y28" i="7"/>
  <c r="Y36" i="7"/>
  <c r="Z36" i="7" s="1"/>
  <c r="D11" i="7"/>
  <c r="E11" i="7" s="1"/>
  <c r="P10" i="20"/>
  <c r="Q10" i="20" s="1"/>
  <c r="P12" i="20"/>
  <c r="R12" i="20" s="1"/>
  <c r="Y30" i="20"/>
  <c r="AA30" i="20" s="1"/>
  <c r="F31" i="20"/>
  <c r="G31" i="20" s="1"/>
  <c r="D32" i="20"/>
  <c r="E32" i="20" s="1"/>
  <c r="F33" i="20"/>
  <c r="G33" i="20" s="1"/>
  <c r="P29" i="20"/>
  <c r="D28" i="20"/>
  <c r="E28" i="20" s="1"/>
  <c r="Y21" i="20"/>
  <c r="AA21" i="20" s="1"/>
  <c r="Y13" i="20"/>
  <c r="D16" i="20"/>
  <c r="E16" i="20" s="1"/>
  <c r="F17" i="20"/>
  <c r="G17" i="20" s="1"/>
  <c r="F16" i="20"/>
  <c r="G16" i="20" s="1"/>
  <c r="F10" i="20"/>
  <c r="G10" i="20" s="1"/>
  <c r="D9" i="20"/>
  <c r="E9" i="20" s="1"/>
  <c r="D11" i="20"/>
  <c r="E11" i="20" s="1"/>
  <c r="F35" i="20"/>
  <c r="G35" i="20" s="1"/>
  <c r="Y35" i="20"/>
  <c r="AA35" i="20" s="1"/>
  <c r="Y31" i="20"/>
  <c r="AA31" i="20" s="1"/>
  <c r="P32" i="20"/>
  <c r="R32" i="20" s="1"/>
  <c r="F23" i="20"/>
  <c r="G23" i="20" s="1"/>
  <c r="D13" i="20"/>
  <c r="E13" i="20" s="1"/>
  <c r="F21" i="20"/>
  <c r="G21" i="20" s="1"/>
  <c r="P19" i="20"/>
  <c r="Q19" i="20" s="1"/>
  <c r="D12" i="20"/>
  <c r="E12" i="20" s="1"/>
  <c r="P8" i="12"/>
  <c r="R8" i="12" s="1"/>
  <c r="F32" i="12"/>
  <c r="G32" i="12" s="1"/>
  <c r="D32" i="12"/>
  <c r="E32" i="12" s="1"/>
  <c r="Y35" i="12"/>
  <c r="Z35" i="12" s="1"/>
  <c r="F29" i="12"/>
  <c r="G29" i="12" s="1"/>
  <c r="D29" i="12"/>
  <c r="E29" i="12" s="1"/>
  <c r="P23" i="12"/>
  <c r="R23" i="12" s="1"/>
  <c r="P27" i="12"/>
  <c r="R27" i="12" s="1"/>
  <c r="F23" i="12"/>
  <c r="G23" i="12" s="1"/>
  <c r="Y24" i="12"/>
  <c r="AA24" i="12" s="1"/>
  <c r="Y30" i="12"/>
  <c r="Z30" i="12" s="1"/>
  <c r="D20" i="12"/>
  <c r="E20" i="12" s="1"/>
  <c r="F20" i="12"/>
  <c r="G20" i="12" s="1"/>
  <c r="Y29" i="12"/>
  <c r="AA29" i="12" s="1"/>
  <c r="P16" i="12"/>
  <c r="R16" i="12" s="1"/>
  <c r="P12" i="12"/>
  <c r="R12" i="12" s="1"/>
  <c r="F22" i="12"/>
  <c r="G22" i="12" s="1"/>
  <c r="P15" i="12"/>
  <c r="Q15" i="12" s="1"/>
  <c r="F21" i="12"/>
  <c r="G21" i="12" s="1"/>
  <c r="P14" i="12"/>
  <c r="P10" i="12"/>
  <c r="R10" i="12" s="1"/>
  <c r="Y9" i="12"/>
  <c r="AA9" i="12" s="1"/>
  <c r="F12" i="12"/>
  <c r="G12" i="12" s="1"/>
  <c r="D19" i="12"/>
  <c r="E19" i="12" s="1"/>
  <c r="D13" i="7"/>
  <c r="E13" i="7" s="1"/>
  <c r="Y18" i="19"/>
  <c r="AA18" i="19" s="1"/>
  <c r="Y14" i="19"/>
  <c r="AA14" i="19" s="1"/>
  <c r="D30" i="19"/>
  <c r="E30" i="19" s="1"/>
  <c r="F33" i="19"/>
  <c r="G33" i="19" s="1"/>
  <c r="F26" i="19"/>
  <c r="G26" i="19" s="1"/>
  <c r="D17" i="19"/>
  <c r="E17" i="19" s="1"/>
  <c r="Y19" i="19"/>
  <c r="AA19" i="19" s="1"/>
  <c r="D9" i="19"/>
  <c r="E9" i="19" s="1"/>
  <c r="F8" i="9"/>
  <c r="L1" i="8"/>
  <c r="P15" i="19"/>
  <c r="Q15" i="19" s="1"/>
  <c r="F11" i="19"/>
  <c r="G11" i="19" s="1"/>
  <c r="F24" i="19"/>
  <c r="G24" i="19" s="1"/>
  <c r="Y12" i="19"/>
  <c r="Z12" i="19" s="1"/>
  <c r="Y8" i="19"/>
  <c r="Z8" i="19" s="1"/>
  <c r="P16" i="19"/>
  <c r="P20" i="19"/>
  <c r="R20" i="19" s="1"/>
  <c r="P23" i="19"/>
  <c r="R23" i="19" s="1"/>
  <c r="F18" i="19"/>
  <c r="G18" i="19" s="1"/>
  <c r="D26" i="19"/>
  <c r="E26" i="19" s="1"/>
  <c r="Y17" i="19"/>
  <c r="Z17" i="19" s="1"/>
  <c r="Y26" i="19"/>
  <c r="Z26" i="19" s="1"/>
  <c r="P24" i="19"/>
  <c r="Q24" i="19" s="1"/>
  <c r="D24" i="19"/>
  <c r="E24" i="19" s="1"/>
  <c r="Y27" i="19"/>
  <c r="Z27" i="19" s="1"/>
  <c r="P22" i="19"/>
  <c r="R22" i="19" s="1"/>
  <c r="P26" i="19"/>
  <c r="Q26" i="19" s="1"/>
  <c r="F29" i="19"/>
  <c r="G29" i="19" s="1"/>
  <c r="D35" i="19"/>
  <c r="E35" i="19" s="1"/>
  <c r="F34" i="19"/>
  <c r="G34" i="19" s="1"/>
  <c r="F31" i="19"/>
  <c r="G31" i="19" s="1"/>
  <c r="F35" i="19"/>
  <c r="G35" i="19" s="1"/>
  <c r="Y30" i="19"/>
  <c r="Y34" i="19"/>
  <c r="Z34" i="19" s="1"/>
  <c r="Y11" i="19"/>
  <c r="Z11" i="19" s="1"/>
  <c r="D14" i="19"/>
  <c r="E14" i="19" s="1"/>
  <c r="D10" i="19"/>
  <c r="E10" i="19" s="1"/>
  <c r="P14" i="19"/>
  <c r="R14" i="19" s="1"/>
  <c r="P10" i="19"/>
  <c r="R10" i="19" s="1"/>
  <c r="F16" i="19"/>
  <c r="G16" i="19" s="1"/>
  <c r="D12" i="19"/>
  <c r="E12" i="19" s="1"/>
  <c r="D8" i="19"/>
  <c r="E8" i="19" s="1"/>
  <c r="F17" i="19"/>
  <c r="G17" i="19" s="1"/>
  <c r="D21" i="19"/>
  <c r="E21" i="19" s="1"/>
  <c r="D16" i="19"/>
  <c r="E16" i="19" s="1"/>
  <c r="D20" i="19"/>
  <c r="E20" i="19" s="1"/>
  <c r="P29" i="19"/>
  <c r="R29" i="19" s="1"/>
  <c r="P18" i="19"/>
  <c r="R18" i="19" s="1"/>
  <c r="F21" i="19"/>
  <c r="G21" i="19" s="1"/>
  <c r="F25" i="19"/>
  <c r="G25" i="19" s="1"/>
  <c r="Y24" i="19"/>
  <c r="AA24" i="19" s="1"/>
  <c r="Y28" i="19"/>
  <c r="AA28" i="19" s="1"/>
  <c r="F23" i="19"/>
  <c r="G23" i="19" s="1"/>
  <c r="D27" i="19"/>
  <c r="E27" i="19" s="1"/>
  <c r="D31" i="19"/>
  <c r="E31" i="19" s="1"/>
  <c r="Y35" i="19"/>
  <c r="AA35" i="19" s="1"/>
  <c r="D29" i="19"/>
  <c r="E29" i="19" s="1"/>
  <c r="D33" i="19"/>
  <c r="E33" i="19" s="1"/>
  <c r="P27" i="19"/>
  <c r="P31" i="19"/>
  <c r="R31" i="19" s="1"/>
  <c r="P35" i="19"/>
  <c r="R35" i="19" s="1"/>
  <c r="D11" i="19"/>
  <c r="E11" i="19" s="1"/>
  <c r="P19" i="19"/>
  <c r="R19" i="19" s="1"/>
  <c r="F12" i="19"/>
  <c r="G12" i="19" s="1"/>
  <c r="Y21" i="19"/>
  <c r="Z21" i="19" s="1"/>
  <c r="Y13" i="19"/>
  <c r="AA13" i="19" s="1"/>
  <c r="Y9" i="19"/>
  <c r="AA9" i="19" s="1"/>
  <c r="F14" i="19"/>
  <c r="G14" i="19" s="1"/>
  <c r="F10" i="19"/>
  <c r="G10" i="19" s="1"/>
  <c r="D15" i="19"/>
  <c r="E15" i="19" s="1"/>
  <c r="D19" i="19"/>
  <c r="E19" i="19" s="1"/>
  <c r="P21" i="19"/>
  <c r="R21" i="19" s="1"/>
  <c r="Y16" i="19"/>
  <c r="Z16" i="19" s="1"/>
  <c r="Y20" i="19"/>
  <c r="Z20" i="19" s="1"/>
  <c r="F15" i="19"/>
  <c r="G15" i="19" s="1"/>
  <c r="F19" i="19"/>
  <c r="G19" i="19" s="1"/>
  <c r="D23" i="19"/>
  <c r="E23" i="19" s="1"/>
  <c r="F27" i="19"/>
  <c r="G27" i="19" s="1"/>
  <c r="P25" i="19"/>
  <c r="F30" i="19"/>
  <c r="G30" i="19" s="1"/>
  <c r="D25" i="19"/>
  <c r="E25" i="19" s="1"/>
  <c r="D28" i="19"/>
  <c r="E28" i="19" s="1"/>
  <c r="P32" i="19"/>
  <c r="R32" i="19" s="1"/>
  <c r="Y32" i="19"/>
  <c r="Y29" i="19"/>
  <c r="Z29" i="19" s="1"/>
  <c r="Y33" i="19"/>
  <c r="AA33" i="19" s="1"/>
  <c r="F28" i="19"/>
  <c r="G28" i="19" s="1"/>
  <c r="F32" i="19"/>
  <c r="G32" i="19" s="1"/>
  <c r="F13" i="19"/>
  <c r="G13" i="19" s="1"/>
  <c r="F9" i="19"/>
  <c r="G9" i="19" s="1"/>
  <c r="D18" i="19"/>
  <c r="E18" i="19" s="1"/>
  <c r="P11" i="19"/>
  <c r="R11" i="19" s="1"/>
  <c r="L1" i="15"/>
  <c r="F7" i="15"/>
  <c r="L1" i="20"/>
  <c r="F28" i="18"/>
  <c r="G28" i="18" s="1"/>
  <c r="F32" i="18"/>
  <c r="G32" i="18" s="1"/>
  <c r="D16" i="18"/>
  <c r="E16" i="18" s="1"/>
  <c r="D20" i="18"/>
  <c r="E20" i="18" s="1"/>
  <c r="P23" i="18"/>
  <c r="Q23" i="18" s="1"/>
  <c r="D24" i="18"/>
  <c r="E24" i="18" s="1"/>
  <c r="D28" i="18"/>
  <c r="E28" i="18" s="1"/>
  <c r="Y26" i="18"/>
  <c r="Z26" i="18" s="1"/>
  <c r="F21" i="18"/>
  <c r="G21" i="18" s="1"/>
  <c r="F25" i="18"/>
  <c r="G25" i="18" s="1"/>
  <c r="D35" i="18"/>
  <c r="E35" i="18" s="1"/>
  <c r="F34" i="18"/>
  <c r="G34" i="18" s="1"/>
  <c r="P30" i="18"/>
  <c r="Q30" i="18" s="1"/>
  <c r="P34" i="18"/>
  <c r="Q34" i="18" s="1"/>
  <c r="D30" i="18"/>
  <c r="E30" i="18" s="1"/>
  <c r="D34" i="18"/>
  <c r="E34" i="18" s="1"/>
  <c r="L1" i="18"/>
  <c r="L1" i="11"/>
  <c r="F8" i="11"/>
  <c r="L1" i="19"/>
  <c r="F8" i="7"/>
  <c r="L1" i="7"/>
  <c r="F12" i="22"/>
  <c r="G12" i="22" s="1"/>
  <c r="F8" i="22"/>
  <c r="F9" i="22"/>
  <c r="G9" i="22" s="1"/>
  <c r="F32" i="22"/>
  <c r="G32" i="22" s="1"/>
  <c r="D33" i="22"/>
  <c r="E33" i="22" s="1"/>
  <c r="F34" i="22"/>
  <c r="G34" i="22" s="1"/>
  <c r="D35" i="22"/>
  <c r="E35" i="22" s="1"/>
  <c r="F25" i="22"/>
  <c r="G25" i="22" s="1"/>
  <c r="F23" i="22"/>
  <c r="G23" i="22" s="1"/>
  <c r="F22" i="22"/>
  <c r="G22" i="22" s="1"/>
  <c r="F19" i="22"/>
  <c r="G19" i="22" s="1"/>
  <c r="D26" i="22"/>
  <c r="E26" i="22" s="1"/>
  <c r="F15" i="22"/>
  <c r="G15" i="22" s="1"/>
  <c r="F14" i="22"/>
  <c r="G14" i="22" s="1"/>
  <c r="F13" i="22"/>
  <c r="G13" i="22" s="1"/>
  <c r="F11" i="22"/>
  <c r="G11" i="22" s="1"/>
  <c r="D13" i="22"/>
  <c r="E13" i="22" s="1"/>
  <c r="D10" i="22"/>
  <c r="E10" i="22" s="1"/>
  <c r="F28" i="22"/>
  <c r="G28" i="22" s="1"/>
  <c r="F30" i="22"/>
  <c r="G30" i="22" s="1"/>
  <c r="D27" i="22"/>
  <c r="E27" i="22" s="1"/>
  <c r="F26" i="22"/>
  <c r="G26" i="22" s="1"/>
  <c r="F16" i="22"/>
  <c r="G16" i="22" s="1"/>
  <c r="F17" i="22"/>
  <c r="G17" i="22" s="1"/>
  <c r="D12" i="22"/>
  <c r="E12" i="22" s="1"/>
  <c r="D8" i="22"/>
  <c r="E8" i="22" s="1"/>
  <c r="F10" i="22"/>
  <c r="D11" i="22"/>
  <c r="E11" i="22" s="1"/>
  <c r="D30" i="22"/>
  <c r="E30" i="22" s="1"/>
  <c r="F31" i="22"/>
  <c r="G31" i="22" s="1"/>
  <c r="D32" i="22"/>
  <c r="E32" i="22" s="1"/>
  <c r="F33" i="22"/>
  <c r="G33" i="22" s="1"/>
  <c r="D23" i="22"/>
  <c r="E23" i="22" s="1"/>
  <c r="D21" i="22"/>
  <c r="E21" i="22" s="1"/>
  <c r="D20" i="22"/>
  <c r="E20" i="22" s="1"/>
  <c r="D18" i="22"/>
  <c r="E18" i="22" s="1"/>
  <c r="F21" i="22"/>
  <c r="G21" i="22" s="1"/>
  <c r="F24" i="22"/>
  <c r="G24" i="22" s="1"/>
  <c r="D31" i="22"/>
  <c r="E31" i="22" s="1"/>
  <c r="D22" i="22"/>
  <c r="E22" i="22" s="1"/>
  <c r="F18" i="22"/>
  <c r="G18" i="22" s="1"/>
  <c r="D29" i="22"/>
  <c r="E29" i="22" s="1"/>
  <c r="D19" i="22"/>
  <c r="E19" i="22" s="1"/>
  <c r="D34" i="22"/>
  <c r="E34" i="22" s="1"/>
  <c r="F35" i="22"/>
  <c r="G35" i="22" s="1"/>
  <c r="F27" i="22"/>
  <c r="G27" i="22" s="1"/>
  <c r="D28" i="22"/>
  <c r="E28" i="22" s="1"/>
  <c r="F29" i="22"/>
  <c r="G29" i="22" s="1"/>
  <c r="D25" i="22"/>
  <c r="E25" i="22" s="1"/>
  <c r="D24" i="22"/>
  <c r="E24" i="22" s="1"/>
  <c r="F20" i="22"/>
  <c r="G20" i="22" s="1"/>
  <c r="D14" i="22"/>
  <c r="E14" i="22" s="1"/>
  <c r="D17" i="22"/>
  <c r="E17" i="22" s="1"/>
  <c r="D16" i="22"/>
  <c r="E16" i="22" s="1"/>
  <c r="D15" i="22"/>
  <c r="E15" i="22" s="1"/>
  <c r="D9" i="22"/>
  <c r="E9" i="22" s="1"/>
  <c r="P16" i="8"/>
  <c r="Y10" i="8"/>
  <c r="D25" i="8"/>
  <c r="E25" i="8" s="1"/>
  <c r="Y16" i="13"/>
  <c r="P12" i="13"/>
  <c r="F8" i="13"/>
  <c r="D11" i="13"/>
  <c r="E11" i="13" s="1"/>
  <c r="P8" i="13"/>
  <c r="F13" i="13"/>
  <c r="G13" i="13" s="1"/>
  <c r="P35" i="13"/>
  <c r="R35" i="13" s="1"/>
  <c r="P31" i="13"/>
  <c r="R31" i="13" s="1"/>
  <c r="P27" i="13"/>
  <c r="D33" i="13"/>
  <c r="E33" i="13" s="1"/>
  <c r="D29" i="13"/>
  <c r="E29" i="13" s="1"/>
  <c r="P32" i="13"/>
  <c r="R32" i="13" s="1"/>
  <c r="Y26" i="13"/>
  <c r="Z26" i="13" s="1"/>
  <c r="P28" i="13"/>
  <c r="R28" i="13" s="1"/>
  <c r="Y25" i="13"/>
  <c r="Z25" i="13" s="1"/>
  <c r="F25" i="13"/>
  <c r="G25" i="13" s="1"/>
  <c r="F29" i="13"/>
  <c r="G29" i="13" s="1"/>
  <c r="F22" i="13"/>
  <c r="G22" i="13" s="1"/>
  <c r="D18" i="13"/>
  <c r="E18" i="13" s="1"/>
  <c r="D21" i="13"/>
  <c r="E21" i="13" s="1"/>
  <c r="D17" i="13"/>
  <c r="E17" i="13" s="1"/>
  <c r="Y22" i="13"/>
  <c r="D20" i="13"/>
  <c r="E20" i="13" s="1"/>
  <c r="P17" i="13"/>
  <c r="D14" i="13"/>
  <c r="E14" i="13" s="1"/>
  <c r="D10" i="13"/>
  <c r="E10" i="13" s="1"/>
  <c r="F17" i="13"/>
  <c r="G17" i="13" s="1"/>
  <c r="D13" i="13"/>
  <c r="E13" i="13" s="1"/>
  <c r="D9" i="13"/>
  <c r="E9" i="13" s="1"/>
  <c r="F14" i="13"/>
  <c r="G14" i="13" s="1"/>
  <c r="D8" i="13"/>
  <c r="E8" i="13" s="1"/>
  <c r="F9" i="13"/>
  <c r="G9" i="13" s="1"/>
  <c r="D21" i="8"/>
  <c r="E21" i="8" s="1"/>
  <c r="D13" i="8"/>
  <c r="E13" i="8" s="1"/>
  <c r="P10" i="8"/>
  <c r="Q10" i="8" s="1"/>
  <c r="P18" i="8"/>
  <c r="R18" i="8" s="1"/>
  <c r="P12" i="8"/>
  <c r="R12" i="8" s="1"/>
  <c r="D14" i="8"/>
  <c r="E14" i="8" s="1"/>
  <c r="D18" i="8"/>
  <c r="E18" i="8" s="1"/>
  <c r="D22" i="8"/>
  <c r="E22" i="8" s="1"/>
  <c r="F25" i="8"/>
  <c r="G25" i="8" s="1"/>
  <c r="Y19" i="8"/>
  <c r="Z19" i="8" s="1"/>
  <c r="Y25" i="8"/>
  <c r="AA25" i="8" s="1"/>
  <c r="P13" i="8"/>
  <c r="R13" i="8" s="1"/>
  <c r="P17" i="8"/>
  <c r="Q17" i="8" s="1"/>
  <c r="P21" i="8"/>
  <c r="R21" i="8" s="1"/>
  <c r="P23" i="8"/>
  <c r="Q23" i="8" s="1"/>
  <c r="P27" i="8"/>
  <c r="Q27" i="8" s="1"/>
  <c r="F35" i="8"/>
  <c r="G35" i="8" s="1"/>
  <c r="D33" i="8"/>
  <c r="E33" i="8" s="1"/>
  <c r="Y24" i="8"/>
  <c r="AA24" i="8" s="1"/>
  <c r="Y28" i="8"/>
  <c r="Z28" i="8" s="1"/>
  <c r="Y30" i="8"/>
  <c r="Z30" i="8" s="1"/>
  <c r="Y34" i="8"/>
  <c r="AA34" i="8" s="1"/>
  <c r="Y31" i="8"/>
  <c r="Z31" i="8" s="1"/>
  <c r="Y35" i="8"/>
  <c r="Z35" i="8" s="1"/>
  <c r="F30" i="8"/>
  <c r="G30" i="8" s="1"/>
  <c r="F34" i="8"/>
  <c r="G34" i="8" s="1"/>
  <c r="F19" i="8"/>
  <c r="G19" i="8" s="1"/>
  <c r="Y21" i="8"/>
  <c r="Z21" i="8" s="1"/>
  <c r="Y22" i="8"/>
  <c r="D15" i="13"/>
  <c r="E15" i="13" s="1"/>
  <c r="Y15" i="13"/>
  <c r="Z15" i="13" s="1"/>
  <c r="D16" i="13"/>
  <c r="E16" i="13" s="1"/>
  <c r="P10" i="13"/>
  <c r="Q10" i="13" s="1"/>
  <c r="F15" i="13"/>
  <c r="G15" i="13" s="1"/>
  <c r="Y10" i="13"/>
  <c r="AA10" i="13" s="1"/>
  <c r="P15" i="13"/>
  <c r="R15" i="13" s="1"/>
  <c r="P25" i="13"/>
  <c r="R25" i="13" s="1"/>
  <c r="D24" i="13"/>
  <c r="E24" i="13" s="1"/>
  <c r="P18" i="13"/>
  <c r="Q18" i="13" s="1"/>
  <c r="P23" i="13"/>
  <c r="Q23" i="13" s="1"/>
  <c r="F23" i="13"/>
  <c r="G23" i="13" s="1"/>
  <c r="Y23" i="13"/>
  <c r="Y32" i="13"/>
  <c r="AA32" i="13" s="1"/>
  <c r="P29" i="13"/>
  <c r="Q29" i="13" s="1"/>
  <c r="P33" i="13"/>
  <c r="Q33" i="13" s="1"/>
  <c r="Y35" i="13"/>
  <c r="Y33" i="13"/>
  <c r="Z33" i="13" s="1"/>
  <c r="D30" i="13"/>
  <c r="E30" i="13" s="1"/>
  <c r="Y34" i="13"/>
  <c r="Z34" i="13" s="1"/>
  <c r="F13" i="20"/>
  <c r="G13" i="20" s="1"/>
  <c r="F11" i="20"/>
  <c r="G11" i="20" s="1"/>
  <c r="P11" i="20"/>
  <c r="Q11" i="20" s="1"/>
  <c r="F9" i="20"/>
  <c r="G9" i="20" s="1"/>
  <c r="Y11" i="20"/>
  <c r="F32" i="20"/>
  <c r="G32" i="20" s="1"/>
  <c r="F28" i="20"/>
  <c r="G28" i="20" s="1"/>
  <c r="Y33" i="20"/>
  <c r="AA33" i="20" s="1"/>
  <c r="Y29" i="20"/>
  <c r="D35" i="20"/>
  <c r="E35" i="20" s="1"/>
  <c r="Y28" i="20"/>
  <c r="AA28" i="20" s="1"/>
  <c r="Y24" i="20"/>
  <c r="Z24" i="20" s="1"/>
  <c r="F27" i="20"/>
  <c r="G27" i="20" s="1"/>
  <c r="D23" i="20"/>
  <c r="E23" i="20" s="1"/>
  <c r="D26" i="20"/>
  <c r="E26" i="20" s="1"/>
  <c r="F29" i="20"/>
  <c r="G29" i="20" s="1"/>
  <c r="P26" i="20"/>
  <c r="P22" i="20"/>
  <c r="R22" i="20" s="1"/>
  <c r="F19" i="20"/>
  <c r="G19" i="20" s="1"/>
  <c r="F15" i="20"/>
  <c r="G15" i="20" s="1"/>
  <c r="P21" i="20"/>
  <c r="P17" i="20"/>
  <c r="Q17" i="20" s="1"/>
  <c r="P13" i="20"/>
  <c r="R13" i="20" s="1"/>
  <c r="Y19" i="20"/>
  <c r="Z19" i="20" s="1"/>
  <c r="P23" i="20"/>
  <c r="Y18" i="20"/>
  <c r="AA18" i="20" s="1"/>
  <c r="Y14" i="20"/>
  <c r="Z14" i="20" s="1"/>
  <c r="P9" i="20"/>
  <c r="Q9" i="20" s="1"/>
  <c r="D15" i="20"/>
  <c r="E15" i="20" s="1"/>
  <c r="Y9" i="20"/>
  <c r="F8" i="20"/>
  <c r="G8" i="20" s="1"/>
  <c r="Y12" i="20"/>
  <c r="Z12" i="20" s="1"/>
  <c r="F12" i="20"/>
  <c r="G12" i="20" s="1"/>
  <c r="P35" i="20"/>
  <c r="Q35" i="20" s="1"/>
  <c r="P31" i="20"/>
  <c r="R31" i="20" s="1"/>
  <c r="P27" i="20"/>
  <c r="Q27" i="20" s="1"/>
  <c r="D33" i="20"/>
  <c r="E33" i="20" s="1"/>
  <c r="D29" i="20"/>
  <c r="E29" i="20" s="1"/>
  <c r="P33" i="20"/>
  <c r="Q33" i="20" s="1"/>
  <c r="Y27" i="20"/>
  <c r="AA27" i="20" s="1"/>
  <c r="D24" i="20"/>
  <c r="E24" i="20" s="1"/>
  <c r="F25" i="20"/>
  <c r="G25" i="20" s="1"/>
  <c r="Y32" i="20"/>
  <c r="AA32" i="20" s="1"/>
  <c r="F24" i="20"/>
  <c r="G24" i="20" s="1"/>
  <c r="P28" i="20"/>
  <c r="R28" i="20" s="1"/>
  <c r="Y25" i="20"/>
  <c r="AA25" i="20" s="1"/>
  <c r="D22" i="20"/>
  <c r="E22" i="20" s="1"/>
  <c r="P18" i="20"/>
  <c r="Q18" i="20" s="1"/>
  <c r="P14" i="20"/>
  <c r="Y20" i="20"/>
  <c r="AA20" i="20" s="1"/>
  <c r="Y16" i="20"/>
  <c r="Z16" i="20" s="1"/>
  <c r="Y22" i="20"/>
  <c r="Z22" i="20" s="1"/>
  <c r="D19" i="20"/>
  <c r="E19" i="20" s="1"/>
  <c r="F22" i="20"/>
  <c r="G22" i="20" s="1"/>
  <c r="D18" i="20"/>
  <c r="E18" i="20" s="1"/>
  <c r="D14" i="20"/>
  <c r="E14" i="20" s="1"/>
  <c r="Y10" i="12"/>
  <c r="F14" i="12"/>
  <c r="G14" i="12" s="1"/>
  <c r="P11" i="12"/>
  <c r="R11" i="12" s="1"/>
  <c r="D34" i="12"/>
  <c r="E34" i="12" s="1"/>
  <c r="P33" i="12"/>
  <c r="P29" i="12"/>
  <c r="R29" i="12" s="1"/>
  <c r="D35" i="12"/>
  <c r="E35" i="12" s="1"/>
  <c r="D31" i="12"/>
  <c r="E31" i="12" s="1"/>
  <c r="F31" i="12"/>
  <c r="G31" i="12" s="1"/>
  <c r="Y26" i="12"/>
  <c r="Z26" i="12" s="1"/>
  <c r="Y22" i="12"/>
  <c r="Z22" i="12" s="1"/>
  <c r="F28" i="12"/>
  <c r="G28" i="12" s="1"/>
  <c r="Y25" i="12"/>
  <c r="Y21" i="12"/>
  <c r="AA21" i="12" s="1"/>
  <c r="P21" i="12"/>
  <c r="R21" i="12" s="1"/>
  <c r="F11" i="8"/>
  <c r="G11" i="8" s="1"/>
  <c r="P15" i="8"/>
  <c r="R15" i="8" s="1"/>
  <c r="P19" i="8"/>
  <c r="R19" i="8" s="1"/>
  <c r="D23" i="8"/>
  <c r="E23" i="8" s="1"/>
  <c r="F17" i="8"/>
  <c r="G17" i="8" s="1"/>
  <c r="F21" i="8"/>
  <c r="G21" i="8" s="1"/>
  <c r="D12" i="8"/>
  <c r="E12" i="8" s="1"/>
  <c r="D16" i="8"/>
  <c r="E16" i="8" s="1"/>
  <c r="D20" i="8"/>
  <c r="E20" i="8" s="1"/>
  <c r="D29" i="8"/>
  <c r="E29" i="8" s="1"/>
  <c r="D26" i="8"/>
  <c r="E26" i="8" s="1"/>
  <c r="F29" i="8"/>
  <c r="G29" i="8" s="1"/>
  <c r="P28" i="8"/>
  <c r="Q28" i="8" s="1"/>
  <c r="F22" i="8"/>
  <c r="G22" i="8" s="1"/>
  <c r="F26" i="8"/>
  <c r="G26" i="8" s="1"/>
  <c r="D37" i="8"/>
  <c r="E37" i="8" s="1"/>
  <c r="F32" i="8"/>
  <c r="G32" i="8" s="1"/>
  <c r="F36" i="8"/>
  <c r="G36" i="8" s="1"/>
  <c r="F33" i="8"/>
  <c r="G33" i="8" s="1"/>
  <c r="F37" i="8"/>
  <c r="G37" i="8" s="1"/>
  <c r="Y32" i="8"/>
  <c r="Z32" i="8" s="1"/>
  <c r="Y36" i="8"/>
  <c r="AA36" i="8" s="1"/>
  <c r="Y13" i="8"/>
  <c r="D10" i="8"/>
  <c r="E10" i="8" s="1"/>
  <c r="F31" i="8"/>
  <c r="G31" i="8" s="1"/>
  <c r="Y19" i="13"/>
  <c r="Z19" i="13" s="1"/>
  <c r="Y12" i="13"/>
  <c r="AA12" i="13" s="1"/>
  <c r="D31" i="13"/>
  <c r="E31" i="13" s="1"/>
  <c r="Y13" i="13"/>
  <c r="AA13" i="13" s="1"/>
  <c r="F21" i="13"/>
  <c r="G21" i="13" s="1"/>
  <c r="F12" i="13"/>
  <c r="G12" i="13" s="1"/>
  <c r="P20" i="13"/>
  <c r="R20" i="13" s="1"/>
  <c r="P21" i="13"/>
  <c r="R21" i="13" s="1"/>
  <c r="Y27" i="13"/>
  <c r="AA27" i="13" s="1"/>
  <c r="D22" i="13"/>
  <c r="E22" i="13" s="1"/>
  <c r="P19" i="13"/>
  <c r="R19" i="13" s="1"/>
  <c r="D25" i="13"/>
  <c r="E25" i="13" s="1"/>
  <c r="F27" i="13"/>
  <c r="G27" i="13" s="1"/>
  <c r="D27" i="13"/>
  <c r="E27" i="13" s="1"/>
  <c r="D26" i="13"/>
  <c r="E26" i="13" s="1"/>
  <c r="F33" i="13"/>
  <c r="G33" i="13" s="1"/>
  <c r="P30" i="13"/>
  <c r="Q30" i="13" s="1"/>
  <c r="F35" i="13"/>
  <c r="G35" i="13" s="1"/>
  <c r="F32" i="13"/>
  <c r="G32" i="13" s="1"/>
  <c r="P9" i="13"/>
  <c r="Q9" i="13" s="1"/>
  <c r="G18" i="20"/>
  <c r="Z23" i="20"/>
  <c r="AA23" i="20"/>
  <c r="G22" i="19"/>
  <c r="Q28" i="19"/>
  <c r="Z13" i="18"/>
  <c r="G30" i="18"/>
  <c r="AA27" i="18"/>
  <c r="G27" i="18"/>
  <c r="Q8" i="18"/>
  <c r="AA25" i="18"/>
  <c r="G17" i="18"/>
  <c r="Z11" i="18"/>
  <c r="R15" i="18"/>
  <c r="Q15" i="18"/>
  <c r="R28" i="17"/>
  <c r="R21" i="17"/>
  <c r="R13" i="17"/>
  <c r="R16" i="17"/>
  <c r="R31" i="17"/>
  <c r="R35" i="17"/>
  <c r="R20" i="17"/>
  <c r="R12" i="17"/>
  <c r="R25" i="17"/>
  <c r="R15" i="17"/>
  <c r="R19" i="17"/>
  <c r="R23" i="17"/>
  <c r="R14" i="17"/>
  <c r="R18" i="17"/>
  <c r="R22" i="17"/>
  <c r="R27" i="17"/>
  <c r="R32" i="17"/>
  <c r="R24" i="17"/>
  <c r="R11" i="17"/>
  <c r="R36" i="17"/>
  <c r="R34" i="17"/>
  <c r="R29" i="17"/>
  <c r="R33" i="17"/>
  <c r="R37" i="17"/>
  <c r="R10" i="17"/>
  <c r="R26" i="17"/>
  <c r="R17" i="17"/>
  <c r="R30" i="17"/>
  <c r="Q28" i="17"/>
  <c r="G35" i="17"/>
  <c r="AA23" i="17"/>
  <c r="Z23" i="17"/>
  <c r="AA19" i="17"/>
  <c r="Z19" i="17"/>
  <c r="Z25" i="17"/>
  <c r="AA25" i="17"/>
  <c r="Q30" i="17"/>
  <c r="Z28" i="17"/>
  <c r="AA28" i="17"/>
  <c r="AA29" i="17"/>
  <c r="Z29" i="17"/>
  <c r="Z37" i="17"/>
  <c r="AA37" i="17"/>
  <c r="G37" i="17"/>
  <c r="AA34" i="17"/>
  <c r="Z34" i="17"/>
  <c r="G30" i="17"/>
  <c r="G34" i="17"/>
  <c r="G25" i="17"/>
  <c r="Z16" i="17"/>
  <c r="AA16" i="17"/>
  <c r="Q13" i="17"/>
  <c r="G11" i="17"/>
  <c r="G13" i="17"/>
  <c r="AA11" i="17"/>
  <c r="Z11" i="17"/>
  <c r="G17" i="17"/>
  <c r="Q11" i="17"/>
  <c r="Q16" i="17"/>
  <c r="AA14" i="17"/>
  <c r="Z14" i="17"/>
  <c r="AA18" i="17"/>
  <c r="Z18" i="17"/>
  <c r="AA22" i="17"/>
  <c r="Z22" i="17"/>
  <c r="Z31" i="17"/>
  <c r="AA31" i="17"/>
  <c r="Z13" i="17"/>
  <c r="AA13" i="17"/>
  <c r="Z17" i="17"/>
  <c r="AA17" i="17"/>
  <c r="Z21" i="17"/>
  <c r="AA21" i="17"/>
  <c r="G31" i="17"/>
  <c r="Z26" i="17"/>
  <c r="AA26" i="17"/>
  <c r="AA30" i="17"/>
  <c r="Z30" i="17"/>
  <c r="G29" i="17"/>
  <c r="Q31" i="17"/>
  <c r="Q35" i="17"/>
  <c r="Z12" i="17"/>
  <c r="AA12" i="17"/>
  <c r="Q20" i="17"/>
  <c r="Q17" i="17"/>
  <c r="G27" i="17"/>
  <c r="Z24" i="17"/>
  <c r="AA24" i="17"/>
  <c r="Q21" i="17"/>
  <c r="Q10" i="17"/>
  <c r="Q24" i="17"/>
  <c r="G26" i="17"/>
  <c r="Q26" i="17"/>
  <c r="Q25" i="17"/>
  <c r="G10" i="17"/>
  <c r="G22" i="17"/>
  <c r="Q15" i="17"/>
  <c r="Q19" i="17"/>
  <c r="Q23" i="17"/>
  <c r="AA27" i="17"/>
  <c r="Z27" i="17"/>
  <c r="Q14" i="17"/>
  <c r="Q18" i="17"/>
  <c r="Q22" i="17"/>
  <c r="Z33" i="17"/>
  <c r="AA33" i="17"/>
  <c r="Q27" i="17"/>
  <c r="Q32" i="17"/>
  <c r="G32" i="17"/>
  <c r="G36" i="17"/>
  <c r="AA32" i="17"/>
  <c r="Z32" i="17"/>
  <c r="AA36" i="17"/>
  <c r="Z36" i="17"/>
  <c r="G18" i="17"/>
  <c r="G14" i="17"/>
  <c r="AA15" i="17"/>
  <c r="Z15" i="17"/>
  <c r="Q12" i="17"/>
  <c r="AA10" i="17"/>
  <c r="Z10" i="17"/>
  <c r="G21" i="17"/>
  <c r="G33" i="17"/>
  <c r="Z20" i="17"/>
  <c r="AA20" i="17"/>
  <c r="G12" i="17"/>
  <c r="G16" i="17"/>
  <c r="G20" i="17"/>
  <c r="G24" i="17"/>
  <c r="Q36" i="17"/>
  <c r="G15" i="17"/>
  <c r="G19" i="17"/>
  <c r="G23" i="17"/>
  <c r="G28" i="17"/>
  <c r="Q34" i="17"/>
  <c r="Z35" i="17"/>
  <c r="AA35" i="17"/>
  <c r="Q29" i="17"/>
  <c r="Q33" i="17"/>
  <c r="Q37" i="17"/>
  <c r="Z16" i="16"/>
  <c r="AA16" i="16"/>
  <c r="G14" i="16"/>
  <c r="Q20" i="16"/>
  <c r="R20" i="16"/>
  <c r="G11" i="16"/>
  <c r="AA36" i="16"/>
  <c r="Z36" i="16"/>
  <c r="G30" i="16"/>
  <c r="G20" i="16"/>
  <c r="R16" i="16"/>
  <c r="Q16" i="16"/>
  <c r="Z24" i="16"/>
  <c r="AA21" i="16"/>
  <c r="Z21" i="16"/>
  <c r="Z30" i="16"/>
  <c r="AA30" i="16"/>
  <c r="Q28" i="16"/>
  <c r="R28" i="16"/>
  <c r="G24" i="16"/>
  <c r="G29" i="16"/>
  <c r="AA9" i="15"/>
  <c r="R13" i="15"/>
  <c r="Q13" i="15"/>
  <c r="Z10" i="15"/>
  <c r="AA10" i="15"/>
  <c r="G17" i="15"/>
  <c r="G14" i="15"/>
  <c r="G18" i="15"/>
  <c r="G15" i="15"/>
  <c r="G19" i="15"/>
  <c r="G12" i="15"/>
  <c r="G16" i="15"/>
  <c r="AA21" i="15"/>
  <c r="Z21" i="15"/>
  <c r="R27" i="15"/>
  <c r="Q27" i="15"/>
  <c r="AA20" i="15"/>
  <c r="Z20" i="15"/>
  <c r="AA24" i="15"/>
  <c r="Z24" i="15"/>
  <c r="AA28" i="15"/>
  <c r="Z28" i="15"/>
  <c r="AA32" i="15"/>
  <c r="Z32" i="15"/>
  <c r="AA36" i="15"/>
  <c r="Z36" i="15"/>
  <c r="G31" i="15"/>
  <c r="G35" i="15"/>
  <c r="R31" i="15"/>
  <c r="Q31" i="15"/>
  <c r="Q35" i="15"/>
  <c r="R35" i="15"/>
  <c r="Z13" i="15"/>
  <c r="AA13" i="15"/>
  <c r="AA11" i="15"/>
  <c r="Z11" i="15"/>
  <c r="R22" i="15"/>
  <c r="Q22" i="15"/>
  <c r="Q20" i="15"/>
  <c r="R20" i="15"/>
  <c r="G20" i="15"/>
  <c r="AA22" i="15"/>
  <c r="Z22" i="15"/>
  <c r="AA25" i="15"/>
  <c r="Z25" i="15"/>
  <c r="G24" i="15"/>
  <c r="Z27" i="15"/>
  <c r="AA27" i="15"/>
  <c r="R21" i="15"/>
  <c r="Q21" i="15"/>
  <c r="R25" i="15"/>
  <c r="Q25" i="15"/>
  <c r="R29" i="15"/>
  <c r="Q29" i="15"/>
  <c r="R33" i="15"/>
  <c r="Q33" i="15"/>
  <c r="G28" i="15"/>
  <c r="G32" i="15"/>
  <c r="G36" i="15"/>
  <c r="AA35" i="15"/>
  <c r="Z35" i="15"/>
  <c r="G10" i="15"/>
  <c r="G13" i="15"/>
  <c r="G9" i="15"/>
  <c r="AA15" i="15"/>
  <c r="Z15" i="15"/>
  <c r="AA19" i="15"/>
  <c r="Z19" i="15"/>
  <c r="AA16" i="15"/>
  <c r="Z16" i="15"/>
  <c r="G23" i="15"/>
  <c r="Z17" i="15"/>
  <c r="AA17" i="15"/>
  <c r="G21" i="15"/>
  <c r="AA14" i="15"/>
  <c r="Z14" i="15"/>
  <c r="AA18" i="15"/>
  <c r="Z18" i="15"/>
  <c r="Z23" i="15"/>
  <c r="AA23" i="15"/>
  <c r="R26" i="15"/>
  <c r="Q26" i="15"/>
  <c r="AA31" i="15"/>
  <c r="Z31" i="15"/>
  <c r="G29" i="15"/>
  <c r="G22" i="15"/>
  <c r="G26" i="15"/>
  <c r="G30" i="15"/>
  <c r="G34" i="15"/>
  <c r="Z29" i="15"/>
  <c r="AA29" i="15"/>
  <c r="AA33" i="15"/>
  <c r="Z33" i="15"/>
  <c r="R32" i="15"/>
  <c r="Q32" i="15"/>
  <c r="R36" i="15"/>
  <c r="Q36" i="15"/>
  <c r="AA12" i="15"/>
  <c r="Z12" i="15"/>
  <c r="G11" i="15"/>
  <c r="R9" i="15"/>
  <c r="Q9" i="15"/>
  <c r="Q12" i="15"/>
  <c r="R12" i="15"/>
  <c r="R16" i="15"/>
  <c r="Q16" i="15"/>
  <c r="R23" i="15"/>
  <c r="Q23" i="15"/>
  <c r="R17" i="15"/>
  <c r="Q17" i="15"/>
  <c r="Q14" i="15"/>
  <c r="R14" i="15"/>
  <c r="Q18" i="15"/>
  <c r="R18" i="15"/>
  <c r="Q11" i="15"/>
  <c r="R11" i="15"/>
  <c r="R15" i="15"/>
  <c r="Q15" i="15"/>
  <c r="R19" i="15"/>
  <c r="Q19" i="15"/>
  <c r="Q24" i="15"/>
  <c r="R24" i="15"/>
  <c r="G27" i="15"/>
  <c r="AA26" i="15"/>
  <c r="Z26" i="15"/>
  <c r="G25" i="15"/>
  <c r="R28" i="15"/>
  <c r="Q28" i="15"/>
  <c r="Q30" i="15"/>
  <c r="R30" i="15"/>
  <c r="R34" i="15"/>
  <c r="Q34" i="15"/>
  <c r="AA30" i="15"/>
  <c r="Z30" i="15"/>
  <c r="Z34" i="15"/>
  <c r="AA34" i="15"/>
  <c r="G33" i="15"/>
  <c r="R10" i="15"/>
  <c r="Q10" i="15"/>
  <c r="G36" i="14"/>
  <c r="AA23" i="14"/>
  <c r="Z23" i="14"/>
  <c r="AA29" i="14"/>
  <c r="Z29" i="14"/>
  <c r="G11" i="14"/>
  <c r="G17" i="14"/>
  <c r="G21" i="14"/>
  <c r="Q26" i="14"/>
  <c r="R26" i="14"/>
  <c r="Z32" i="14"/>
  <c r="AA32" i="14"/>
  <c r="AA21" i="13"/>
  <c r="R24" i="13"/>
  <c r="Q24" i="13"/>
  <c r="Z29" i="13"/>
  <c r="AA29" i="13"/>
  <c r="AA13" i="12"/>
  <c r="G13" i="12"/>
  <c r="G34" i="12"/>
  <c r="Q35" i="12"/>
  <c r="R15" i="12"/>
  <c r="R18" i="11"/>
  <c r="R24" i="11"/>
  <c r="Q24" i="11"/>
  <c r="AA30" i="11"/>
  <c r="Z30" i="11"/>
  <c r="AA13" i="11"/>
  <c r="Z13" i="11"/>
  <c r="Z31" i="11"/>
  <c r="AA31" i="11"/>
  <c r="R10" i="11"/>
  <c r="R34" i="11"/>
  <c r="Q34" i="11"/>
  <c r="Q36" i="11"/>
  <c r="R36" i="11"/>
  <c r="G33" i="10"/>
  <c r="AA34" i="9"/>
  <c r="G16" i="9"/>
  <c r="G18" i="9"/>
  <c r="G28" i="9"/>
  <c r="Z24" i="9"/>
  <c r="AA24" i="9"/>
  <c r="R11" i="9"/>
  <c r="G13" i="9"/>
  <c r="AA17" i="9"/>
  <c r="Z17" i="9"/>
  <c r="G21" i="9"/>
  <c r="G37" i="9"/>
  <c r="Z32" i="9"/>
  <c r="AA12" i="9"/>
  <c r="Z12" i="9"/>
  <c r="G13" i="8"/>
  <c r="AA37" i="8"/>
  <c r="Z14" i="8"/>
  <c r="R22" i="8"/>
  <c r="Q24" i="8"/>
  <c r="R24" i="8"/>
  <c r="Q36" i="8"/>
  <c r="R36" i="8"/>
  <c r="AA20" i="8"/>
  <c r="Z20" i="8"/>
  <c r="Q35" i="18" l="1"/>
  <c r="Q10" i="14"/>
  <c r="R21" i="11"/>
  <c r="R34" i="13"/>
  <c r="R25" i="14"/>
  <c r="Q31" i="20"/>
  <c r="R20" i="8"/>
  <c r="R26" i="8"/>
  <c r="Q24" i="9"/>
  <c r="Q35" i="9"/>
  <c r="AA25" i="9"/>
  <c r="Q21" i="12"/>
  <c r="Q26" i="18"/>
  <c r="R31" i="18"/>
  <c r="AA20" i="18"/>
  <c r="Q8" i="20"/>
  <c r="Q11" i="8"/>
  <c r="R33" i="8"/>
  <c r="AA27" i="9"/>
  <c r="AA19" i="9"/>
  <c r="AA20" i="10"/>
  <c r="R19" i="11"/>
  <c r="Q37" i="11"/>
  <c r="Q26" i="12"/>
  <c r="Q13" i="13"/>
  <c r="Z33" i="18"/>
  <c r="Q13" i="19"/>
  <c r="Q13" i="20"/>
  <c r="Z24" i="8"/>
  <c r="Z14" i="9"/>
  <c r="Q20" i="10"/>
  <c r="Z33" i="12"/>
  <c r="Q22" i="12"/>
  <c r="AA19" i="13"/>
  <c r="Q14" i="13"/>
  <c r="R34" i="14"/>
  <c r="Z18" i="19"/>
  <c r="AA25" i="7"/>
  <c r="AA23" i="10"/>
  <c r="AA25" i="11"/>
  <c r="Z9" i="12"/>
  <c r="R16" i="13"/>
  <c r="AA17" i="16"/>
  <c r="Q11" i="19"/>
  <c r="Q32" i="20"/>
  <c r="Q19" i="9"/>
  <c r="AA15" i="10"/>
  <c r="AA31" i="10"/>
  <c r="R21" i="10"/>
  <c r="Z11" i="10"/>
  <c r="Z18" i="9"/>
  <c r="Q25" i="9"/>
  <c r="Q31" i="9"/>
  <c r="R23" i="9"/>
  <c r="Q10" i="9"/>
  <c r="Z29" i="8"/>
  <c r="AA33" i="8"/>
  <c r="Z31" i="9"/>
  <c r="R20" i="11"/>
  <c r="AA16" i="12"/>
  <c r="AA19" i="16"/>
  <c r="Q22" i="9"/>
  <c r="AA18" i="13"/>
  <c r="R13" i="9"/>
  <c r="AA20" i="12"/>
  <c r="AA15" i="13"/>
  <c r="AA22" i="16"/>
  <c r="Z36" i="14"/>
  <c r="Z18" i="16"/>
  <c r="Z15" i="14"/>
  <c r="Q25" i="18"/>
  <c r="Z25" i="20"/>
  <c r="R37" i="8"/>
  <c r="R28" i="8"/>
  <c r="R25" i="8"/>
  <c r="Z17" i="8"/>
  <c r="Q30" i="8"/>
  <c r="Z12" i="8"/>
  <c r="Z16" i="8"/>
  <c r="Q31" i="8"/>
  <c r="Z34" i="8"/>
  <c r="AA26" i="8"/>
  <c r="AA11" i="8"/>
  <c r="Q35" i="8"/>
  <c r="R37" i="10"/>
  <c r="Z24" i="10"/>
  <c r="Q15" i="10"/>
  <c r="AA16" i="10"/>
  <c r="AA33" i="11"/>
  <c r="R33" i="11"/>
  <c r="Z13" i="10"/>
  <c r="Q14" i="10"/>
  <c r="Z14" i="10"/>
  <c r="R11" i="10"/>
  <c r="R19" i="10"/>
  <c r="Z21" i="10"/>
  <c r="Q36" i="9"/>
  <c r="Q21" i="9"/>
  <c r="Z32" i="7"/>
  <c r="Z18" i="7"/>
  <c r="Z16" i="7"/>
  <c r="Q26" i="7"/>
  <c r="Z22" i="7"/>
  <c r="AA23" i="8"/>
  <c r="Q29" i="8"/>
  <c r="Z26" i="9"/>
  <c r="R32" i="9"/>
  <c r="Q35" i="10"/>
  <c r="Q22" i="11"/>
  <c r="Z14" i="12"/>
  <c r="AA27" i="12"/>
  <c r="AA27" i="16"/>
  <c r="AA12" i="16"/>
  <c r="AA31" i="18"/>
  <c r="AA26" i="19"/>
  <c r="R17" i="19"/>
  <c r="Q25" i="20"/>
  <c r="R19" i="20"/>
  <c r="AA34" i="7"/>
  <c r="Z13" i="9"/>
  <c r="Z10" i="10"/>
  <c r="Z33" i="10"/>
  <c r="Z32" i="10"/>
  <c r="AA17" i="11"/>
  <c r="Z19" i="12"/>
  <c r="Z24" i="13"/>
  <c r="Z11" i="13"/>
  <c r="Z28" i="14"/>
  <c r="AA31" i="14"/>
  <c r="AA15" i="18"/>
  <c r="AA23" i="18"/>
  <c r="Q9" i="19"/>
  <c r="Z25" i="19"/>
  <c r="Q15" i="20"/>
  <c r="Q36" i="7"/>
  <c r="Q34" i="8"/>
  <c r="R37" i="9"/>
  <c r="AA11" i="9"/>
  <c r="R16" i="9"/>
  <c r="AA32" i="8"/>
  <c r="R32" i="8"/>
  <c r="AA16" i="9"/>
  <c r="Q34" i="10"/>
  <c r="Z27" i="11"/>
  <c r="R28" i="12"/>
  <c r="Q23" i="12"/>
  <c r="AA23" i="12"/>
  <c r="R27" i="16"/>
  <c r="R34" i="18"/>
  <c r="Z10" i="18"/>
  <c r="Z8" i="18"/>
  <c r="Z14" i="19"/>
  <c r="Q22" i="7"/>
  <c r="AA14" i="7"/>
  <c r="Z9" i="19"/>
  <c r="R23" i="8"/>
  <c r="Z10" i="13"/>
  <c r="Z18" i="20"/>
  <c r="Z25" i="8"/>
  <c r="Z32" i="19"/>
  <c r="AA32" i="19"/>
  <c r="Z30" i="19"/>
  <c r="AA30" i="19"/>
  <c r="R29" i="20"/>
  <c r="Q29" i="20"/>
  <c r="Q11" i="14"/>
  <c r="R11" i="14"/>
  <c r="AA26" i="14"/>
  <c r="Z26" i="14"/>
  <c r="Q18" i="14"/>
  <c r="R18" i="14"/>
  <c r="Q15" i="11"/>
  <c r="R15" i="11"/>
  <c r="AA10" i="7"/>
  <c r="Z10" i="7"/>
  <c r="Z15" i="7"/>
  <c r="AA15" i="7"/>
  <c r="Q26" i="11"/>
  <c r="R26" i="11"/>
  <c r="Z15" i="8"/>
  <c r="AA15" i="8"/>
  <c r="R8" i="19"/>
  <c r="Q8" i="19"/>
  <c r="AA19" i="18"/>
  <c r="Z19" i="18"/>
  <c r="AA8" i="20"/>
  <c r="Z8" i="20"/>
  <c r="Q30" i="20"/>
  <c r="R30" i="20"/>
  <c r="AA36" i="9"/>
  <c r="Z29" i="9"/>
  <c r="R28" i="9"/>
  <c r="Q30" i="9"/>
  <c r="Q34" i="9"/>
  <c r="R12" i="9"/>
  <c r="AA34" i="10"/>
  <c r="R25" i="10"/>
  <c r="Q24" i="10"/>
  <c r="Q32" i="11"/>
  <c r="Z18" i="11"/>
  <c r="Q32" i="12"/>
  <c r="AA17" i="13"/>
  <c r="Q13" i="14"/>
  <c r="R32" i="14"/>
  <c r="Z27" i="14"/>
  <c r="Z31" i="16"/>
  <c r="AA26" i="16"/>
  <c r="AA29" i="16"/>
  <c r="Q19" i="18"/>
  <c r="AA28" i="18"/>
  <c r="Q27" i="18"/>
  <c r="AA17" i="19"/>
  <c r="Z26" i="20"/>
  <c r="R23" i="7"/>
  <c r="Q33" i="7"/>
  <c r="R27" i="10"/>
  <c r="Q27" i="10"/>
  <c r="R33" i="19"/>
  <c r="Q33" i="19"/>
  <c r="AA32" i="12"/>
  <c r="Z32" i="12"/>
  <c r="Z23" i="9"/>
  <c r="AA23" i="9"/>
  <c r="Q21" i="7"/>
  <c r="R21" i="7"/>
  <c r="Z33" i="9"/>
  <c r="Z20" i="9"/>
  <c r="AA22" i="9"/>
  <c r="R28" i="10"/>
  <c r="R26" i="10"/>
  <c r="Z22" i="10"/>
  <c r="AA26" i="10"/>
  <c r="Z25" i="10"/>
  <c r="R16" i="10"/>
  <c r="AA36" i="10"/>
  <c r="AA19" i="11"/>
  <c r="Z29" i="12"/>
  <c r="Z24" i="12"/>
  <c r="Q34" i="12"/>
  <c r="R22" i="13"/>
  <c r="AA12" i="14"/>
  <c r="AA10" i="14"/>
  <c r="R33" i="14"/>
  <c r="R23" i="16"/>
  <c r="Q37" i="16"/>
  <c r="Z22" i="18"/>
  <c r="R9" i="18"/>
  <c r="AA12" i="18"/>
  <c r="AA27" i="19"/>
  <c r="Q20" i="19"/>
  <c r="Q34" i="19"/>
  <c r="Q21" i="19"/>
  <c r="Z31" i="20"/>
  <c r="AA34" i="20"/>
  <c r="AA30" i="9"/>
  <c r="Q17" i="9"/>
  <c r="Q23" i="10"/>
  <c r="R32" i="10"/>
  <c r="AA26" i="11"/>
  <c r="Q8" i="12"/>
  <c r="Q18" i="12"/>
  <c r="Z20" i="14"/>
  <c r="AA13" i="14"/>
  <c r="R36" i="16"/>
  <c r="Q22" i="16"/>
  <c r="Z13" i="16"/>
  <c r="Z15" i="16"/>
  <c r="Z32" i="16"/>
  <c r="R14" i="18"/>
  <c r="AA34" i="18"/>
  <c r="Q35" i="19"/>
  <c r="R30" i="19"/>
  <c r="Z30" i="20"/>
  <c r="Z31" i="7"/>
  <c r="Z20" i="11"/>
  <c r="AA20" i="13"/>
  <c r="R15" i="19"/>
  <c r="Q33" i="9"/>
  <c r="Q14" i="9"/>
  <c r="R36" i="10"/>
  <c r="Q30" i="10"/>
  <c r="R33" i="20"/>
  <c r="AA16" i="20"/>
  <c r="Z37" i="9"/>
  <c r="Z19" i="10"/>
  <c r="Z12" i="11"/>
  <c r="Q29" i="12"/>
  <c r="Q28" i="13"/>
  <c r="Z27" i="13"/>
  <c r="Q13" i="18"/>
  <c r="Q12" i="19"/>
  <c r="R26" i="19"/>
  <c r="AA14" i="20"/>
  <c r="Z32" i="20"/>
  <c r="AA21" i="8"/>
  <c r="Q26" i="9"/>
  <c r="AA22" i="12"/>
  <c r="Z17" i="12"/>
  <c r="Q14" i="16"/>
  <c r="Z22" i="19"/>
  <c r="Z19" i="19"/>
  <c r="R11" i="20"/>
  <c r="R25" i="19"/>
  <c r="Q25" i="19"/>
  <c r="R16" i="19"/>
  <c r="Q16" i="19"/>
  <c r="Z13" i="20"/>
  <c r="AA13" i="20"/>
  <c r="R21" i="18"/>
  <c r="Q21" i="18"/>
  <c r="AA17" i="18"/>
  <c r="Z17" i="18"/>
  <c r="AA35" i="14"/>
  <c r="Z35" i="14"/>
  <c r="AA22" i="11"/>
  <c r="Z22" i="11"/>
  <c r="Z24" i="18"/>
  <c r="AA24" i="18"/>
  <c r="Q12" i="14"/>
  <c r="R12" i="14"/>
  <c r="Z34" i="11"/>
  <c r="AA34" i="11"/>
  <c r="Z28" i="11"/>
  <c r="AA28" i="11"/>
  <c r="Z28" i="16"/>
  <c r="AA28" i="16"/>
  <c r="Q23" i="11"/>
  <c r="R23" i="11"/>
  <c r="Z24" i="14"/>
  <c r="AA24" i="14"/>
  <c r="Q15" i="14"/>
  <c r="R15" i="14"/>
  <c r="R30" i="14"/>
  <c r="Q30" i="14"/>
  <c r="Q23" i="14"/>
  <c r="R23" i="14"/>
  <c r="AA10" i="11"/>
  <c r="Z10" i="11"/>
  <c r="Z14" i="11"/>
  <c r="AA14" i="11"/>
  <c r="R33" i="10"/>
  <c r="Q33" i="10"/>
  <c r="R12" i="10"/>
  <c r="Q12" i="10"/>
  <c r="AA15" i="19"/>
  <c r="Z15" i="19"/>
  <c r="AA10" i="19"/>
  <c r="Z10" i="19"/>
  <c r="R19" i="12"/>
  <c r="Q19" i="12"/>
  <c r="R30" i="12"/>
  <c r="Q30" i="12"/>
  <c r="AA12" i="12"/>
  <c r="Z12" i="12"/>
  <c r="AA15" i="20"/>
  <c r="Z15" i="20"/>
  <c r="R10" i="10"/>
  <c r="Q10" i="10"/>
  <c r="AA21" i="9"/>
  <c r="Z21" i="9"/>
  <c r="AA14" i="13"/>
  <c r="Z14" i="13"/>
  <c r="Q26" i="13"/>
  <c r="R26" i="13"/>
  <c r="Z12" i="10"/>
  <c r="Z30" i="10"/>
  <c r="R29" i="10"/>
  <c r="Q31" i="11"/>
  <c r="Z11" i="12"/>
  <c r="Z31" i="12"/>
  <c r="Q25" i="12"/>
  <c r="R17" i="12"/>
  <c r="Q11" i="13"/>
  <c r="Q36" i="14"/>
  <c r="R37" i="14"/>
  <c r="Q24" i="16"/>
  <c r="Q18" i="16"/>
  <c r="AA11" i="16"/>
  <c r="AA14" i="16"/>
  <c r="Q32" i="19"/>
  <c r="Z10" i="20"/>
  <c r="R37" i="7"/>
  <c r="AA30" i="7"/>
  <c r="Z22" i="13"/>
  <c r="AA22" i="13"/>
  <c r="Q27" i="19"/>
  <c r="R27" i="19"/>
  <c r="Q14" i="12"/>
  <c r="R14" i="12"/>
  <c r="AA37" i="14"/>
  <c r="Z37" i="14"/>
  <c r="R20" i="14"/>
  <c r="Q20" i="14"/>
  <c r="Z23" i="7"/>
  <c r="AA23" i="7"/>
  <c r="AA20" i="16"/>
  <c r="Z20" i="16"/>
  <c r="Q11" i="16"/>
  <c r="R11" i="16"/>
  <c r="AA23" i="11"/>
  <c r="Z23" i="11"/>
  <c r="AA11" i="14"/>
  <c r="Z11" i="14"/>
  <c r="AA32" i="11"/>
  <c r="Z32" i="11"/>
  <c r="Z18" i="10"/>
  <c r="AA18" i="10"/>
  <c r="Q13" i="10"/>
  <c r="R13" i="10"/>
  <c r="Z35" i="10"/>
  <c r="AA35" i="10"/>
  <c r="AA29" i="11"/>
  <c r="Z29" i="11"/>
  <c r="Q20" i="20"/>
  <c r="R20" i="20"/>
  <c r="AA8" i="12"/>
  <c r="Z8" i="12"/>
  <c r="R34" i="20"/>
  <c r="Q34" i="20"/>
  <c r="R27" i="9"/>
  <c r="Q27" i="9"/>
  <c r="Z37" i="7"/>
  <c r="AA37" i="7"/>
  <c r="Z35" i="9"/>
  <c r="AA35" i="9"/>
  <c r="Z15" i="9"/>
  <c r="AA15" i="9"/>
  <c r="AA31" i="13"/>
  <c r="Z31" i="13"/>
  <c r="Q31" i="7"/>
  <c r="R31" i="7"/>
  <c r="R15" i="7"/>
  <c r="Q15" i="7"/>
  <c r="R14" i="8"/>
  <c r="Q18" i="9"/>
  <c r="Q20" i="9"/>
  <c r="AA17" i="10"/>
  <c r="AA35" i="11"/>
  <c r="AA11" i="11"/>
  <c r="Q24" i="12"/>
  <c r="R22" i="14"/>
  <c r="Q21" i="14"/>
  <c r="Z30" i="18"/>
  <c r="Q33" i="18"/>
  <c r="Z17" i="20"/>
  <c r="R17" i="16"/>
  <c r="R29" i="7"/>
  <c r="R34" i="7"/>
  <c r="Q30" i="7"/>
  <c r="R27" i="13"/>
  <c r="Q27" i="13"/>
  <c r="Q29" i="9"/>
  <c r="Z28" i="9"/>
  <c r="Q15" i="9"/>
  <c r="R18" i="10"/>
  <c r="AA28" i="12"/>
  <c r="AA34" i="12"/>
  <c r="Q20" i="12"/>
  <c r="AA9" i="13"/>
  <c r="AA30" i="13"/>
  <c r="Z28" i="13"/>
  <c r="Z22" i="14"/>
  <c r="R14" i="14"/>
  <c r="R26" i="16"/>
  <c r="R21" i="16"/>
  <c r="AA35" i="18"/>
  <c r="R29" i="18"/>
  <c r="Q29" i="19"/>
  <c r="AA31" i="19"/>
  <c r="R24" i="20"/>
  <c r="Z8" i="13"/>
  <c r="R25" i="7"/>
  <c r="Z17" i="7"/>
  <c r="AA17" i="7"/>
  <c r="Q28" i="7"/>
  <c r="R28" i="7"/>
  <c r="Q18" i="8"/>
  <c r="Q31" i="12"/>
  <c r="Z18" i="12"/>
  <c r="R16" i="14"/>
  <c r="R32" i="16"/>
  <c r="AA34" i="16"/>
  <c r="Q29" i="16"/>
  <c r="R18" i="18"/>
  <c r="Q23" i="19"/>
  <c r="Z11" i="7"/>
  <c r="R16" i="7"/>
  <c r="Q16" i="7"/>
  <c r="AA10" i="9"/>
  <c r="Z10" i="9"/>
  <c r="AA27" i="8"/>
  <c r="AA35" i="8"/>
  <c r="Z29" i="10"/>
  <c r="AA27" i="10"/>
  <c r="Q31" i="10"/>
  <c r="Z37" i="11"/>
  <c r="Q16" i="11"/>
  <c r="R29" i="11"/>
  <c r="Z21" i="12"/>
  <c r="Q13" i="12"/>
  <c r="AA33" i="13"/>
  <c r="Q20" i="13"/>
  <c r="R18" i="13"/>
  <c r="Z34" i="14"/>
  <c r="Z30" i="14"/>
  <c r="AA18" i="14"/>
  <c r="Q25" i="16"/>
  <c r="R15" i="16"/>
  <c r="Z23" i="19"/>
  <c r="Z33" i="19"/>
  <c r="Q16" i="20"/>
  <c r="R17" i="20"/>
  <c r="R35" i="20"/>
  <c r="Z21" i="20"/>
  <c r="Q13" i="7"/>
  <c r="R10" i="8"/>
  <c r="Z18" i="8"/>
  <c r="AA31" i="8"/>
  <c r="AA28" i="10"/>
  <c r="Q17" i="10"/>
  <c r="Q22" i="10"/>
  <c r="Z37" i="10"/>
  <c r="Q28" i="11"/>
  <c r="Z36" i="11"/>
  <c r="AA21" i="11"/>
  <c r="Z16" i="11"/>
  <c r="AA26" i="12"/>
  <c r="Q16" i="12"/>
  <c r="Z15" i="12"/>
  <c r="Q32" i="13"/>
  <c r="Z12" i="13"/>
  <c r="Z32" i="13"/>
  <c r="Z14" i="14"/>
  <c r="Z16" i="14"/>
  <c r="Z33" i="14"/>
  <c r="Q31" i="14"/>
  <c r="R29" i="14"/>
  <c r="Q17" i="14"/>
  <c r="R35" i="16"/>
  <c r="Q33" i="16"/>
  <c r="AA33" i="16"/>
  <c r="R19" i="16"/>
  <c r="Z37" i="16"/>
  <c r="Q12" i="16"/>
  <c r="AA10" i="16"/>
  <c r="R10" i="16"/>
  <c r="Q13" i="16"/>
  <c r="Q20" i="18"/>
  <c r="Q32" i="18"/>
  <c r="Z18" i="18"/>
  <c r="Z14" i="18"/>
  <c r="Q10" i="18"/>
  <c r="Z16" i="18"/>
  <c r="R11" i="18"/>
  <c r="Z24" i="19"/>
  <c r="AA29" i="19"/>
  <c r="AA20" i="19"/>
  <c r="AA8" i="19"/>
  <c r="Q22" i="20"/>
  <c r="Z20" i="20"/>
  <c r="R17" i="7"/>
  <c r="R9" i="12"/>
  <c r="R27" i="8"/>
  <c r="Q12" i="11"/>
  <c r="Q27" i="11"/>
  <c r="AA15" i="11"/>
  <c r="Q30" i="11"/>
  <c r="AA30" i="12"/>
  <c r="Q25" i="13"/>
  <c r="R28" i="14"/>
  <c r="Z17" i="14"/>
  <c r="R30" i="16"/>
  <c r="AA23" i="16"/>
  <c r="AA25" i="16"/>
  <c r="R23" i="18"/>
  <c r="Q28" i="18"/>
  <c r="Q17" i="18"/>
  <c r="AA34" i="19"/>
  <c r="R24" i="19"/>
  <c r="Q10" i="19"/>
  <c r="Z13" i="19"/>
  <c r="AA11" i="19"/>
  <c r="R10" i="20"/>
  <c r="AA36" i="7"/>
  <c r="Z28" i="7"/>
  <c r="AA28" i="7"/>
  <c r="R27" i="7"/>
  <c r="Q27" i="7"/>
  <c r="Z33" i="7"/>
  <c r="AA33" i="7"/>
  <c r="Q32" i="7"/>
  <c r="R32" i="7"/>
  <c r="R10" i="7"/>
  <c r="Q10" i="7"/>
  <c r="AA24" i="7"/>
  <c r="Z24" i="7"/>
  <c r="Z36" i="8"/>
  <c r="Q11" i="11"/>
  <c r="R25" i="11"/>
  <c r="Q17" i="11"/>
  <c r="Q14" i="11"/>
  <c r="R30" i="13"/>
  <c r="R10" i="13"/>
  <c r="AA34" i="13"/>
  <c r="Q24" i="14"/>
  <c r="Q35" i="14"/>
  <c r="Q34" i="16"/>
  <c r="Z9" i="18"/>
  <c r="R16" i="18"/>
  <c r="Z28" i="19"/>
  <c r="Q12" i="20"/>
  <c r="AA21" i="7"/>
  <c r="Z21" i="7"/>
  <c r="R20" i="7"/>
  <c r="Q20" i="7"/>
  <c r="R35" i="7"/>
  <c r="Q35" i="7"/>
  <c r="AA29" i="7"/>
  <c r="Z29" i="7"/>
  <c r="R13" i="11"/>
  <c r="Q13" i="11"/>
  <c r="Q15" i="8"/>
  <c r="Q35" i="11"/>
  <c r="AA24" i="11"/>
  <c r="Q12" i="12"/>
  <c r="Q10" i="12"/>
  <c r="Q27" i="12"/>
  <c r="AA35" i="12"/>
  <c r="AA26" i="13"/>
  <c r="R23" i="13"/>
  <c r="AA21" i="14"/>
  <c r="AA25" i="14"/>
  <c r="Z19" i="14"/>
  <c r="R27" i="14"/>
  <c r="Q19" i="14"/>
  <c r="R31" i="16"/>
  <c r="AA35" i="16"/>
  <c r="AA26" i="18"/>
  <c r="AA29" i="18"/>
  <c r="R24" i="18"/>
  <c r="R12" i="18"/>
  <c r="Z32" i="18"/>
  <c r="Q22" i="18"/>
  <c r="Z21" i="18"/>
  <c r="Q19" i="19"/>
  <c r="Q31" i="19"/>
  <c r="Z35" i="19"/>
  <c r="Q18" i="19"/>
  <c r="Z35" i="20"/>
  <c r="Z28" i="20"/>
  <c r="Q18" i="7"/>
  <c r="Z19" i="7"/>
  <c r="Z26" i="7"/>
  <c r="Q14" i="7"/>
  <c r="Q12" i="7"/>
  <c r="R12" i="7"/>
  <c r="Z20" i="7"/>
  <c r="AA20" i="7"/>
  <c r="R19" i="7"/>
  <c r="Q19" i="7"/>
  <c r="Z13" i="7"/>
  <c r="AA13" i="7"/>
  <c r="AA19" i="8"/>
  <c r="Q12" i="8"/>
  <c r="Q15" i="13"/>
  <c r="Q14" i="19"/>
  <c r="AA21" i="19"/>
  <c r="AA35" i="7"/>
  <c r="AA27" i="7"/>
  <c r="AA12" i="7"/>
  <c r="Z12" i="7"/>
  <c r="R11" i="7"/>
  <c r="Q11" i="7"/>
  <c r="Q24" i="7"/>
  <c r="R24" i="7"/>
  <c r="Q22" i="19"/>
  <c r="AA12" i="19"/>
  <c r="AA16" i="19"/>
  <c r="R30" i="18"/>
  <c r="R29" i="13"/>
  <c r="R33" i="12"/>
  <c r="Z22" i="8"/>
  <c r="Q21" i="8"/>
  <c r="G8" i="22"/>
  <c r="G10" i="22"/>
  <c r="Q21" i="13"/>
  <c r="Z13" i="13"/>
  <c r="Z13" i="8"/>
  <c r="AA13" i="8"/>
  <c r="Q19" i="8"/>
  <c r="Z25" i="12"/>
  <c r="AA25" i="12"/>
  <c r="Q33" i="12"/>
  <c r="Z10" i="12"/>
  <c r="AA10" i="12"/>
  <c r="R14" i="20"/>
  <c r="Q14" i="20"/>
  <c r="Q28" i="20"/>
  <c r="Q23" i="20"/>
  <c r="R23" i="20"/>
  <c r="R21" i="20"/>
  <c r="Q21" i="20"/>
  <c r="Q26" i="20"/>
  <c r="R26" i="20"/>
  <c r="Z29" i="20"/>
  <c r="AA29" i="20"/>
  <c r="Z11" i="20"/>
  <c r="AA11" i="20"/>
  <c r="Z35" i="13"/>
  <c r="AA35" i="13"/>
  <c r="AA23" i="13"/>
  <c r="Z23" i="13"/>
  <c r="AA22" i="8"/>
  <c r="AA30" i="8"/>
  <c r="R17" i="8"/>
  <c r="Q17" i="13"/>
  <c r="R17" i="13"/>
  <c r="Q31" i="13"/>
  <c r="R33" i="13"/>
  <c r="R9" i="20"/>
  <c r="AA12" i="20"/>
  <c r="Z33" i="20"/>
  <c r="AA24" i="20"/>
  <c r="AA19" i="20"/>
  <c r="Z27" i="20"/>
  <c r="R18" i="20"/>
  <c r="AA22" i="20"/>
  <c r="Z9" i="20"/>
  <c r="AA9" i="20"/>
  <c r="Q8" i="13"/>
  <c r="R8" i="13"/>
  <c r="Z16" i="13"/>
  <c r="AA16" i="13"/>
  <c r="AA10" i="8"/>
  <c r="Z10" i="8"/>
  <c r="AA28" i="8"/>
  <c r="Q13" i="8"/>
  <c r="Q19" i="13"/>
  <c r="Q35" i="13"/>
  <c r="AA25" i="13"/>
  <c r="R27" i="20"/>
  <c r="R9" i="13"/>
  <c r="Q11" i="12"/>
  <c r="Q12" i="13"/>
  <c r="R12" i="13"/>
  <c r="R16" i="8"/>
  <c r="Q16" i="8"/>
  <c r="O3" i="5" l="1"/>
  <c r="P14" i="5" s="1"/>
  <c r="Q14" i="5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F8" i="5"/>
  <c r="L1" i="5" l="1"/>
  <c r="D11" i="5"/>
  <c r="F11" i="5"/>
  <c r="D13" i="5"/>
  <c r="F13" i="5"/>
  <c r="P13" i="5"/>
  <c r="Y37" i="5"/>
  <c r="P37" i="5"/>
  <c r="F37" i="5"/>
  <c r="D37" i="5"/>
  <c r="Y35" i="5"/>
  <c r="P35" i="5"/>
  <c r="F35" i="5"/>
  <c r="D35" i="5"/>
  <c r="Y33" i="5"/>
  <c r="P33" i="5"/>
  <c r="F33" i="5"/>
  <c r="D33" i="5"/>
  <c r="Y31" i="5"/>
  <c r="P31" i="5"/>
  <c r="F31" i="5"/>
  <c r="D31" i="5"/>
  <c r="Y29" i="5"/>
  <c r="P29" i="5"/>
  <c r="F29" i="5"/>
  <c r="D29" i="5"/>
  <c r="P36" i="5"/>
  <c r="D36" i="5"/>
  <c r="Y34" i="5"/>
  <c r="F34" i="5"/>
  <c r="P32" i="5"/>
  <c r="Y36" i="5"/>
  <c r="F36" i="5"/>
  <c r="P34" i="5"/>
  <c r="D34" i="5"/>
  <c r="Y32" i="5"/>
  <c r="F32" i="5"/>
  <c r="P30" i="5"/>
  <c r="D30" i="5"/>
  <c r="Y28" i="5"/>
  <c r="P28" i="5"/>
  <c r="F28" i="5"/>
  <c r="D28" i="5"/>
  <c r="Y26" i="5"/>
  <c r="P26" i="5"/>
  <c r="F26" i="5"/>
  <c r="D26" i="5"/>
  <c r="Y24" i="5"/>
  <c r="P24" i="5"/>
  <c r="F24" i="5"/>
  <c r="D24" i="5"/>
  <c r="Y22" i="5"/>
  <c r="P22" i="5"/>
  <c r="F22" i="5"/>
  <c r="D22" i="5"/>
  <c r="Y20" i="5"/>
  <c r="P20" i="5"/>
  <c r="F20" i="5"/>
  <c r="D20" i="5"/>
  <c r="Y18" i="5"/>
  <c r="P18" i="5"/>
  <c r="F18" i="5"/>
  <c r="D18" i="5"/>
  <c r="Y16" i="5"/>
  <c r="P16" i="5"/>
  <c r="F16" i="5"/>
  <c r="D16" i="5"/>
  <c r="D32" i="5"/>
  <c r="Y30" i="5"/>
  <c r="Y27" i="5"/>
  <c r="F27" i="5"/>
  <c r="P25" i="5"/>
  <c r="D25" i="5"/>
  <c r="Y23" i="5"/>
  <c r="F23" i="5"/>
  <c r="P21" i="5"/>
  <c r="D21" i="5"/>
  <c r="Y19" i="5"/>
  <c r="F19" i="5"/>
  <c r="P17" i="5"/>
  <c r="D17" i="5"/>
  <c r="Y15" i="5"/>
  <c r="P15" i="5"/>
  <c r="F15" i="5"/>
  <c r="D15" i="5"/>
  <c r="F30" i="5"/>
  <c r="P27" i="5"/>
  <c r="D27" i="5"/>
  <c r="Y25" i="5"/>
  <c r="F25" i="5"/>
  <c r="P23" i="5"/>
  <c r="D23" i="5"/>
  <c r="Y21" i="5"/>
  <c r="F21" i="5"/>
  <c r="P19" i="5"/>
  <c r="D19" i="5"/>
  <c r="Y17" i="5"/>
  <c r="F17" i="5"/>
  <c r="P11" i="5"/>
  <c r="Y11" i="5"/>
  <c r="Y13" i="5"/>
  <c r="D10" i="5"/>
  <c r="F10" i="5"/>
  <c r="P10" i="5"/>
  <c r="Y10" i="5"/>
  <c r="D12" i="5"/>
  <c r="F12" i="5"/>
  <c r="P12" i="5"/>
  <c r="Y12" i="5"/>
  <c r="D14" i="5"/>
  <c r="F14" i="5"/>
  <c r="Y14" i="5"/>
  <c r="O3" i="2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F8" i="4"/>
  <c r="Z10" i="5" l="1"/>
  <c r="Z17" i="5"/>
  <c r="Z21" i="5"/>
  <c r="Q27" i="5"/>
  <c r="Q16" i="5"/>
  <c r="Q18" i="5"/>
  <c r="Q20" i="5"/>
  <c r="Q22" i="5"/>
  <c r="Q24" i="5"/>
  <c r="Q26" i="5"/>
  <c r="Q28" i="5"/>
  <c r="Q32" i="5"/>
  <c r="Z34" i="5"/>
  <c r="Q36" i="5"/>
  <c r="Z29" i="5"/>
  <c r="Z31" i="5"/>
  <c r="Z33" i="5"/>
  <c r="Z35" i="5"/>
  <c r="Z37" i="5"/>
  <c r="Z12" i="5"/>
  <c r="Z13" i="5"/>
  <c r="Q11" i="5"/>
  <c r="Q19" i="5"/>
  <c r="Q23" i="5"/>
  <c r="Z25" i="5"/>
  <c r="Q15" i="5"/>
  <c r="Z30" i="5"/>
  <c r="Z14" i="5"/>
  <c r="Q12" i="5"/>
  <c r="Q10" i="5"/>
  <c r="Z11" i="5"/>
  <c r="Z15" i="5"/>
  <c r="Q17" i="5"/>
  <c r="Z19" i="5"/>
  <c r="Q21" i="5"/>
  <c r="Z23" i="5"/>
  <c r="Q25" i="5"/>
  <c r="Z27" i="5"/>
  <c r="Z16" i="5"/>
  <c r="Z18" i="5"/>
  <c r="Z20" i="5"/>
  <c r="Z22" i="5"/>
  <c r="Z24" i="5"/>
  <c r="Z26" i="5"/>
  <c r="Z28" i="5"/>
  <c r="Q30" i="5"/>
  <c r="Z32" i="5"/>
  <c r="Q34" i="5"/>
  <c r="Z36" i="5"/>
  <c r="Q29" i="5"/>
  <c r="Q31" i="5"/>
  <c r="Q33" i="5"/>
  <c r="Q35" i="5"/>
  <c r="Q37" i="5"/>
  <c r="Q13" i="5"/>
  <c r="G14" i="5"/>
  <c r="G10" i="5"/>
  <c r="E15" i="5"/>
  <c r="E17" i="5"/>
  <c r="G19" i="5"/>
  <c r="E21" i="5"/>
  <c r="G23" i="5"/>
  <c r="E25" i="5"/>
  <c r="G27" i="5"/>
  <c r="E16" i="5"/>
  <c r="E18" i="5"/>
  <c r="E20" i="5"/>
  <c r="E22" i="5"/>
  <c r="E24" i="5"/>
  <c r="E26" i="5"/>
  <c r="E28" i="5"/>
  <c r="E30" i="5"/>
  <c r="G32" i="5"/>
  <c r="E34" i="5"/>
  <c r="G36" i="5"/>
  <c r="G29" i="5"/>
  <c r="G31" i="5"/>
  <c r="G33" i="5"/>
  <c r="G35" i="5"/>
  <c r="G37" i="5"/>
  <c r="G13" i="5"/>
  <c r="G11" i="5"/>
  <c r="G12" i="5"/>
  <c r="E14" i="5"/>
  <c r="E12" i="5"/>
  <c r="E10" i="5"/>
  <c r="G17" i="5"/>
  <c r="E19" i="5"/>
  <c r="G21" i="5"/>
  <c r="E23" i="5"/>
  <c r="G25" i="5"/>
  <c r="E27" i="5"/>
  <c r="G30" i="5"/>
  <c r="G15" i="5"/>
  <c r="E32" i="5"/>
  <c r="G16" i="5"/>
  <c r="G18" i="5"/>
  <c r="G20" i="5"/>
  <c r="G22" i="5"/>
  <c r="G24" i="5"/>
  <c r="G26" i="5"/>
  <c r="G28" i="5"/>
  <c r="G34" i="5"/>
  <c r="E36" i="5"/>
  <c r="E29" i="5"/>
  <c r="E31" i="5"/>
  <c r="E33" i="5"/>
  <c r="E35" i="5"/>
  <c r="E37" i="5"/>
  <c r="E13" i="5"/>
  <c r="E11" i="5"/>
  <c r="L1" i="4"/>
  <c r="Y37" i="4"/>
  <c r="P37" i="4"/>
  <c r="F37" i="4"/>
  <c r="D37" i="4"/>
  <c r="Y35" i="4"/>
  <c r="P35" i="4"/>
  <c r="F35" i="4"/>
  <c r="D35" i="4"/>
  <c r="Y33" i="4"/>
  <c r="P33" i="4"/>
  <c r="F33" i="4"/>
  <c r="D33" i="4"/>
  <c r="Y31" i="4"/>
  <c r="P31" i="4"/>
  <c r="F31" i="4"/>
  <c r="D31" i="4"/>
  <c r="Y29" i="4"/>
  <c r="P29" i="4"/>
  <c r="F29" i="4"/>
  <c r="D29" i="4"/>
  <c r="P36" i="4"/>
  <c r="D36" i="4"/>
  <c r="Y34" i="4"/>
  <c r="F34" i="4"/>
  <c r="P32" i="4"/>
  <c r="D32" i="4"/>
  <c r="Y30" i="4"/>
  <c r="F30" i="4"/>
  <c r="Y27" i="4"/>
  <c r="P27" i="4"/>
  <c r="F27" i="4"/>
  <c r="D27" i="4"/>
  <c r="Y25" i="4"/>
  <c r="P25" i="4"/>
  <c r="F25" i="4"/>
  <c r="D25" i="4"/>
  <c r="F36" i="4"/>
  <c r="D34" i="4"/>
  <c r="Y32" i="4"/>
  <c r="P30" i="4"/>
  <c r="Y28" i="4"/>
  <c r="F28" i="4"/>
  <c r="P26" i="4"/>
  <c r="D26" i="4"/>
  <c r="Y24" i="4"/>
  <c r="P24" i="4"/>
  <c r="F24" i="4"/>
  <c r="D24" i="4"/>
  <c r="Y22" i="4"/>
  <c r="P22" i="4"/>
  <c r="F22" i="4"/>
  <c r="D22" i="4"/>
  <c r="Y20" i="4"/>
  <c r="P20" i="4"/>
  <c r="F20" i="4"/>
  <c r="D20" i="4"/>
  <c r="Y18" i="4"/>
  <c r="P18" i="4"/>
  <c r="F18" i="4"/>
  <c r="D18" i="4"/>
  <c r="Y16" i="4"/>
  <c r="P16" i="4"/>
  <c r="F16" i="4"/>
  <c r="D16" i="4"/>
  <c r="Y14" i="4"/>
  <c r="P14" i="4"/>
  <c r="F14" i="4"/>
  <c r="D14" i="4"/>
  <c r="Y12" i="4"/>
  <c r="P12" i="4"/>
  <c r="F12" i="4"/>
  <c r="D12" i="4"/>
  <c r="D11" i="4"/>
  <c r="F11" i="4"/>
  <c r="Y11" i="4"/>
  <c r="D13" i="4"/>
  <c r="P13" i="4"/>
  <c r="F15" i="4"/>
  <c r="Y15" i="4"/>
  <c r="D17" i="4"/>
  <c r="P17" i="4"/>
  <c r="F19" i="4"/>
  <c r="Y19" i="4"/>
  <c r="D21" i="4"/>
  <c r="P21" i="4"/>
  <c r="F23" i="4"/>
  <c r="Y23" i="4"/>
  <c r="Y26" i="4"/>
  <c r="D28" i="4"/>
  <c r="F32" i="4"/>
  <c r="Y36" i="4"/>
  <c r="F10" i="4"/>
  <c r="P10" i="4"/>
  <c r="R10" i="4" s="1"/>
  <c r="Y10" i="4"/>
  <c r="P11" i="4"/>
  <c r="F13" i="4"/>
  <c r="Y13" i="4"/>
  <c r="D15" i="4"/>
  <c r="P15" i="4"/>
  <c r="F17" i="4"/>
  <c r="Y17" i="4"/>
  <c r="D19" i="4"/>
  <c r="P19" i="4"/>
  <c r="F21" i="4"/>
  <c r="Y21" i="4"/>
  <c r="D23" i="4"/>
  <c r="P23" i="4"/>
  <c r="F26" i="4"/>
  <c r="P28" i="4"/>
  <c r="D30" i="4"/>
  <c r="P34" i="4"/>
  <c r="E12" i="3"/>
  <c r="C12" i="3"/>
  <c r="D12" i="3" s="1"/>
  <c r="E10" i="3"/>
  <c r="D28" i="2"/>
  <c r="E28" i="2" s="1"/>
  <c r="Y26" i="2"/>
  <c r="F26" i="2"/>
  <c r="G26" i="2" s="1"/>
  <c r="P24" i="2"/>
  <c r="Q24" i="2" s="1"/>
  <c r="D24" i="2"/>
  <c r="E24" i="2" s="1"/>
  <c r="Y22" i="2"/>
  <c r="F22" i="2"/>
  <c r="G22" i="2" s="1"/>
  <c r="P20" i="2"/>
  <c r="Q20" i="2" s="1"/>
  <c r="D20" i="2"/>
  <c r="E20" i="2" s="1"/>
  <c r="Y19" i="2"/>
  <c r="P19" i="2"/>
  <c r="F19" i="2"/>
  <c r="D19" i="2"/>
  <c r="Y17" i="2"/>
  <c r="P17" i="2"/>
  <c r="F17" i="2"/>
  <c r="G17" i="2" s="1"/>
  <c r="D17" i="2"/>
  <c r="E17" i="2" s="1"/>
  <c r="Y15" i="2"/>
  <c r="P15" i="2"/>
  <c r="F15" i="2"/>
  <c r="G15" i="2" s="1"/>
  <c r="D15" i="2"/>
  <c r="E15" i="2" s="1"/>
  <c r="Y13" i="2"/>
  <c r="P13" i="2"/>
  <c r="F13" i="2"/>
  <c r="G13" i="2" s="1"/>
  <c r="D13" i="2"/>
  <c r="E13" i="2" s="1"/>
  <c r="Y11" i="2"/>
  <c r="P11" i="2"/>
  <c r="F11" i="2"/>
  <c r="G11" i="2" s="1"/>
  <c r="D11" i="2"/>
  <c r="E11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Y9" i="2"/>
  <c r="P9" i="2"/>
  <c r="Q9" i="2" s="1"/>
  <c r="F9" i="2"/>
  <c r="G9" i="2" s="1"/>
  <c r="D9" i="2"/>
  <c r="E9" i="2" s="1"/>
  <c r="F7" i="2"/>
  <c r="U19" i="5"/>
  <c r="H9" i="20" l="1"/>
  <c r="H12" i="20"/>
  <c r="H15" i="20"/>
  <c r="H18" i="20"/>
  <c r="H21" i="20"/>
  <c r="H24" i="20"/>
  <c r="H27" i="20"/>
  <c r="H30" i="20"/>
  <c r="H33" i="20"/>
  <c r="H8" i="19"/>
  <c r="H11" i="19"/>
  <c r="H14" i="19"/>
  <c r="H17" i="19"/>
  <c r="H20" i="19"/>
  <c r="H23" i="19"/>
  <c r="H26" i="19"/>
  <c r="H29" i="19"/>
  <c r="H32" i="19"/>
  <c r="H35" i="19"/>
  <c r="H10" i="18"/>
  <c r="H13" i="18"/>
  <c r="H16" i="18"/>
  <c r="H19" i="18"/>
  <c r="H22" i="18"/>
  <c r="H25" i="18"/>
  <c r="H28" i="18"/>
  <c r="H31" i="18"/>
  <c r="H34" i="18"/>
  <c r="H11" i="17"/>
  <c r="H14" i="17"/>
  <c r="H17" i="17"/>
  <c r="H20" i="17"/>
  <c r="H23" i="17"/>
  <c r="H26" i="17"/>
  <c r="H29" i="17"/>
  <c r="H32" i="17"/>
  <c r="H35" i="17"/>
  <c r="H8" i="22"/>
  <c r="H11" i="22"/>
  <c r="H14" i="22"/>
  <c r="H17" i="22"/>
  <c r="H20" i="22"/>
  <c r="H23" i="22"/>
  <c r="H26" i="22"/>
  <c r="H29" i="22"/>
  <c r="H32" i="22"/>
  <c r="H35" i="22"/>
  <c r="H12" i="5"/>
  <c r="H15" i="5"/>
  <c r="H18" i="5"/>
  <c r="H21" i="5"/>
  <c r="H24" i="5"/>
  <c r="H27" i="5"/>
  <c r="H30" i="5"/>
  <c r="H33" i="5"/>
  <c r="H36" i="5"/>
  <c r="H11" i="16"/>
  <c r="H14" i="16"/>
  <c r="H17" i="16"/>
  <c r="H20" i="16"/>
  <c r="H23" i="16"/>
  <c r="H26" i="16"/>
  <c r="H29" i="16"/>
  <c r="H32" i="16"/>
  <c r="H35" i="16"/>
  <c r="H9" i="15"/>
  <c r="H12" i="15"/>
  <c r="H15" i="15"/>
  <c r="H18" i="15"/>
  <c r="H21" i="15"/>
  <c r="H24" i="15"/>
  <c r="H27" i="15"/>
  <c r="H30" i="15"/>
  <c r="H33" i="15"/>
  <c r="H36" i="15"/>
  <c r="H11" i="2"/>
  <c r="H14" i="2"/>
  <c r="H17" i="2"/>
  <c r="H20" i="2"/>
  <c r="H23" i="2"/>
  <c r="H26" i="2"/>
  <c r="H29" i="2"/>
  <c r="H32" i="2"/>
  <c r="H35" i="2"/>
  <c r="H11" i="14"/>
  <c r="H10" i="20"/>
  <c r="H13" i="20"/>
  <c r="H16" i="20"/>
  <c r="H19" i="20"/>
  <c r="H22" i="20"/>
  <c r="H25" i="20"/>
  <c r="H28" i="20"/>
  <c r="H31" i="20"/>
  <c r="H34" i="20"/>
  <c r="H9" i="19"/>
  <c r="H12" i="19"/>
  <c r="H15" i="19"/>
  <c r="H18" i="19"/>
  <c r="H21" i="19"/>
  <c r="H24" i="19"/>
  <c r="H27" i="19"/>
  <c r="H30" i="19"/>
  <c r="H33" i="19"/>
  <c r="H8" i="18"/>
  <c r="H11" i="18"/>
  <c r="H14" i="18"/>
  <c r="H17" i="18"/>
  <c r="H20" i="18"/>
  <c r="H23" i="18"/>
  <c r="H26" i="18"/>
  <c r="H29" i="18"/>
  <c r="H32" i="18"/>
  <c r="H35" i="18"/>
  <c r="H12" i="17"/>
  <c r="H15" i="17"/>
  <c r="H18" i="17"/>
  <c r="H21" i="17"/>
  <c r="H24" i="17"/>
  <c r="H27" i="17"/>
  <c r="H30" i="17"/>
  <c r="H33" i="17"/>
  <c r="H36" i="17"/>
  <c r="H9" i="22"/>
  <c r="H12" i="22"/>
  <c r="H15" i="22"/>
  <c r="H18" i="22"/>
  <c r="H21" i="22"/>
  <c r="H24" i="22"/>
  <c r="H27" i="22"/>
  <c r="H30" i="22"/>
  <c r="H33" i="22"/>
  <c r="H10" i="5"/>
  <c r="H13" i="5"/>
  <c r="H16" i="5"/>
  <c r="H19" i="5"/>
  <c r="H22" i="5"/>
  <c r="H25" i="5"/>
  <c r="H28" i="5"/>
  <c r="H31" i="5"/>
  <c r="H34" i="5"/>
  <c r="H37" i="5"/>
  <c r="H12" i="16"/>
  <c r="H15" i="16"/>
  <c r="H18" i="16"/>
  <c r="H21" i="16"/>
  <c r="H24" i="16"/>
  <c r="H27" i="16"/>
  <c r="H30" i="16"/>
  <c r="H33" i="16"/>
  <c r="H36" i="16"/>
  <c r="H10" i="15"/>
  <c r="H13" i="15"/>
  <c r="H16" i="15"/>
  <c r="H8" i="20"/>
  <c r="H17" i="20"/>
  <c r="H26" i="20"/>
  <c r="H35" i="20"/>
  <c r="H16" i="19"/>
  <c r="H25" i="19"/>
  <c r="H34" i="19"/>
  <c r="H15" i="18"/>
  <c r="H24" i="18"/>
  <c r="H33" i="18"/>
  <c r="H16" i="17"/>
  <c r="H25" i="17"/>
  <c r="H34" i="17"/>
  <c r="H13" i="22"/>
  <c r="H22" i="22"/>
  <c r="H31" i="22"/>
  <c r="H14" i="5"/>
  <c r="H23" i="5"/>
  <c r="H32" i="5"/>
  <c r="H13" i="16"/>
  <c r="H22" i="16"/>
  <c r="H31" i="16"/>
  <c r="H11" i="15"/>
  <c r="H19" i="15"/>
  <c r="H23" i="15"/>
  <c r="H28" i="15"/>
  <c r="H32" i="15"/>
  <c r="H9" i="2"/>
  <c r="H13" i="2"/>
  <c r="H18" i="2"/>
  <c r="H22" i="2"/>
  <c r="H27" i="2"/>
  <c r="H31" i="2"/>
  <c r="H36" i="2"/>
  <c r="H13" i="14"/>
  <c r="H16" i="14"/>
  <c r="H19" i="14"/>
  <c r="H22" i="14"/>
  <c r="H25" i="14"/>
  <c r="H28" i="14"/>
  <c r="H31" i="14"/>
  <c r="H34" i="14"/>
  <c r="H37" i="14"/>
  <c r="H10" i="13"/>
  <c r="H13" i="13"/>
  <c r="H16" i="13"/>
  <c r="H19" i="13"/>
  <c r="H22" i="13"/>
  <c r="H25" i="13"/>
  <c r="H28" i="13"/>
  <c r="H31" i="13"/>
  <c r="H34" i="13"/>
  <c r="H9" i="12"/>
  <c r="H12" i="12"/>
  <c r="H15" i="12"/>
  <c r="H18" i="12"/>
  <c r="H21" i="12"/>
  <c r="H24" i="12"/>
  <c r="H27" i="12"/>
  <c r="H30" i="12"/>
  <c r="H33" i="12"/>
  <c r="H10" i="11"/>
  <c r="H13" i="11"/>
  <c r="H16" i="11"/>
  <c r="H19" i="11"/>
  <c r="H22" i="11"/>
  <c r="H25" i="11"/>
  <c r="H28" i="11"/>
  <c r="H31" i="11"/>
  <c r="H34" i="11"/>
  <c r="H37" i="11"/>
  <c r="H12" i="10"/>
  <c r="H15" i="10"/>
  <c r="H18" i="10"/>
  <c r="H21" i="10"/>
  <c r="H24" i="10"/>
  <c r="H27" i="10"/>
  <c r="H30" i="10"/>
  <c r="H33" i="10"/>
  <c r="H36" i="10"/>
  <c r="H11" i="9"/>
  <c r="H14" i="9"/>
  <c r="H17" i="9"/>
  <c r="H20" i="9"/>
  <c r="H23" i="9"/>
  <c r="H11" i="20"/>
  <c r="H20" i="20"/>
  <c r="H29" i="20"/>
  <c r="H10" i="19"/>
  <c r="H19" i="19"/>
  <c r="H28" i="19"/>
  <c r="H9" i="18"/>
  <c r="H18" i="18"/>
  <c r="H27" i="18"/>
  <c r="H10" i="17"/>
  <c r="H19" i="17"/>
  <c r="H28" i="17"/>
  <c r="H37" i="17"/>
  <c r="H16" i="22"/>
  <c r="H25" i="22"/>
  <c r="H34" i="22"/>
  <c r="H17" i="5"/>
  <c r="H26" i="5"/>
  <c r="H35" i="5"/>
  <c r="H16" i="16"/>
  <c r="H25" i="16"/>
  <c r="H34" i="16"/>
  <c r="H14" i="15"/>
  <c r="H20" i="15"/>
  <c r="H25" i="15"/>
  <c r="H29" i="15"/>
  <c r="H34" i="15"/>
  <c r="H10" i="2"/>
  <c r="H15" i="2"/>
  <c r="H19" i="2"/>
  <c r="H24" i="2"/>
  <c r="H28" i="2"/>
  <c r="H33" i="2"/>
  <c r="H10" i="14"/>
  <c r="H14" i="14"/>
  <c r="H17" i="14"/>
  <c r="H20" i="14"/>
  <c r="H23" i="14"/>
  <c r="H26" i="14"/>
  <c r="H29" i="14"/>
  <c r="H32" i="14"/>
  <c r="H35" i="14"/>
  <c r="H8" i="13"/>
  <c r="H11" i="13"/>
  <c r="H14" i="13"/>
  <c r="H17" i="13"/>
  <c r="H20" i="13"/>
  <c r="H23" i="13"/>
  <c r="H26" i="13"/>
  <c r="H29" i="13"/>
  <c r="H32" i="13"/>
  <c r="H35" i="13"/>
  <c r="H10" i="12"/>
  <c r="H13" i="12"/>
  <c r="H16" i="12"/>
  <c r="H19" i="12"/>
  <c r="H22" i="12"/>
  <c r="H25" i="12"/>
  <c r="H28" i="12"/>
  <c r="H31" i="12"/>
  <c r="H34" i="12"/>
  <c r="H11" i="11"/>
  <c r="H14" i="11"/>
  <c r="H17" i="11"/>
  <c r="H20" i="11"/>
  <c r="H23" i="11"/>
  <c r="H26" i="11"/>
  <c r="H29" i="11"/>
  <c r="H32" i="11"/>
  <c r="H35" i="11"/>
  <c r="H10" i="10"/>
  <c r="H13" i="10"/>
  <c r="H16" i="10"/>
  <c r="H19" i="10"/>
  <c r="H22" i="10"/>
  <c r="H25" i="10"/>
  <c r="H28" i="10"/>
  <c r="H31" i="10"/>
  <c r="H34" i="10"/>
  <c r="H37" i="10"/>
  <c r="H12" i="9"/>
  <c r="H15" i="9"/>
  <c r="H18" i="9"/>
  <c r="H21" i="9"/>
  <c r="H24" i="9"/>
  <c r="H27" i="9"/>
  <c r="H30" i="9"/>
  <c r="H33" i="9"/>
  <c r="H36" i="9"/>
  <c r="H11" i="8"/>
  <c r="H14" i="8"/>
  <c r="H17" i="8"/>
  <c r="H20" i="8"/>
  <c r="H23" i="8"/>
  <c r="H26" i="8"/>
  <c r="H29" i="8"/>
  <c r="H32" i="8"/>
  <c r="H35" i="8"/>
  <c r="H10" i="7"/>
  <c r="H13" i="7"/>
  <c r="H16" i="7"/>
  <c r="H19" i="7"/>
  <c r="H22" i="7"/>
  <c r="H25" i="7"/>
  <c r="H28" i="7"/>
  <c r="H31" i="7"/>
  <c r="H34" i="7"/>
  <c r="H37" i="7"/>
  <c r="H13" i="4"/>
  <c r="H16" i="4"/>
  <c r="H19" i="4"/>
  <c r="H22" i="4"/>
  <c r="H25" i="4"/>
  <c r="H28" i="4"/>
  <c r="H31" i="4"/>
  <c r="H34" i="4"/>
  <c r="H37" i="4"/>
  <c r="H14" i="20"/>
  <c r="H23" i="20"/>
  <c r="H32" i="20"/>
  <c r="H13" i="19"/>
  <c r="H22" i="19"/>
  <c r="H31" i="19"/>
  <c r="H12" i="18"/>
  <c r="H21" i="18"/>
  <c r="H30" i="18"/>
  <c r="H13" i="17"/>
  <c r="H22" i="17"/>
  <c r="H31" i="17"/>
  <c r="H10" i="22"/>
  <c r="H19" i="22"/>
  <c r="H28" i="22"/>
  <c r="H11" i="5"/>
  <c r="H20" i="5"/>
  <c r="H29" i="5"/>
  <c r="H10" i="16"/>
  <c r="H19" i="16"/>
  <c r="H28" i="16"/>
  <c r="H37" i="16"/>
  <c r="H17" i="15"/>
  <c r="H22" i="15"/>
  <c r="H26" i="15"/>
  <c r="H31" i="15"/>
  <c r="H35" i="15"/>
  <c r="H12" i="2"/>
  <c r="H16" i="2"/>
  <c r="H21" i="2"/>
  <c r="H25" i="2"/>
  <c r="H30" i="2"/>
  <c r="H34" i="2"/>
  <c r="H12" i="14"/>
  <c r="H15" i="14"/>
  <c r="H18" i="14"/>
  <c r="H21" i="14"/>
  <c r="H24" i="14"/>
  <c r="H27" i="14"/>
  <c r="H30" i="14"/>
  <c r="H33" i="14"/>
  <c r="H36" i="14"/>
  <c r="H9" i="13"/>
  <c r="H12" i="13"/>
  <c r="H15" i="13"/>
  <c r="H18" i="13"/>
  <c r="H21" i="13"/>
  <c r="H24" i="13"/>
  <c r="H27" i="13"/>
  <c r="H30" i="13"/>
  <c r="H33" i="13"/>
  <c r="H8" i="12"/>
  <c r="H11" i="12"/>
  <c r="H14" i="12"/>
  <c r="H23" i="12"/>
  <c r="H15" i="11"/>
  <c r="H23" i="10"/>
  <c r="H32" i="9"/>
  <c r="H17" i="7"/>
  <c r="H17" i="12"/>
  <c r="H26" i="12"/>
  <c r="H35" i="12"/>
  <c r="H18" i="11"/>
  <c r="H27" i="11"/>
  <c r="H36" i="11"/>
  <c r="H17" i="10"/>
  <c r="H26" i="10"/>
  <c r="H35" i="10"/>
  <c r="H16" i="9"/>
  <c r="H25" i="9"/>
  <c r="H29" i="9"/>
  <c r="H34" i="9"/>
  <c r="H10" i="8"/>
  <c r="H15" i="8"/>
  <c r="H19" i="8"/>
  <c r="H24" i="8"/>
  <c r="H28" i="8"/>
  <c r="H33" i="8"/>
  <c r="H37" i="8"/>
  <c r="H14" i="7"/>
  <c r="H18" i="7"/>
  <c r="H23" i="7"/>
  <c r="H27" i="7"/>
  <c r="H32" i="7"/>
  <c r="H36" i="7"/>
  <c r="H14" i="4"/>
  <c r="H18" i="4"/>
  <c r="H23" i="4"/>
  <c r="H27" i="4"/>
  <c r="H32" i="4"/>
  <c r="H36" i="4"/>
  <c r="H20" i="12"/>
  <c r="H29" i="12"/>
  <c r="H12" i="11"/>
  <c r="H21" i="11"/>
  <c r="H30" i="11"/>
  <c r="H11" i="10"/>
  <c r="H20" i="10"/>
  <c r="H29" i="10"/>
  <c r="H10" i="9"/>
  <c r="H19" i="9"/>
  <c r="H26" i="9"/>
  <c r="H31" i="9"/>
  <c r="H35" i="9"/>
  <c r="H12" i="8"/>
  <c r="H16" i="8"/>
  <c r="H21" i="8"/>
  <c r="H25" i="8"/>
  <c r="H30" i="8"/>
  <c r="H34" i="8"/>
  <c r="H11" i="7"/>
  <c r="H15" i="7"/>
  <c r="H20" i="7"/>
  <c r="H24" i="7"/>
  <c r="H29" i="7"/>
  <c r="H33" i="7"/>
  <c r="H11" i="4"/>
  <c r="H15" i="4"/>
  <c r="H20" i="4"/>
  <c r="H24" i="4"/>
  <c r="H29" i="4"/>
  <c r="H33" i="4"/>
  <c r="H32" i="12"/>
  <c r="H24" i="11"/>
  <c r="H33" i="11"/>
  <c r="H14" i="10"/>
  <c r="H32" i="10"/>
  <c r="H13" i="9"/>
  <c r="H22" i="9"/>
  <c r="H28" i="9"/>
  <c r="H37" i="9"/>
  <c r="H13" i="8"/>
  <c r="H18" i="8"/>
  <c r="H22" i="8"/>
  <c r="H27" i="8"/>
  <c r="H31" i="8"/>
  <c r="H36" i="8"/>
  <c r="H12" i="7"/>
  <c r="H21" i="7"/>
  <c r="H26" i="7"/>
  <c r="H30" i="7"/>
  <c r="H35" i="7"/>
  <c r="H12" i="4"/>
  <c r="H17" i="4"/>
  <c r="H21" i="4"/>
  <c r="H26" i="4"/>
  <c r="H30" i="4"/>
  <c r="H35" i="4"/>
  <c r="I10" i="4"/>
  <c r="I14" i="4"/>
  <c r="L10" i="4"/>
  <c r="J11" i="4"/>
  <c r="N11" i="4"/>
  <c r="L12" i="4"/>
  <c r="J13" i="4"/>
  <c r="N13" i="4"/>
  <c r="L14" i="4"/>
  <c r="N15" i="4"/>
  <c r="O11" i="4"/>
  <c r="O13" i="4"/>
  <c r="K15" i="4"/>
  <c r="O15" i="4"/>
  <c r="N10" i="4"/>
  <c r="L11" i="4"/>
  <c r="N12" i="4"/>
  <c r="N14" i="4"/>
  <c r="I11" i="4"/>
  <c r="I12" i="4"/>
  <c r="I13" i="4"/>
  <c r="K10" i="4"/>
  <c r="O10" i="4"/>
  <c r="M11" i="4"/>
  <c r="K12" i="4"/>
  <c r="O12" i="4"/>
  <c r="M13" i="4"/>
  <c r="K14" i="4"/>
  <c r="O14" i="4"/>
  <c r="M15" i="4"/>
  <c r="J15" i="4"/>
  <c r="I15" i="4"/>
  <c r="M10" i="4"/>
  <c r="K11" i="4"/>
  <c r="M12" i="4"/>
  <c r="K13" i="4"/>
  <c r="M14" i="4"/>
  <c r="J10" i="4"/>
  <c r="J12" i="4"/>
  <c r="L13" i="4"/>
  <c r="J14" i="4"/>
  <c r="L15" i="4"/>
  <c r="AE8" i="22"/>
  <c r="AF13" i="22"/>
  <c r="AE19" i="22"/>
  <c r="AD22" i="22"/>
  <c r="AC20" i="22"/>
  <c r="U27" i="22"/>
  <c r="AC35" i="22"/>
  <c r="AC30" i="22"/>
  <c r="X8" i="22"/>
  <c r="S16" i="22"/>
  <c r="AD21" i="22"/>
  <c r="W32" i="22"/>
  <c r="W35" i="22"/>
  <c r="S10" i="22"/>
  <c r="AD10" i="22"/>
  <c r="S11" i="22"/>
  <c r="AG26" i="22"/>
  <c r="AG23" i="22"/>
  <c r="AD32" i="22"/>
  <c r="AE14" i="22"/>
  <c r="W24" i="22"/>
  <c r="AG29" i="22"/>
  <c r="W9" i="22"/>
  <c r="AD13" i="22"/>
  <c r="AB19" i="22"/>
  <c r="T18" i="22"/>
  <c r="U15" i="22"/>
  <c r="S27" i="22"/>
  <c r="V34" i="22"/>
  <c r="S8" i="22"/>
  <c r="V23" i="22"/>
  <c r="V25" i="22"/>
  <c r="W28" i="22"/>
  <c r="W31" i="22"/>
  <c r="AD11" i="22"/>
  <c r="X20" i="22"/>
  <c r="X17" i="22"/>
  <c r="X19" i="22"/>
  <c r="V26" i="22"/>
  <c r="AD28" i="22"/>
  <c r="AB17" i="22"/>
  <c r="AB27" i="22"/>
  <c r="AF33" i="22"/>
  <c r="AE12" i="22"/>
  <c r="AC15" i="22"/>
  <c r="S18" i="22"/>
  <c r="S15" i="22"/>
  <c r="AE24" i="22"/>
  <c r="AF35" i="22"/>
  <c r="T34" i="22"/>
  <c r="AE34" i="22"/>
  <c r="AE9" i="22"/>
  <c r="U23" i="22"/>
  <c r="U25" i="22"/>
  <c r="AF25" i="22"/>
  <c r="T32" i="22"/>
  <c r="AB11" i="22"/>
  <c r="W20" i="22"/>
  <c r="AF16" i="22"/>
  <c r="V17" i="22"/>
  <c r="W19" i="22"/>
  <c r="W22" i="22"/>
  <c r="AB23" i="22"/>
  <c r="AG17" i="22"/>
  <c r="AC27" i="22"/>
  <c r="W29" i="22"/>
  <c r="AD33" i="22"/>
  <c r="AG8" i="22"/>
  <c r="X14" i="22"/>
  <c r="AE22" i="22"/>
  <c r="AF31" i="22"/>
  <c r="T30" i="22"/>
  <c r="AE30" i="22"/>
  <c r="U8" i="22"/>
  <c r="W16" i="22"/>
  <c r="T21" i="22"/>
  <c r="AE21" i="22"/>
  <c r="T28" i="22"/>
  <c r="T35" i="22"/>
  <c r="W10" i="22"/>
  <c r="V13" i="22"/>
  <c r="W11" i="22"/>
  <c r="U26" i="22"/>
  <c r="AB14" i="22"/>
  <c r="S24" i="22"/>
  <c r="AD29" i="22"/>
  <c r="AF18" i="19"/>
  <c r="AD18" i="19"/>
  <c r="U9" i="12"/>
  <c r="T9" i="12"/>
  <c r="S13" i="11"/>
  <c r="T13" i="11"/>
  <c r="X10" i="9"/>
  <c r="S18" i="7"/>
  <c r="AB32" i="7"/>
  <c r="W18" i="7"/>
  <c r="AD37" i="7"/>
  <c r="AF25" i="7"/>
  <c r="AF28" i="7"/>
  <c r="AE12" i="7"/>
  <c r="AE17" i="7"/>
  <c r="U24" i="7"/>
  <c r="AE33" i="7"/>
  <c r="AE21" i="7"/>
  <c r="AD32" i="7"/>
  <c r="S36" i="7"/>
  <c r="AB25" i="7"/>
  <c r="W15" i="7"/>
  <c r="U16" i="7"/>
  <c r="S10" i="7"/>
  <c r="V11" i="7"/>
  <c r="W16" i="7"/>
  <c r="AB20" i="7"/>
  <c r="AC19" i="7"/>
  <c r="AD15" i="7"/>
  <c r="AE16" i="7"/>
  <c r="S20" i="7"/>
  <c r="X19" i="7"/>
  <c r="W24" i="7"/>
  <c r="X27" i="7"/>
  <c r="V28" i="7"/>
  <c r="T32" i="7"/>
  <c r="AF24" i="7"/>
  <c r="W31" i="7"/>
  <c r="AC13" i="7"/>
  <c r="AF27" i="7"/>
  <c r="T31" i="7"/>
  <c r="AG33" i="7"/>
  <c r="T35" i="7"/>
  <c r="T36" i="7"/>
  <c r="AC32" i="7"/>
  <c r="V9" i="22"/>
  <c r="AC8" i="22"/>
  <c r="AF15" i="22"/>
  <c r="T14" i="22"/>
  <c r="AF20" i="22"/>
  <c r="AB31" i="22"/>
  <c r="W30" i="22"/>
  <c r="AF9" i="22"/>
  <c r="X16" i="22"/>
  <c r="W25" i="22"/>
  <c r="AG25" i="22"/>
  <c r="U32" i="22"/>
  <c r="U35" i="22"/>
  <c r="AG16" i="22"/>
  <c r="W13" i="22"/>
  <c r="V19" i="22"/>
  <c r="X22" i="22"/>
  <c r="AD23" i="22"/>
  <c r="AB32" i="22"/>
  <c r="X29" i="22"/>
  <c r="AE29" i="22"/>
  <c r="AD8" i="22"/>
  <c r="AB13" i="22"/>
  <c r="AC19" i="22"/>
  <c r="AF22" i="22"/>
  <c r="AE20" i="22"/>
  <c r="T27" i="22"/>
  <c r="U30" i="22"/>
  <c r="AF30" i="22"/>
  <c r="T8" i="22"/>
  <c r="AD18" i="22"/>
  <c r="U21" i="22"/>
  <c r="AF21" i="22"/>
  <c r="U28" i="22"/>
  <c r="U31" i="22"/>
  <c r="X10" i="22"/>
  <c r="AB10" i="22"/>
  <c r="U12" i="22"/>
  <c r="X11" i="22"/>
  <c r="AB26" i="22"/>
  <c r="W26" i="22"/>
  <c r="AB28" i="22"/>
  <c r="AC14" i="22"/>
  <c r="W33" i="22"/>
  <c r="AG13" i="22"/>
  <c r="AF19" i="22"/>
  <c r="X18" i="22"/>
  <c r="AD20" i="22"/>
  <c r="X27" i="22"/>
  <c r="AD35" i="22"/>
  <c r="V8" i="22"/>
  <c r="AG18" i="22"/>
  <c r="S28" i="22"/>
  <c r="S31" i="22"/>
  <c r="AG11" i="22"/>
  <c r="AG10" i="22"/>
  <c r="X12" i="22"/>
  <c r="T17" i="22"/>
  <c r="S19" i="22"/>
  <c r="AG28" i="22"/>
  <c r="AE17" i="22"/>
  <c r="X24" i="22"/>
  <c r="U33" i="22"/>
  <c r="AB33" i="22"/>
  <c r="AF12" i="22"/>
  <c r="V14" i="22"/>
  <c r="X15" i="22"/>
  <c r="AD24" i="22"/>
  <c r="AD31" i="22"/>
  <c r="AC34" i="22"/>
  <c r="AC9" i="22"/>
  <c r="U16" i="22"/>
  <c r="S21" i="22"/>
  <c r="V20" i="22"/>
  <c r="AD16" i="22"/>
  <c r="T13" i="22"/>
  <c r="U11" i="22"/>
  <c r="AF32" i="22"/>
  <c r="AE27" i="22"/>
  <c r="U29" i="22"/>
  <c r="AB29" i="22"/>
  <c r="AB18" i="19"/>
  <c r="W9" i="12"/>
  <c r="V13" i="11"/>
  <c r="S10" i="9"/>
  <c r="AB10" i="9"/>
  <c r="AF17" i="7"/>
  <c r="S28" i="7"/>
  <c r="AB13" i="7"/>
  <c r="U10" i="7"/>
  <c r="S22" i="7"/>
  <c r="AD13" i="7"/>
  <c r="AD25" i="7"/>
  <c r="AF32" i="7"/>
  <c r="W17" i="7"/>
  <c r="AF12" i="7"/>
  <c r="U33" i="7"/>
  <c r="AF36" i="7"/>
  <c r="AD17" i="7"/>
  <c r="AF21" i="7"/>
  <c r="W36" i="7"/>
  <c r="U15" i="7"/>
  <c r="AG20" i="7"/>
  <c r="W10" i="7"/>
  <c r="V15" i="7"/>
  <c r="AB16" i="7"/>
  <c r="T10" i="7"/>
  <c r="X15" i="7"/>
  <c r="AC20" i="7"/>
  <c r="T16" i="7"/>
  <c r="V20" i="7"/>
  <c r="X20" i="7"/>
  <c r="T23" i="7"/>
  <c r="AB27" i="7"/>
  <c r="AF29" i="7"/>
  <c r="AF30" i="7"/>
  <c r="X31" i="7"/>
  <c r="AD31" i="7"/>
  <c r="V32" i="7"/>
  <c r="AC17" i="7"/>
  <c r="T28" i="7"/>
  <c r="AB31" i="7"/>
  <c r="T34" i="7"/>
  <c r="V36" i="7"/>
  <c r="X35" i="7"/>
  <c r="X36" i="7"/>
  <c r="AB33" i="7"/>
  <c r="AC36" i="7"/>
  <c r="AD10" i="9"/>
  <c r="X9" i="22"/>
  <c r="AB12" i="22"/>
  <c r="AD15" i="22"/>
  <c r="T15" i="22"/>
  <c r="AG24" i="22"/>
  <c r="AG31" i="22"/>
  <c r="U34" i="22"/>
  <c r="AF34" i="22"/>
  <c r="AE18" i="22"/>
  <c r="S23" i="22"/>
  <c r="T25" i="22"/>
  <c r="AD25" i="22"/>
  <c r="T31" i="22"/>
  <c r="S20" i="22"/>
  <c r="V12" i="22"/>
  <c r="U17" i="22"/>
  <c r="T19" i="22"/>
  <c r="U22" i="22"/>
  <c r="AF17" i="22"/>
  <c r="AF27" i="22"/>
  <c r="V33" i="22"/>
  <c r="AC33" i="22"/>
  <c r="AF8" i="22"/>
  <c r="AB15" i="22"/>
  <c r="W14" i="22"/>
  <c r="AC22" i="22"/>
  <c r="AF24" i="22"/>
  <c r="AE31" i="22"/>
  <c r="S30" i="22"/>
  <c r="AD30" i="22"/>
  <c r="AD9" i="22"/>
  <c r="V16" i="22"/>
  <c r="W21" i="22"/>
  <c r="S32" i="22"/>
  <c r="S35" i="22"/>
  <c r="V10" i="22"/>
  <c r="AE16" i="22"/>
  <c r="U13" i="22"/>
  <c r="V11" i="22"/>
  <c r="AC26" i="22"/>
  <c r="AC23" i="22"/>
  <c r="AG32" i="22"/>
  <c r="V29" i="22"/>
  <c r="AC29" i="22"/>
  <c r="S9" i="22"/>
  <c r="AE13" i="22"/>
  <c r="U14" i="22"/>
  <c r="AB22" i="22"/>
  <c r="AB20" i="22"/>
  <c r="V27" i="22"/>
  <c r="X30" i="22"/>
  <c r="AB30" i="22"/>
  <c r="W8" i="22"/>
  <c r="AC18" i="22"/>
  <c r="X21" i="22"/>
  <c r="AB21" i="22"/>
  <c r="X28" i="22"/>
  <c r="X35" i="22"/>
  <c r="T10" i="22"/>
  <c r="AE10" i="22"/>
  <c r="S12" i="22"/>
  <c r="T11" i="22"/>
  <c r="AE26" i="22"/>
  <c r="S26" i="22"/>
  <c r="AE32" i="22"/>
  <c r="AF14" i="22"/>
  <c r="U24" i="22"/>
  <c r="S33" i="22"/>
  <c r="U9" i="22"/>
  <c r="AC12" i="22"/>
  <c r="AD19" i="22"/>
  <c r="V18" i="22"/>
  <c r="V15" i="22"/>
  <c r="AB35" i="22"/>
  <c r="W34" i="22"/>
  <c r="W23" i="22"/>
  <c r="X25" i="22"/>
  <c r="AB25" i="22"/>
  <c r="X31" i="22"/>
  <c r="AE11" i="22"/>
  <c r="T20" i="22"/>
  <c r="AB16" i="22"/>
  <c r="U19" i="22"/>
  <c r="S22" i="22"/>
  <c r="AE28" i="22"/>
  <c r="AC17" i="22"/>
  <c r="AD27" i="22"/>
  <c r="S29" i="22"/>
  <c r="AG33" i="22"/>
  <c r="AE18" i="19"/>
  <c r="AG18" i="19"/>
  <c r="AC8" i="13"/>
  <c r="X13" i="11"/>
  <c r="AF10" i="9"/>
  <c r="AC10" i="9"/>
  <c r="U11" i="7"/>
  <c r="W28" i="7"/>
  <c r="AE13" i="7"/>
  <c r="AE25" i="7"/>
  <c r="AB21" i="7"/>
  <c r="AD33" i="7"/>
  <c r="AD21" i="7"/>
  <c r="V19" i="7"/>
  <c r="V27" i="7"/>
  <c r="V10" i="7"/>
  <c r="U22" i="7"/>
  <c r="AB36" i="7"/>
  <c r="V16" i="7"/>
  <c r="AD20" i="7"/>
  <c r="AD10" i="7"/>
  <c r="U12" i="7"/>
  <c r="AG15" i="7"/>
  <c r="AG16" i="7"/>
  <c r="S11" i="7"/>
  <c r="V12" i="7"/>
  <c r="S16" i="7"/>
  <c r="X21" i="7"/>
  <c r="AD16" i="7"/>
  <c r="AF20" i="7"/>
  <c r="X23" i="7"/>
  <c r="V25" i="7"/>
  <c r="U28" i="7"/>
  <c r="AB29" i="7"/>
  <c r="T24" i="7"/>
  <c r="V31" i="7"/>
  <c r="AC24" i="7"/>
  <c r="AG31" i="7"/>
  <c r="S19" i="7"/>
  <c r="AC25" i="7"/>
  <c r="AC29" i="7"/>
  <c r="S32" i="7"/>
  <c r="S35" i="7"/>
  <c r="AC37" i="7"/>
  <c r="J16" i="4"/>
  <c r="T9" i="22"/>
  <c r="AG19" i="22"/>
  <c r="U18" i="22"/>
  <c r="W27" i="22"/>
  <c r="AE35" i="22"/>
  <c r="S34" i="22"/>
  <c r="AD34" i="22"/>
  <c r="AF18" i="22"/>
  <c r="T23" i="22"/>
  <c r="AC21" i="22"/>
  <c r="U10" i="22"/>
  <c r="AF10" i="22"/>
  <c r="W12" i="22"/>
  <c r="S17" i="22"/>
  <c r="AF26" i="22"/>
  <c r="T26" i="22"/>
  <c r="AF28" i="22"/>
  <c r="AG14" i="22"/>
  <c r="V24" i="22"/>
  <c r="T33" i="22"/>
  <c r="AG12" i="22"/>
  <c r="AG15" i="22"/>
  <c r="W18" i="22"/>
  <c r="W15" i="22"/>
  <c r="AC24" i="22"/>
  <c r="AC31" i="22"/>
  <c r="X34" i="22"/>
  <c r="AB34" i="22"/>
  <c r="AB9" i="22"/>
  <c r="T16" i="22"/>
  <c r="S25" i="22"/>
  <c r="AC25" i="22"/>
  <c r="X32" i="22"/>
  <c r="AF11" i="22"/>
  <c r="U20" i="22"/>
  <c r="AC16" i="22"/>
  <c r="S13" i="22"/>
  <c r="T22" i="22"/>
  <c r="AF23" i="22"/>
  <c r="AD17" i="22"/>
  <c r="AG27" i="22"/>
  <c r="T29" i="22"/>
  <c r="AD12" i="22"/>
  <c r="AE15" i="22"/>
  <c r="S14" i="22"/>
  <c r="AG22" i="22"/>
  <c r="AB24" i="22"/>
  <c r="V30" i="22"/>
  <c r="AG34" i="22"/>
  <c r="AG9" i="22"/>
  <c r="V21" i="22"/>
  <c r="AE25" i="22"/>
  <c r="V32" i="22"/>
  <c r="V35" i="22"/>
  <c r="X13" i="22"/>
  <c r="V22" i="22"/>
  <c r="AE23" i="22"/>
  <c r="AC32" i="22"/>
  <c r="AD14" i="22"/>
  <c r="AF29" i="22"/>
  <c r="AB8" i="22"/>
  <c r="AC13" i="22"/>
  <c r="AG20" i="22"/>
  <c r="AG35" i="22"/>
  <c r="AG30" i="22"/>
  <c r="AB18" i="22"/>
  <c r="X23" i="22"/>
  <c r="AG21" i="22"/>
  <c r="V28" i="22"/>
  <c r="V31" i="22"/>
  <c r="AC11" i="22"/>
  <c r="AC10" i="22"/>
  <c r="T12" i="22"/>
  <c r="W17" i="22"/>
  <c r="AD26" i="22"/>
  <c r="X26" i="22"/>
  <c r="AC28" i="22"/>
  <c r="T24" i="22"/>
  <c r="X33" i="22"/>
  <c r="AE33" i="22"/>
  <c r="AC18" i="19"/>
  <c r="U13" i="16"/>
  <c r="W13" i="11"/>
  <c r="U13" i="11"/>
  <c r="AE10" i="9"/>
  <c r="AG10" i="9"/>
  <c r="AB17" i="7"/>
  <c r="AE36" i="7"/>
  <c r="AF13" i="7"/>
  <c r="AF16" i="7"/>
  <c r="U27" i="7"/>
  <c r="V23" i="7"/>
  <c r="AE29" i="7"/>
  <c r="AD36" i="7"/>
  <c r="AG29" i="7"/>
  <c r="AB12" i="7"/>
  <c r="AE32" i="7"/>
  <c r="X12" i="7"/>
  <c r="T12" i="7"/>
  <c r="AC12" i="7"/>
  <c r="T20" i="7"/>
  <c r="W11" i="7"/>
  <c r="X16" i="7"/>
  <c r="S12" i="7"/>
  <c r="W20" i="7"/>
  <c r="T19" i="7"/>
  <c r="S24" i="7"/>
  <c r="T27" i="7"/>
  <c r="AD29" i="7"/>
  <c r="X24" i="7"/>
  <c r="AG24" i="7"/>
  <c r="U32" i="7"/>
  <c r="X32" i="7"/>
  <c r="AC21" i="7"/>
  <c r="S27" i="7"/>
  <c r="V30" i="7"/>
  <c r="AC33" i="7"/>
  <c r="W35" i="7"/>
  <c r="AG37" i="7"/>
  <c r="AE37" i="7"/>
  <c r="AB37" i="7"/>
  <c r="W12" i="7"/>
  <c r="W32" i="7"/>
  <c r="AG21" i="7"/>
  <c r="AE16" i="16"/>
  <c r="AE9" i="15"/>
  <c r="AG10" i="7"/>
  <c r="X26" i="7"/>
  <c r="AC15" i="7"/>
  <c r="AF31" i="7"/>
  <c r="S15" i="7"/>
  <c r="U31" i="7"/>
  <c r="AE20" i="7"/>
  <c r="AG36" i="7"/>
  <c r="W13" i="16"/>
  <c r="AF10" i="16"/>
  <c r="U17" i="12"/>
  <c r="AB10" i="7"/>
  <c r="W14" i="7"/>
  <c r="U34" i="7"/>
  <c r="AG8" i="12"/>
  <c r="W17" i="16"/>
  <c r="T22" i="7"/>
  <c r="AC10" i="7"/>
  <c r="AF15" i="7"/>
  <c r="W13" i="7"/>
  <c r="T17" i="7"/>
  <c r="T21" i="7"/>
  <c r="V21" i="7"/>
  <c r="S33" i="7"/>
  <c r="U37" i="7"/>
  <c r="AD14" i="7"/>
  <c r="AG18" i="7"/>
  <c r="AD22" i="7"/>
  <c r="AF26" i="7"/>
  <c r="AD30" i="7"/>
  <c r="AE34" i="7"/>
  <c r="AB34" i="7"/>
  <c r="AB18" i="7"/>
  <c r="AD34" i="7"/>
  <c r="AC14" i="7"/>
  <c r="AB14" i="7"/>
  <c r="U29" i="7"/>
  <c r="U8" i="20"/>
  <c r="AE8" i="13"/>
  <c r="AG23" i="7"/>
  <c r="AG19" i="7"/>
  <c r="V18" i="7"/>
  <c r="S8" i="20"/>
  <c r="X34" i="7"/>
  <c r="S31" i="7"/>
  <c r="X30" i="7"/>
  <c r="AD19" i="7"/>
  <c r="AF10" i="7"/>
  <c r="AG12" i="7"/>
  <c r="AB28" i="7"/>
  <c r="V14" i="7"/>
  <c r="AF35" i="7"/>
  <c r="X8" i="20"/>
  <c r="AF13" i="20"/>
  <c r="AE13" i="20"/>
  <c r="AF17" i="20"/>
  <c r="AD17" i="20"/>
  <c r="AF21" i="20"/>
  <c r="AD21" i="20"/>
  <c r="V32" i="20"/>
  <c r="U29" i="20"/>
  <c r="X29" i="20"/>
  <c r="X24" i="20"/>
  <c r="V24" i="20"/>
  <c r="AC30" i="20"/>
  <c r="AD30" i="20"/>
  <c r="AC34" i="20"/>
  <c r="S10" i="20"/>
  <c r="AC8" i="20"/>
  <c r="AE22" i="20"/>
  <c r="AD16" i="20"/>
  <c r="AF16" i="20"/>
  <c r="AD20" i="20"/>
  <c r="AB20" i="20"/>
  <c r="S18" i="20"/>
  <c r="AB25" i="20"/>
  <c r="AC25" i="20"/>
  <c r="AB32" i="20"/>
  <c r="AB27" i="20"/>
  <c r="V33" i="20"/>
  <c r="X33" i="20"/>
  <c r="T27" i="20"/>
  <c r="X31" i="20"/>
  <c r="T35" i="20"/>
  <c r="U35" i="20"/>
  <c r="V12" i="20"/>
  <c r="W12" i="20"/>
  <c r="V11" i="20"/>
  <c r="X11" i="20"/>
  <c r="AD14" i="20"/>
  <c r="AD18" i="20"/>
  <c r="AE19" i="20"/>
  <c r="U13" i="20"/>
  <c r="V13" i="20"/>
  <c r="U17" i="20"/>
  <c r="S17" i="20"/>
  <c r="S22" i="20"/>
  <c r="X26" i="20"/>
  <c r="AC28" i="20"/>
  <c r="AF33" i="20"/>
  <c r="AD12" i="20"/>
  <c r="T19" i="20"/>
  <c r="S16" i="20"/>
  <c r="S20" i="20"/>
  <c r="AE26" i="20"/>
  <c r="AG26" i="20"/>
  <c r="AD23" i="20"/>
  <c r="AF23" i="20"/>
  <c r="AF31" i="20"/>
  <c r="X25" i="20"/>
  <c r="V25" i="20"/>
  <c r="AC35" i="20"/>
  <c r="T30" i="20"/>
  <c r="T34" i="20"/>
  <c r="AB10" i="20"/>
  <c r="AC15" i="20"/>
  <c r="AB9" i="19"/>
  <c r="AB8" i="19"/>
  <c r="S21" i="19"/>
  <c r="AB16" i="19"/>
  <c r="AB20" i="19"/>
  <c r="X25" i="19"/>
  <c r="V25" i="19"/>
  <c r="S32" i="19"/>
  <c r="AC32" i="19"/>
  <c r="AB29" i="19"/>
  <c r="AB33" i="19"/>
  <c r="AB11" i="19"/>
  <c r="AE14" i="19"/>
  <c r="AC14" i="19"/>
  <c r="T15" i="19"/>
  <c r="AB13" i="19"/>
  <c r="AC12" i="19"/>
  <c r="AB15" i="19"/>
  <c r="AF19" i="19"/>
  <c r="T17" i="19"/>
  <c r="AD22" i="19"/>
  <c r="AC22" i="19"/>
  <c r="AD23" i="19"/>
  <c r="AF23" i="19"/>
  <c r="AE31" i="19"/>
  <c r="AG31" i="19"/>
  <c r="AC25" i="19"/>
  <c r="S28" i="19"/>
  <c r="V33" i="19"/>
  <c r="X33" i="19"/>
  <c r="U30" i="19"/>
  <c r="U34" i="19"/>
  <c r="W34" i="19"/>
  <c r="V8" i="19"/>
  <c r="X8" i="19"/>
  <c r="W11" i="19"/>
  <c r="U11" i="19"/>
  <c r="AE21" i="19"/>
  <c r="AB21" i="19"/>
  <c r="X10" i="19"/>
  <c r="V10" i="19"/>
  <c r="T9" i="19"/>
  <c r="S16" i="19"/>
  <c r="S20" i="19"/>
  <c r="T23" i="19"/>
  <c r="AF17" i="19"/>
  <c r="AD17" i="19"/>
  <c r="AE26" i="19"/>
  <c r="AG26" i="19"/>
  <c r="U24" i="19"/>
  <c r="S24" i="19"/>
  <c r="AE27" i="19"/>
  <c r="V22" i="19"/>
  <c r="U22" i="19"/>
  <c r="W26" i="19"/>
  <c r="U26" i="19"/>
  <c r="AF30" i="19"/>
  <c r="AD30" i="19"/>
  <c r="AF34" i="19"/>
  <c r="AD34" i="19"/>
  <c r="U12" i="19"/>
  <c r="W12" i="19"/>
  <c r="S14" i="19"/>
  <c r="X13" i="19"/>
  <c r="V13" i="19"/>
  <c r="V29" i="19"/>
  <c r="W29" i="19"/>
  <c r="X18" i="19"/>
  <c r="V18" i="19"/>
  <c r="AG24" i="19"/>
  <c r="AE24" i="19"/>
  <c r="AF28" i="19"/>
  <c r="AG28" i="19"/>
  <c r="AB35" i="19"/>
  <c r="T27" i="19"/>
  <c r="T31" i="19"/>
  <c r="T35" i="19"/>
  <c r="W19" i="19"/>
  <c r="U19" i="19"/>
  <c r="AF10" i="19"/>
  <c r="AD10" i="19"/>
  <c r="AF12" i="18"/>
  <c r="AG12" i="18"/>
  <c r="W18" i="18"/>
  <c r="U18" i="18"/>
  <c r="AE21" i="18"/>
  <c r="AG20" i="18"/>
  <c r="AE20" i="18"/>
  <c r="V29" i="18"/>
  <c r="W29" i="18"/>
  <c r="AG34" i="18"/>
  <c r="AE34" i="18"/>
  <c r="V22" i="18"/>
  <c r="U22" i="18"/>
  <c r="W9" i="18"/>
  <c r="X9" i="18"/>
  <c r="AF13" i="18"/>
  <c r="U14" i="18"/>
  <c r="AB22" i="18"/>
  <c r="X13" i="18"/>
  <c r="V13" i="18"/>
  <c r="X17" i="18"/>
  <c r="W21" i="18"/>
  <c r="W25" i="18"/>
  <c r="X25" i="18"/>
  <c r="AF35" i="18"/>
  <c r="AD35" i="18"/>
  <c r="AD32" i="18"/>
  <c r="AF32" i="18"/>
  <c r="W27" i="18"/>
  <c r="W31" i="18"/>
  <c r="V31" i="18"/>
  <c r="W35" i="18"/>
  <c r="U35" i="18"/>
  <c r="X11" i="18"/>
  <c r="S11" i="18"/>
  <c r="W12" i="18"/>
  <c r="AC27" i="18"/>
  <c r="V10" i="18"/>
  <c r="W10" i="18"/>
  <c r="AC14" i="18"/>
  <c r="AF14" i="18"/>
  <c r="AF15" i="18"/>
  <c r="AC15" i="18"/>
  <c r="AB17" i="18"/>
  <c r="AC17" i="18"/>
  <c r="AC18" i="18"/>
  <c r="AD19" i="18"/>
  <c r="AF19" i="18"/>
  <c r="W32" i="18"/>
  <c r="U32" i="18"/>
  <c r="X24" i="18"/>
  <c r="U24" i="18"/>
  <c r="V33" i="18"/>
  <c r="X33" i="18"/>
  <c r="AD29" i="18"/>
  <c r="AE29" i="18"/>
  <c r="AD33" i="18"/>
  <c r="AF33" i="18"/>
  <c r="W16" i="18"/>
  <c r="X16" i="18"/>
  <c r="S8" i="18"/>
  <c r="V28" i="18"/>
  <c r="U28" i="18"/>
  <c r="AD25" i="18"/>
  <c r="AG25" i="18"/>
  <c r="AD28" i="18"/>
  <c r="AC28" i="18"/>
  <c r="AF30" i="18"/>
  <c r="AD9" i="18"/>
  <c r="AG9" i="18"/>
  <c r="AG10" i="18"/>
  <c r="AB10" i="18"/>
  <c r="AG11" i="18"/>
  <c r="AD11" i="18"/>
  <c r="V15" i="18"/>
  <c r="S15" i="18"/>
  <c r="V19" i="18"/>
  <c r="X19" i="18"/>
  <c r="AF31" i="18"/>
  <c r="AC31" i="18"/>
  <c r="U20" i="18"/>
  <c r="W20" i="18"/>
  <c r="V26" i="18"/>
  <c r="W26" i="18"/>
  <c r="U23" i="18"/>
  <c r="X23" i="18"/>
  <c r="AD26" i="18"/>
  <c r="AE26" i="18"/>
  <c r="W30" i="18"/>
  <c r="S34" i="18"/>
  <c r="X28" i="17"/>
  <c r="S28" i="17"/>
  <c r="V21" i="17"/>
  <c r="X21" i="17"/>
  <c r="S13" i="17"/>
  <c r="T16" i="17"/>
  <c r="V16" i="17"/>
  <c r="W31" i="17"/>
  <c r="T35" i="17"/>
  <c r="V35" i="17"/>
  <c r="T12" i="17"/>
  <c r="V12" i="17"/>
  <c r="T25" i="17"/>
  <c r="T15" i="17"/>
  <c r="V15" i="17"/>
  <c r="X19" i="17"/>
  <c r="S23" i="17"/>
  <c r="U23" i="17"/>
  <c r="V14" i="17"/>
  <c r="X14" i="17"/>
  <c r="S18" i="17"/>
  <c r="U18" i="17"/>
  <c r="W22" i="17"/>
  <c r="S27" i="17"/>
  <c r="U27" i="17"/>
  <c r="X32" i="17"/>
  <c r="S32" i="17"/>
  <c r="U24" i="17"/>
  <c r="W24" i="17"/>
  <c r="X11" i="17"/>
  <c r="T36" i="17"/>
  <c r="V36" i="17"/>
  <c r="V34" i="17"/>
  <c r="X34" i="17"/>
  <c r="V29" i="17"/>
  <c r="X29" i="17"/>
  <c r="S33" i="17"/>
  <c r="U37" i="17"/>
  <c r="W37" i="17"/>
  <c r="V10" i="17"/>
  <c r="X10" i="17"/>
  <c r="S26" i="17"/>
  <c r="U26" i="17"/>
  <c r="S17" i="17"/>
  <c r="T30" i="17"/>
  <c r="AB23" i="17"/>
  <c r="AB19" i="17"/>
  <c r="AD19" i="17"/>
  <c r="AE25" i="17"/>
  <c r="AG25" i="17"/>
  <c r="AE28" i="17"/>
  <c r="AF28" i="17"/>
  <c r="AC29" i="17"/>
  <c r="AD37" i="17"/>
  <c r="AF34" i="17"/>
  <c r="AE16" i="17"/>
  <c r="AB16" i="17"/>
  <c r="AD11" i="17"/>
  <c r="AF14" i="17"/>
  <c r="AF18" i="17"/>
  <c r="AE18" i="17"/>
  <c r="AF22" i="17"/>
  <c r="AD31" i="17"/>
  <c r="AC31" i="17"/>
  <c r="AG13" i="17"/>
  <c r="AF13" i="17"/>
  <c r="AG17" i="17"/>
  <c r="AB17" i="17"/>
  <c r="AG21" i="17"/>
  <c r="AF21" i="17"/>
  <c r="AE26" i="17"/>
  <c r="AF26" i="17"/>
  <c r="AD30" i="17"/>
  <c r="AB30" i="17"/>
  <c r="AD12" i="17"/>
  <c r="AC12" i="17"/>
  <c r="AF24" i="17"/>
  <c r="AF27" i="17"/>
  <c r="AG33" i="17"/>
  <c r="AB32" i="17"/>
  <c r="AF36" i="17"/>
  <c r="AC15" i="17"/>
  <c r="AF10" i="17"/>
  <c r="AC10" i="17"/>
  <c r="AE20" i="17"/>
  <c r="AF20" i="17"/>
  <c r="AD35" i="17"/>
  <c r="AG35" i="17"/>
  <c r="S13" i="16"/>
  <c r="U10" i="16"/>
  <c r="V10" i="16"/>
  <c r="AC16" i="16"/>
  <c r="X20" i="16"/>
  <c r="W20" i="16"/>
  <c r="W37" i="16"/>
  <c r="X37" i="16"/>
  <c r="AB36" i="16"/>
  <c r="S16" i="16"/>
  <c r="S12" i="16"/>
  <c r="U12" i="16"/>
  <c r="AC22" i="16"/>
  <c r="AB22" i="16"/>
  <c r="AG37" i="16"/>
  <c r="AE24" i="16"/>
  <c r="AG29" i="16"/>
  <c r="AE29" i="16"/>
  <c r="AF32" i="16"/>
  <c r="AG32" i="16"/>
  <c r="AE21" i="16"/>
  <c r="AF21" i="16"/>
  <c r="AD14" i="16"/>
  <c r="AF14" i="16"/>
  <c r="U19" i="16"/>
  <c r="T19" i="16"/>
  <c r="V14" i="16"/>
  <c r="X14" i="16"/>
  <c r="X34" i="16"/>
  <c r="AC33" i="16"/>
  <c r="T15" i="16"/>
  <c r="V15" i="16"/>
  <c r="AB18" i="16"/>
  <c r="AB15" i="16"/>
  <c r="AB11" i="16"/>
  <c r="AC20" i="16"/>
  <c r="AC25" i="16"/>
  <c r="T23" i="16"/>
  <c r="W23" i="16"/>
  <c r="AB26" i="16"/>
  <c r="S29" i="16"/>
  <c r="AB28" i="16"/>
  <c r="AD28" i="16"/>
  <c r="AG30" i="16"/>
  <c r="AE30" i="16"/>
  <c r="AG34" i="16"/>
  <c r="AF31" i="16"/>
  <c r="AF35" i="16"/>
  <c r="AD35" i="16"/>
  <c r="W18" i="16"/>
  <c r="U18" i="16"/>
  <c r="AB17" i="16"/>
  <c r="AD13" i="16"/>
  <c r="AB13" i="16"/>
  <c r="T24" i="16"/>
  <c r="U28" i="16"/>
  <c r="W28" i="16"/>
  <c r="U22" i="16"/>
  <c r="X22" i="16"/>
  <c r="S21" i="16"/>
  <c r="T21" i="16"/>
  <c r="AE19" i="16"/>
  <c r="AB23" i="16"/>
  <c r="X26" i="16"/>
  <c r="S27" i="16"/>
  <c r="U33" i="16"/>
  <c r="AC27" i="16"/>
  <c r="AE27" i="16"/>
  <c r="T30" i="16"/>
  <c r="S25" i="16"/>
  <c r="X31" i="16"/>
  <c r="X35" i="16"/>
  <c r="V35" i="16"/>
  <c r="W32" i="16"/>
  <c r="U32" i="16"/>
  <c r="W36" i="16"/>
  <c r="AG9" i="15"/>
  <c r="W13" i="15"/>
  <c r="X13" i="15"/>
  <c r="AG10" i="15"/>
  <c r="AE10" i="15"/>
  <c r="AC21" i="15"/>
  <c r="S27" i="15"/>
  <c r="AB20" i="15"/>
  <c r="AB24" i="15"/>
  <c r="AB28" i="15"/>
  <c r="AC32" i="15"/>
  <c r="AC36" i="15"/>
  <c r="T31" i="15"/>
  <c r="S35" i="15"/>
  <c r="AB11" i="15"/>
  <c r="S22" i="15"/>
  <c r="V22" i="15"/>
  <c r="AE22" i="15"/>
  <c r="AG22" i="15"/>
  <c r="AF25" i="15"/>
  <c r="AD25" i="15"/>
  <c r="AC27" i="15"/>
  <c r="W21" i="15"/>
  <c r="U21" i="15"/>
  <c r="S25" i="15"/>
  <c r="S29" i="15"/>
  <c r="T33" i="15"/>
  <c r="AG35" i="15"/>
  <c r="AE35" i="15"/>
  <c r="AB15" i="15"/>
  <c r="AB19" i="15"/>
  <c r="AC16" i="15"/>
  <c r="AD17" i="15"/>
  <c r="AF17" i="15"/>
  <c r="AB14" i="15"/>
  <c r="AB18" i="15"/>
  <c r="AC23" i="15"/>
  <c r="T26" i="15"/>
  <c r="AC31" i="15"/>
  <c r="AG29" i="15"/>
  <c r="AD33" i="15"/>
  <c r="AF33" i="15"/>
  <c r="W32" i="15"/>
  <c r="U32" i="15"/>
  <c r="W36" i="15"/>
  <c r="U36" i="15"/>
  <c r="AG12" i="15"/>
  <c r="AD12" i="15"/>
  <c r="S9" i="15"/>
  <c r="S12" i="15"/>
  <c r="T12" i="15"/>
  <c r="S16" i="15"/>
  <c r="W23" i="15"/>
  <c r="T17" i="15"/>
  <c r="S14" i="15"/>
  <c r="S18" i="15"/>
  <c r="T11" i="15"/>
  <c r="S11" i="15"/>
  <c r="T15" i="15"/>
  <c r="T19" i="15"/>
  <c r="AE26" i="15"/>
  <c r="AG26" i="15"/>
  <c r="T28" i="15"/>
  <c r="T30" i="15"/>
  <c r="S34" i="15"/>
  <c r="AB30" i="15"/>
  <c r="AC34" i="15"/>
  <c r="U10" i="15"/>
  <c r="W10" i="15"/>
  <c r="U17" i="14"/>
  <c r="X17" i="14"/>
  <c r="AD24" i="14"/>
  <c r="AG24" i="14"/>
  <c r="X21" i="14"/>
  <c r="U21" i="14"/>
  <c r="AG17" i="14"/>
  <c r="AF17" i="14"/>
  <c r="T15" i="14"/>
  <c r="T19" i="14"/>
  <c r="S25" i="14"/>
  <c r="AB27" i="14"/>
  <c r="S30" i="14"/>
  <c r="V30" i="14"/>
  <c r="S23" i="14"/>
  <c r="S27" i="14"/>
  <c r="AC31" i="14"/>
  <c r="U35" i="14"/>
  <c r="W35" i="14"/>
  <c r="S29" i="14"/>
  <c r="W33" i="14"/>
  <c r="W37" i="14"/>
  <c r="U37" i="14"/>
  <c r="AC11" i="14"/>
  <c r="AG15" i="14"/>
  <c r="AD15" i="14"/>
  <c r="AC19" i="14"/>
  <c r="S22" i="14"/>
  <c r="T22" i="14"/>
  <c r="T18" i="14"/>
  <c r="S18" i="14"/>
  <c r="W24" i="14"/>
  <c r="X24" i="14"/>
  <c r="W28" i="14"/>
  <c r="U28" i="14"/>
  <c r="AE28" i="14"/>
  <c r="AG28" i="14"/>
  <c r="AD35" i="14"/>
  <c r="AF35" i="14"/>
  <c r="X14" i="14"/>
  <c r="V14" i="14"/>
  <c r="AC13" i="14"/>
  <c r="AD10" i="14"/>
  <c r="AC10" i="14"/>
  <c r="V10" i="14"/>
  <c r="U10" i="14"/>
  <c r="V16" i="14"/>
  <c r="U16" i="14"/>
  <c r="V20" i="14"/>
  <c r="X20" i="14"/>
  <c r="AD20" i="14"/>
  <c r="AF20" i="14"/>
  <c r="AB23" i="14"/>
  <c r="AD23" i="14"/>
  <c r="V31" i="14"/>
  <c r="S31" i="14"/>
  <c r="AC25" i="14"/>
  <c r="AB25" i="14"/>
  <c r="AC29" i="14"/>
  <c r="AC37" i="14"/>
  <c r="T32" i="14"/>
  <c r="T36" i="14"/>
  <c r="AC16" i="14"/>
  <c r="AF21" i="14"/>
  <c r="AG14" i="14"/>
  <c r="AF14" i="14"/>
  <c r="AG18" i="14"/>
  <c r="AD18" i="14"/>
  <c r="T26" i="14"/>
  <c r="S26" i="14"/>
  <c r="AD22" i="14"/>
  <c r="AB26" i="14"/>
  <c r="AE26" i="14"/>
  <c r="AC30" i="14"/>
  <c r="T34" i="14"/>
  <c r="AB34" i="14"/>
  <c r="AC32" i="14"/>
  <c r="AC36" i="14"/>
  <c r="AB12" i="14"/>
  <c r="V13" i="14"/>
  <c r="W13" i="14"/>
  <c r="V12" i="14"/>
  <c r="X12" i="14"/>
  <c r="W11" i="14"/>
  <c r="U11" i="14"/>
  <c r="AF11" i="13"/>
  <c r="AD11" i="13"/>
  <c r="U14" i="13"/>
  <c r="W14" i="13"/>
  <c r="AF24" i="13"/>
  <c r="V22" i="13"/>
  <c r="U22" i="13"/>
  <c r="X34" i="13"/>
  <c r="W34" i="13"/>
  <c r="U13" i="13"/>
  <c r="S13" i="13"/>
  <c r="AB21" i="13"/>
  <c r="AC21" i="13"/>
  <c r="AD27" i="13"/>
  <c r="W23" i="13"/>
  <c r="S23" i="13"/>
  <c r="T24" i="13"/>
  <c r="AB32" i="13"/>
  <c r="AB31" i="13"/>
  <c r="AC31" i="13"/>
  <c r="AG35" i="13"/>
  <c r="AC30" i="13"/>
  <c r="AF34" i="13"/>
  <c r="AC12" i="13"/>
  <c r="X11" i="13"/>
  <c r="V11" i="13"/>
  <c r="X15" i="13"/>
  <c r="V15" i="13"/>
  <c r="U18" i="13"/>
  <c r="S18" i="13"/>
  <c r="AC23" i="13"/>
  <c r="X16" i="13"/>
  <c r="U16" i="13"/>
  <c r="AB19" i="13"/>
  <c r="U17" i="13"/>
  <c r="AG22" i="13"/>
  <c r="AE22" i="13"/>
  <c r="AB25" i="13"/>
  <c r="T28" i="13"/>
  <c r="AB26" i="13"/>
  <c r="S27" i="13"/>
  <c r="T21" i="13"/>
  <c r="T19" i="13"/>
  <c r="S30" i="13"/>
  <c r="AB15" i="13"/>
  <c r="AD9" i="13"/>
  <c r="AD13" i="13"/>
  <c r="AG10" i="13"/>
  <c r="AE10" i="13"/>
  <c r="AG14" i="13"/>
  <c r="AE14" i="13"/>
  <c r="W20" i="13"/>
  <c r="AD20" i="13"/>
  <c r="AF20" i="13"/>
  <c r="AG17" i="13"/>
  <c r="AB17" i="13"/>
  <c r="AF18" i="13"/>
  <c r="AE18" i="13"/>
  <c r="U26" i="13"/>
  <c r="V26" i="13"/>
  <c r="V29" i="13"/>
  <c r="S29" i="13"/>
  <c r="AD29" i="13"/>
  <c r="AD33" i="13"/>
  <c r="AE33" i="13"/>
  <c r="V17" i="12"/>
  <c r="W11" i="12"/>
  <c r="AC13" i="12"/>
  <c r="S20" i="12"/>
  <c r="AC15" i="12"/>
  <c r="S24" i="12"/>
  <c r="X24" i="12"/>
  <c r="S30" i="12"/>
  <c r="U30" i="12"/>
  <c r="AE32" i="12"/>
  <c r="AF32" i="12"/>
  <c r="AF12" i="12"/>
  <c r="AD12" i="12"/>
  <c r="AD9" i="12"/>
  <c r="AF9" i="12"/>
  <c r="U25" i="12"/>
  <c r="W25" i="12"/>
  <c r="AE16" i="12"/>
  <c r="AG16" i="12"/>
  <c r="AF23" i="12"/>
  <c r="AD23" i="12"/>
  <c r="AD20" i="12"/>
  <c r="AE20" i="12"/>
  <c r="X18" i="12"/>
  <c r="W18" i="12"/>
  <c r="AE24" i="12"/>
  <c r="AG24" i="12"/>
  <c r="U22" i="12"/>
  <c r="S22" i="12"/>
  <c r="U26" i="12"/>
  <c r="W26" i="12"/>
  <c r="X23" i="12"/>
  <c r="V23" i="12"/>
  <c r="AC27" i="12"/>
  <c r="AF27" i="12"/>
  <c r="AE31" i="12"/>
  <c r="AC34" i="12"/>
  <c r="AD19" i="12"/>
  <c r="AG19" i="12"/>
  <c r="AE17" i="12"/>
  <c r="AG18" i="12"/>
  <c r="AF33" i="12"/>
  <c r="AC33" i="12"/>
  <c r="W28" i="12"/>
  <c r="S32" i="12"/>
  <c r="T32" i="12"/>
  <c r="T31" i="12"/>
  <c r="T35" i="12"/>
  <c r="S8" i="12"/>
  <c r="T8" i="12"/>
  <c r="AD14" i="12"/>
  <c r="AF14" i="12"/>
  <c r="AG11" i="12"/>
  <c r="AB11" i="12"/>
  <c r="W19" i="12"/>
  <c r="T27" i="12"/>
  <c r="AF28" i="12"/>
  <c r="S13" i="12"/>
  <c r="T10" i="12"/>
  <c r="T14" i="12"/>
  <c r="U15" i="12"/>
  <c r="W15" i="12"/>
  <c r="V12" i="12"/>
  <c r="S12" i="12"/>
  <c r="S16" i="12"/>
  <c r="AD29" i="12"/>
  <c r="AD30" i="12"/>
  <c r="AB30" i="12"/>
  <c r="U21" i="12"/>
  <c r="S21" i="12"/>
  <c r="AG21" i="12"/>
  <c r="AG22" i="12"/>
  <c r="AG26" i="12"/>
  <c r="AE26" i="12"/>
  <c r="X29" i="12"/>
  <c r="U29" i="12"/>
  <c r="S33" i="12"/>
  <c r="U14" i="11"/>
  <c r="T14" i="11"/>
  <c r="AB16" i="11"/>
  <c r="AB20" i="11"/>
  <c r="T18" i="11"/>
  <c r="S24" i="11"/>
  <c r="AB30" i="11"/>
  <c r="AC24" i="11"/>
  <c r="AB24" i="11"/>
  <c r="AC28" i="11"/>
  <c r="AB21" i="11"/>
  <c r="AB25" i="11"/>
  <c r="AF32" i="11"/>
  <c r="AD32" i="11"/>
  <c r="AF36" i="11"/>
  <c r="AD36" i="11"/>
  <c r="AE11" i="11"/>
  <c r="AG11" i="11"/>
  <c r="AD12" i="11"/>
  <c r="AE12" i="11"/>
  <c r="W17" i="11"/>
  <c r="U17" i="11"/>
  <c r="AD23" i="11"/>
  <c r="AC23" i="11"/>
  <c r="AF15" i="11"/>
  <c r="AF19" i="11"/>
  <c r="AD19" i="11"/>
  <c r="V23" i="11"/>
  <c r="U23" i="11"/>
  <c r="V27" i="11"/>
  <c r="X27" i="11"/>
  <c r="X21" i="11"/>
  <c r="W21" i="11"/>
  <c r="X25" i="11"/>
  <c r="S25" i="11"/>
  <c r="W22" i="11"/>
  <c r="W26" i="11"/>
  <c r="V26" i="11"/>
  <c r="W29" i="11"/>
  <c r="U29" i="11"/>
  <c r="W33" i="11"/>
  <c r="U33" i="11"/>
  <c r="W37" i="11"/>
  <c r="U37" i="11"/>
  <c r="W11" i="11"/>
  <c r="U11" i="11"/>
  <c r="AB13" i="11"/>
  <c r="AC14" i="11"/>
  <c r="AC18" i="11"/>
  <c r="W12" i="11"/>
  <c r="U12" i="11"/>
  <c r="S16" i="11"/>
  <c r="S20" i="11"/>
  <c r="AC27" i="11"/>
  <c r="AF33" i="11"/>
  <c r="AD33" i="11"/>
  <c r="AF37" i="11"/>
  <c r="AD37" i="11"/>
  <c r="AE34" i="11"/>
  <c r="AG34" i="11"/>
  <c r="AD31" i="11"/>
  <c r="AF31" i="11"/>
  <c r="AD35" i="11"/>
  <c r="AF35" i="11"/>
  <c r="AF10" i="11"/>
  <c r="AD10" i="11"/>
  <c r="X10" i="11"/>
  <c r="V10" i="11"/>
  <c r="AD17" i="11"/>
  <c r="AF17" i="11"/>
  <c r="X15" i="11"/>
  <c r="W15" i="11"/>
  <c r="X19" i="11"/>
  <c r="V19" i="11"/>
  <c r="AF29" i="11"/>
  <c r="V28" i="11"/>
  <c r="X28" i="11"/>
  <c r="T34" i="11"/>
  <c r="S31" i="11"/>
  <c r="S35" i="11"/>
  <c r="T32" i="11"/>
  <c r="T36" i="11"/>
  <c r="AE15" i="10"/>
  <c r="AG15" i="10"/>
  <c r="AE19" i="10"/>
  <c r="AC20" i="10"/>
  <c r="S24" i="10"/>
  <c r="AD35" i="10"/>
  <c r="AB35" i="10"/>
  <c r="S31" i="10"/>
  <c r="S21" i="10"/>
  <c r="AG37" i="10"/>
  <c r="AB32" i="10"/>
  <c r="AD36" i="10"/>
  <c r="AE36" i="10"/>
  <c r="U12" i="10"/>
  <c r="W12" i="10"/>
  <c r="X14" i="10"/>
  <c r="V14" i="10"/>
  <c r="W10" i="10"/>
  <c r="U10" i="10"/>
  <c r="S16" i="10"/>
  <c r="V16" i="10"/>
  <c r="S20" i="10"/>
  <c r="AF25" i="10"/>
  <c r="AE25" i="10"/>
  <c r="AD17" i="10"/>
  <c r="AE17" i="10"/>
  <c r="AF21" i="10"/>
  <c r="AD21" i="10"/>
  <c r="AG14" i="10"/>
  <c r="AD14" i="10"/>
  <c r="AG18" i="10"/>
  <c r="AD18" i="10"/>
  <c r="W22" i="10"/>
  <c r="X22" i="10"/>
  <c r="AE26" i="10"/>
  <c r="AG26" i="10"/>
  <c r="X34" i="10"/>
  <c r="U34" i="10"/>
  <c r="W32" i="10"/>
  <c r="X32" i="10"/>
  <c r="S29" i="10"/>
  <c r="S33" i="10"/>
  <c r="W37" i="10"/>
  <c r="AB11" i="10"/>
  <c r="AF16" i="10"/>
  <c r="AC16" i="10"/>
  <c r="AF13" i="10"/>
  <c r="AD13" i="10"/>
  <c r="X13" i="10"/>
  <c r="V13" i="10"/>
  <c r="T18" i="10"/>
  <c r="S18" i="10"/>
  <c r="AB22" i="10"/>
  <c r="S15" i="10"/>
  <c r="S19" i="10"/>
  <c r="AB30" i="10"/>
  <c r="AD30" i="10"/>
  <c r="AG33" i="10"/>
  <c r="AD33" i="10"/>
  <c r="AB31" i="10"/>
  <c r="AC31" i="10"/>
  <c r="AC27" i="10"/>
  <c r="AB27" i="10"/>
  <c r="T30" i="10"/>
  <c r="V11" i="10"/>
  <c r="X11" i="10"/>
  <c r="U17" i="10"/>
  <c r="T17" i="10"/>
  <c r="AG12" i="10"/>
  <c r="AE12" i="10"/>
  <c r="AB29" i="10"/>
  <c r="S27" i="10"/>
  <c r="AD23" i="10"/>
  <c r="AE23" i="10"/>
  <c r="U23" i="10"/>
  <c r="W23" i="10"/>
  <c r="X26" i="10"/>
  <c r="U26" i="10"/>
  <c r="AC34" i="10"/>
  <c r="X35" i="10"/>
  <c r="U35" i="10"/>
  <c r="X28" i="10"/>
  <c r="S28" i="10"/>
  <c r="V36" i="10"/>
  <c r="W36" i="10"/>
  <c r="AF24" i="10"/>
  <c r="AD24" i="10"/>
  <c r="AF28" i="10"/>
  <c r="AE28" i="10"/>
  <c r="AB10" i="10"/>
  <c r="W10" i="9"/>
  <c r="AB14" i="9"/>
  <c r="W15" i="9"/>
  <c r="T22" i="9"/>
  <c r="U19" i="9"/>
  <c r="W19" i="9"/>
  <c r="AG15" i="9"/>
  <c r="AF15" i="9"/>
  <c r="AG19" i="9"/>
  <c r="AE19" i="9"/>
  <c r="V13" i="9"/>
  <c r="W13" i="9"/>
  <c r="W17" i="9"/>
  <c r="U17" i="9"/>
  <c r="W21" i="9"/>
  <c r="U21" i="9"/>
  <c r="AE25" i="9"/>
  <c r="AD25" i="9"/>
  <c r="U27" i="9"/>
  <c r="W27" i="9"/>
  <c r="AD30" i="9"/>
  <c r="AF30" i="9"/>
  <c r="AD34" i="9"/>
  <c r="AF34" i="9"/>
  <c r="AG31" i="9"/>
  <c r="AG35" i="9"/>
  <c r="AE35" i="9"/>
  <c r="X12" i="9"/>
  <c r="V12" i="9"/>
  <c r="AG13" i="9"/>
  <c r="AD13" i="9"/>
  <c r="T16" i="9"/>
  <c r="S16" i="9"/>
  <c r="T20" i="9"/>
  <c r="AB22" i="9"/>
  <c r="S26" i="9"/>
  <c r="T31" i="9"/>
  <c r="AD23" i="9"/>
  <c r="AE23" i="9"/>
  <c r="AD27" i="9"/>
  <c r="AF27" i="9"/>
  <c r="AB24" i="9"/>
  <c r="AB28" i="9"/>
  <c r="W35" i="9"/>
  <c r="T32" i="9"/>
  <c r="S32" i="9"/>
  <c r="T36" i="9"/>
  <c r="AB11" i="9"/>
  <c r="T14" i="9"/>
  <c r="T11" i="9"/>
  <c r="AE17" i="9"/>
  <c r="AG17" i="9"/>
  <c r="AE21" i="9"/>
  <c r="AG21" i="9"/>
  <c r="U23" i="9"/>
  <c r="X23" i="9"/>
  <c r="S30" i="9"/>
  <c r="S28" i="9"/>
  <c r="T25" i="9"/>
  <c r="AB29" i="9"/>
  <c r="AD29" i="9"/>
  <c r="AF32" i="9"/>
  <c r="AD32" i="9"/>
  <c r="AF36" i="9"/>
  <c r="AD36" i="9"/>
  <c r="AB12" i="9"/>
  <c r="V18" i="9"/>
  <c r="X18" i="9"/>
  <c r="AD18" i="9"/>
  <c r="AF18" i="9"/>
  <c r="AF16" i="9"/>
  <c r="AF20" i="9"/>
  <c r="AD20" i="9"/>
  <c r="AC26" i="9"/>
  <c r="AB33" i="9"/>
  <c r="AB37" i="9"/>
  <c r="T29" i="9"/>
  <c r="V29" i="9"/>
  <c r="T33" i="9"/>
  <c r="T37" i="9"/>
  <c r="AD21" i="8"/>
  <c r="AE21" i="8"/>
  <c r="AD22" i="8"/>
  <c r="AF11" i="8"/>
  <c r="X26" i="8"/>
  <c r="AF16" i="8"/>
  <c r="AB16" i="8"/>
  <c r="AG26" i="8"/>
  <c r="W29" i="8"/>
  <c r="U29" i="8"/>
  <c r="AD19" i="8"/>
  <c r="AE19" i="8"/>
  <c r="AD25" i="8"/>
  <c r="AE25" i="8"/>
  <c r="S17" i="8"/>
  <c r="W21" i="8"/>
  <c r="V23" i="8"/>
  <c r="U23" i="8"/>
  <c r="V27" i="8"/>
  <c r="T27" i="8"/>
  <c r="AC24" i="8"/>
  <c r="AD24" i="8"/>
  <c r="AF28" i="8"/>
  <c r="AB34" i="8"/>
  <c r="AC31" i="8"/>
  <c r="AF35" i="8"/>
  <c r="AC13" i="8"/>
  <c r="T14" i="8"/>
  <c r="AD12" i="8"/>
  <c r="AC37" i="8"/>
  <c r="T30" i="8"/>
  <c r="S33" i="8"/>
  <c r="AE17" i="8"/>
  <c r="AC17" i="8"/>
  <c r="AF15" i="8"/>
  <c r="AE15" i="8"/>
  <c r="AG14" i="8"/>
  <c r="AD14" i="8"/>
  <c r="AD18" i="8"/>
  <c r="AF18" i="8"/>
  <c r="X22" i="8"/>
  <c r="U22" i="8"/>
  <c r="X20" i="8"/>
  <c r="V20" i="8"/>
  <c r="S24" i="8"/>
  <c r="AB27" i="8"/>
  <c r="S34" i="8"/>
  <c r="T25" i="8"/>
  <c r="AB33" i="8"/>
  <c r="T31" i="8"/>
  <c r="T35" i="8"/>
  <c r="S32" i="8"/>
  <c r="S36" i="8"/>
  <c r="AG20" i="8"/>
  <c r="AE20" i="8"/>
  <c r="AF29" i="8"/>
  <c r="AD29" i="8"/>
  <c r="X37" i="8"/>
  <c r="V37" i="8"/>
  <c r="X10" i="8"/>
  <c r="U10" i="8"/>
  <c r="S18" i="8"/>
  <c r="T18" i="8"/>
  <c r="T15" i="8"/>
  <c r="T19" i="8"/>
  <c r="T28" i="8"/>
  <c r="AB32" i="8"/>
  <c r="AE36" i="8"/>
  <c r="U20" i="7"/>
  <c r="U36" i="7"/>
  <c r="AG25" i="7"/>
  <c r="S11" i="16"/>
  <c r="AG12" i="16"/>
  <c r="X14" i="7"/>
  <c r="T30" i="7"/>
  <c r="AB19" i="7"/>
  <c r="AD35" i="7"/>
  <c r="W19" i="7"/>
  <c r="V35" i="7"/>
  <c r="AD24" i="7"/>
  <c r="X10" i="7"/>
  <c r="AC12" i="16"/>
  <c r="X17" i="12"/>
  <c r="W30" i="7"/>
  <c r="AB35" i="7"/>
  <c r="AD8" i="12"/>
  <c r="X17" i="16"/>
  <c r="AG35" i="7"/>
  <c r="T14" i="7"/>
  <c r="AC11" i="7"/>
  <c r="V9" i="12"/>
  <c r="AE12" i="16"/>
  <c r="V13" i="7"/>
  <c r="X17" i="7"/>
  <c r="U21" i="7"/>
  <c r="U25" i="7"/>
  <c r="X25" i="7"/>
  <c r="T29" i="7"/>
  <c r="W33" i="7"/>
  <c r="S37" i="7"/>
  <c r="AG14" i="7"/>
  <c r="AE18" i="7"/>
  <c r="AE26" i="7"/>
  <c r="AC30" i="7"/>
  <c r="AB30" i="7"/>
  <c r="AF34" i="7"/>
  <c r="W29" i="7"/>
  <c r="S25" i="7"/>
  <c r="W21" i="7"/>
  <c r="AD26" i="7"/>
  <c r="AB8" i="13"/>
  <c r="T18" i="7"/>
  <c r="AC31" i="7"/>
  <c r="AE19" i="7"/>
  <c r="V34" i="7"/>
  <c r="AF8" i="13"/>
  <c r="AC28" i="7"/>
  <c r="S23" i="7"/>
  <c r="AC27" i="7"/>
  <c r="AG27" i="7"/>
  <c r="T15" i="7"/>
  <c r="AG11" i="7"/>
  <c r="AD11" i="7"/>
  <c r="U26" i="7"/>
  <c r="U19" i="7"/>
  <c r="AE28" i="7"/>
  <c r="AB13" i="20"/>
  <c r="AB17" i="20"/>
  <c r="AB21" i="20"/>
  <c r="X32" i="20"/>
  <c r="W29" i="20"/>
  <c r="T24" i="20"/>
  <c r="AF30" i="20"/>
  <c r="AF34" i="20"/>
  <c r="AD34" i="20"/>
  <c r="V10" i="20"/>
  <c r="X10" i="20"/>
  <c r="AF8" i="20"/>
  <c r="AD8" i="20"/>
  <c r="AB16" i="20"/>
  <c r="V18" i="20"/>
  <c r="AD32" i="20"/>
  <c r="AG32" i="20"/>
  <c r="AD27" i="20"/>
  <c r="W33" i="20"/>
  <c r="S27" i="20"/>
  <c r="T31" i="20"/>
  <c r="W35" i="20"/>
  <c r="T11" i="20"/>
  <c r="AF14" i="20"/>
  <c r="AG14" i="20"/>
  <c r="AF18" i="20"/>
  <c r="AG24" i="20"/>
  <c r="AE28" i="20"/>
  <c r="AG28" i="20"/>
  <c r="AD29" i="20"/>
  <c r="X9" i="20"/>
  <c r="W15" i="20"/>
  <c r="X15" i="20"/>
  <c r="W19" i="20"/>
  <c r="U19" i="20"/>
  <c r="V16" i="20"/>
  <c r="X16" i="20"/>
  <c r="V20" i="20"/>
  <c r="X20" i="20"/>
  <c r="AC26" i="20"/>
  <c r="AE23" i="20"/>
  <c r="AB31" i="20"/>
  <c r="AG31" i="20"/>
  <c r="T25" i="20"/>
  <c r="AF35" i="20"/>
  <c r="AD35" i="20"/>
  <c r="U30" i="20"/>
  <c r="W30" i="20"/>
  <c r="U34" i="20"/>
  <c r="W34" i="20"/>
  <c r="AE10" i="20"/>
  <c r="AG10" i="20"/>
  <c r="AE15" i="20"/>
  <c r="AF15" i="20"/>
  <c r="AG9" i="19"/>
  <c r="AE9" i="19"/>
  <c r="AG8" i="19"/>
  <c r="AE8" i="19"/>
  <c r="X21" i="19"/>
  <c r="U21" i="19"/>
  <c r="AG16" i="19"/>
  <c r="AG20" i="19"/>
  <c r="AE20" i="19"/>
  <c r="T25" i="19"/>
  <c r="V32" i="19"/>
  <c r="X32" i="19"/>
  <c r="AD32" i="19"/>
  <c r="AF32" i="19"/>
  <c r="AG29" i="19"/>
  <c r="AG33" i="19"/>
  <c r="AE33" i="19"/>
  <c r="AE11" i="19"/>
  <c r="AG11" i="19"/>
  <c r="AF14" i="19"/>
  <c r="W15" i="19"/>
  <c r="U15" i="19"/>
  <c r="AG13" i="19"/>
  <c r="AE13" i="19"/>
  <c r="AD12" i="19"/>
  <c r="AF12" i="19"/>
  <c r="AE15" i="19"/>
  <c r="AG15" i="19"/>
  <c r="AE19" i="19"/>
  <c r="AG19" i="19"/>
  <c r="U17" i="19"/>
  <c r="W17" i="19"/>
  <c r="AB23" i="19"/>
  <c r="AD31" i="19"/>
  <c r="AF25" i="19"/>
  <c r="AD25" i="19"/>
  <c r="U28" i="19"/>
  <c r="V28" i="19"/>
  <c r="T33" i="19"/>
  <c r="W30" i="19"/>
  <c r="S34" i="19"/>
  <c r="T8" i="19"/>
  <c r="S11" i="19"/>
  <c r="AF21" i="19"/>
  <c r="T10" i="19"/>
  <c r="U9" i="19"/>
  <c r="W9" i="19"/>
  <c r="V16" i="19"/>
  <c r="X16" i="19"/>
  <c r="V20" i="19"/>
  <c r="X20" i="19"/>
  <c r="W23" i="19"/>
  <c r="U23" i="19"/>
  <c r="AB17" i="19"/>
  <c r="AC26" i="19"/>
  <c r="W24" i="19"/>
  <c r="AG27" i="19"/>
  <c r="S22" i="19"/>
  <c r="S26" i="19"/>
  <c r="AB30" i="19"/>
  <c r="AB34" i="19"/>
  <c r="S12" i="19"/>
  <c r="X14" i="19"/>
  <c r="V14" i="19"/>
  <c r="T13" i="19"/>
  <c r="T29" i="19"/>
  <c r="T18" i="19"/>
  <c r="AC24" i="19"/>
  <c r="AB28" i="19"/>
  <c r="AE35" i="19"/>
  <c r="AG35" i="19"/>
  <c r="U27" i="19"/>
  <c r="V27" i="19"/>
  <c r="W31" i="19"/>
  <c r="W35" i="19"/>
  <c r="U35" i="19"/>
  <c r="S19" i="19"/>
  <c r="AB10" i="19"/>
  <c r="AB12" i="18"/>
  <c r="AC12" i="18"/>
  <c r="S18" i="18"/>
  <c r="AG21" i="18"/>
  <c r="AC20" i="18"/>
  <c r="T29" i="18"/>
  <c r="AC34" i="18"/>
  <c r="T22" i="18"/>
  <c r="S9" i="18"/>
  <c r="T9" i="18"/>
  <c r="AB13" i="18"/>
  <c r="AD13" i="18"/>
  <c r="W14" i="18"/>
  <c r="V14" i="18"/>
  <c r="AE22" i="18"/>
  <c r="AG22" i="18"/>
  <c r="T13" i="18"/>
  <c r="T17" i="18"/>
  <c r="W17" i="18"/>
  <c r="S21" i="18"/>
  <c r="S25" i="18"/>
  <c r="T25" i="18"/>
  <c r="AB35" i="18"/>
  <c r="AG23" i="18"/>
  <c r="AF23" i="18"/>
  <c r="AB32" i="18"/>
  <c r="S27" i="18"/>
  <c r="U27" i="18"/>
  <c r="S31" i="18"/>
  <c r="S35" i="18"/>
  <c r="AE8" i="18"/>
  <c r="AD8" i="18"/>
  <c r="T11" i="18"/>
  <c r="W11" i="18"/>
  <c r="S12" i="18"/>
  <c r="V12" i="18"/>
  <c r="AG16" i="18"/>
  <c r="AD16" i="18"/>
  <c r="AF24" i="18"/>
  <c r="AG24" i="18"/>
  <c r="AF27" i="18"/>
  <c r="AG27" i="18"/>
  <c r="S10" i="18"/>
  <c r="AD14" i="18"/>
  <c r="AB15" i="18"/>
  <c r="AE15" i="18"/>
  <c r="AD17" i="18"/>
  <c r="AE17" i="18"/>
  <c r="AD18" i="18"/>
  <c r="AF18" i="18"/>
  <c r="AB19" i="18"/>
  <c r="S32" i="18"/>
  <c r="T24" i="18"/>
  <c r="T33" i="18"/>
  <c r="AB29" i="18"/>
  <c r="AB33" i="18"/>
  <c r="S16" i="18"/>
  <c r="W8" i="18"/>
  <c r="V8" i="18"/>
  <c r="X28" i="18"/>
  <c r="AC25" i="18"/>
  <c r="AF28" i="18"/>
  <c r="AB30" i="18"/>
  <c r="AD30" i="18"/>
  <c r="AC9" i="18"/>
  <c r="AC10" i="18"/>
  <c r="AF10" i="18"/>
  <c r="AC11" i="18"/>
  <c r="W15" i="18"/>
  <c r="T19" i="18"/>
  <c r="AB31" i="18"/>
  <c r="S20" i="18"/>
  <c r="S26" i="18"/>
  <c r="W23" i="18"/>
  <c r="X30" i="18"/>
  <c r="S30" i="18"/>
  <c r="X34" i="18"/>
  <c r="V34" i="18"/>
  <c r="U28" i="17"/>
  <c r="W28" i="17"/>
  <c r="S21" i="17"/>
  <c r="X28" i="7"/>
  <c r="AF37" i="7"/>
  <c r="AD8" i="13"/>
  <c r="AF11" i="7"/>
  <c r="X11" i="7"/>
  <c r="AC16" i="7"/>
  <c r="U10" i="9"/>
  <c r="AF19" i="7"/>
  <c r="AE27" i="7"/>
  <c r="AB15" i="7"/>
  <c r="S17" i="7"/>
  <c r="X29" i="7"/>
  <c r="X33" i="7"/>
  <c r="AF14" i="7"/>
  <c r="AF22" i="7"/>
  <c r="AG26" i="7"/>
  <c r="AG30" i="7"/>
  <c r="W25" i="7"/>
  <c r="V37" i="7"/>
  <c r="V17" i="7"/>
  <c r="AG8" i="13"/>
  <c r="AB11" i="7"/>
  <c r="W26" i="7"/>
  <c r="V22" i="7"/>
  <c r="U35" i="7"/>
  <c r="AB24" i="7"/>
  <c r="T11" i="7"/>
  <c r="AE10" i="7"/>
  <c r="U14" i="7"/>
  <c r="S26" i="7"/>
  <c r="AE17" i="20"/>
  <c r="AC21" i="20"/>
  <c r="W32" i="20"/>
  <c r="T32" i="20"/>
  <c r="AE34" i="20"/>
  <c r="AG8" i="20"/>
  <c r="AC22" i="20"/>
  <c r="AE16" i="20"/>
  <c r="AF20" i="20"/>
  <c r="U33" i="20"/>
  <c r="V27" i="20"/>
  <c r="S35" i="20"/>
  <c r="AE11" i="20"/>
  <c r="U11" i="20"/>
  <c r="AC14" i="20"/>
  <c r="AG19" i="20"/>
  <c r="T13" i="20"/>
  <c r="U21" i="20"/>
  <c r="X22" i="20"/>
  <c r="V26" i="20"/>
  <c r="AF12" i="20"/>
  <c r="T15" i="20"/>
  <c r="V19" i="20"/>
  <c r="W16" i="20"/>
  <c r="T20" i="20"/>
  <c r="AF26" i="20"/>
  <c r="AC23" i="20"/>
  <c r="W25" i="20"/>
  <c r="X30" i="20"/>
  <c r="AC10" i="20"/>
  <c r="AF9" i="19"/>
  <c r="AC8" i="19"/>
  <c r="AD16" i="19"/>
  <c r="AC20" i="19"/>
  <c r="W25" i="19"/>
  <c r="W32" i="19"/>
  <c r="T32" i="19"/>
  <c r="AG32" i="19"/>
  <c r="AC29" i="19"/>
  <c r="AD33" i="19"/>
  <c r="AD11" i="19"/>
  <c r="AG14" i="19"/>
  <c r="AG12" i="19"/>
  <c r="AF15" i="19"/>
  <c r="AC19" i="19"/>
  <c r="S17" i="19"/>
  <c r="AF22" i="19"/>
  <c r="AE22" i="19"/>
  <c r="AB31" i="19"/>
  <c r="X28" i="19"/>
  <c r="S33" i="19"/>
  <c r="X34" i="19"/>
  <c r="S8" i="19"/>
  <c r="X11" i="19"/>
  <c r="AG21" i="19"/>
  <c r="S10" i="19"/>
  <c r="V9" i="19"/>
  <c r="U20" i="19"/>
  <c r="S23" i="19"/>
  <c r="X23" i="19"/>
  <c r="AE17" i="19"/>
  <c r="AB26" i="19"/>
  <c r="V24" i="19"/>
  <c r="T24" i="19"/>
  <c r="AD27" i="19"/>
  <c r="T22" i="19"/>
  <c r="X26" i="19"/>
  <c r="AE30" i="19"/>
  <c r="AE34" i="19"/>
  <c r="W14" i="19"/>
  <c r="S13" i="19"/>
  <c r="X29" i="19"/>
  <c r="AD24" i="19"/>
  <c r="AD28" i="19"/>
  <c r="X27" i="19"/>
  <c r="S35" i="19"/>
  <c r="X19" i="19"/>
  <c r="AD21" i="18"/>
  <c r="U29" i="18"/>
  <c r="AF34" i="18"/>
  <c r="AD34" i="18"/>
  <c r="S14" i="18"/>
  <c r="T14" i="18"/>
  <c r="S13" i="18"/>
  <c r="T21" i="18"/>
  <c r="U21" i="18"/>
  <c r="AG35" i="18"/>
  <c r="AD23" i="18"/>
  <c r="T27" i="18"/>
  <c r="X31" i="18"/>
  <c r="U11" i="18"/>
  <c r="X12" i="18"/>
  <c r="AC16" i="18"/>
  <c r="AF16" i="18"/>
  <c r="AB27" i="18"/>
  <c r="X10" i="18"/>
  <c r="AD15" i="18"/>
  <c r="AG18" i="18"/>
  <c r="AG19" i="18"/>
  <c r="V32" i="18"/>
  <c r="X32" i="18"/>
  <c r="V24" i="18"/>
  <c r="AG29" i="18"/>
  <c r="X8" i="18"/>
  <c r="T28" i="18"/>
  <c r="AG30" i="18"/>
  <c r="AF9" i="18"/>
  <c r="AE10" i="18"/>
  <c r="AF11" i="18"/>
  <c r="T26" i="18"/>
  <c r="AG26" i="18"/>
  <c r="AB26" i="18"/>
  <c r="U30" i="18"/>
  <c r="V30" i="18"/>
  <c r="W34" i="18"/>
  <c r="V28" i="17"/>
  <c r="T21" i="17"/>
  <c r="W13" i="17"/>
  <c r="U16" i="17"/>
  <c r="S31" i="17"/>
  <c r="X35" i="17"/>
  <c r="X20" i="17"/>
  <c r="S20" i="17"/>
  <c r="X25" i="17"/>
  <c r="U15" i="17"/>
  <c r="T19" i="17"/>
  <c r="W23" i="17"/>
  <c r="V23" i="17"/>
  <c r="T14" i="17"/>
  <c r="W18" i="17"/>
  <c r="V22" i="17"/>
  <c r="U22" i="17"/>
  <c r="X24" i="17"/>
  <c r="S11" i="17"/>
  <c r="S34" i="17"/>
  <c r="U29" i="17"/>
  <c r="T29" i="17"/>
  <c r="W33" i="17"/>
  <c r="V37" i="17"/>
  <c r="U10" i="17"/>
  <c r="T26" i="17"/>
  <c r="V17" i="17"/>
  <c r="X30" i="17"/>
  <c r="AE23" i="17"/>
  <c r="AG23" i="17"/>
  <c r="AG19" i="17"/>
  <c r="AB25" i="17"/>
  <c r="AD28" i="17"/>
  <c r="AB28" i="17"/>
  <c r="AD29" i="17"/>
  <c r="AG29" i="17"/>
  <c r="AE37" i="17"/>
  <c r="AC34" i="17"/>
  <c r="AF16" i="17"/>
  <c r="AE11" i="17"/>
  <c r="AG11" i="17"/>
  <c r="AC14" i="17"/>
  <c r="AE14" i="17"/>
  <c r="AG22" i="17"/>
  <c r="AD22" i="17"/>
  <c r="AB31" i="17"/>
  <c r="AC13" i="17"/>
  <c r="AC21" i="17"/>
  <c r="AE21" i="17"/>
  <c r="AC26" i="17"/>
  <c r="AG30" i="17"/>
  <c r="AC24" i="17"/>
  <c r="AD27" i="17"/>
  <c r="AB33" i="17"/>
  <c r="AC33" i="17"/>
  <c r="AE32" i="17"/>
  <c r="AD32" i="17"/>
  <c r="AF15" i="17"/>
  <c r="AG10" i="17"/>
  <c r="AB35" i="17"/>
  <c r="AB10" i="16"/>
  <c r="AD16" i="16"/>
  <c r="AB16" i="16"/>
  <c r="AD10" i="16"/>
  <c r="X11" i="16"/>
  <c r="T20" i="16"/>
  <c r="S20" i="16"/>
  <c r="AE36" i="16"/>
  <c r="AG36" i="16"/>
  <c r="X16" i="16"/>
  <c r="T12" i="16"/>
  <c r="AE22" i="16"/>
  <c r="AC37" i="16"/>
  <c r="AC24" i="16"/>
  <c r="AB29" i="16"/>
  <c r="AC21" i="16"/>
  <c r="AC14" i="16"/>
  <c r="X19" i="16"/>
  <c r="AE33" i="16"/>
  <c r="AB33" i="16"/>
  <c r="AG15" i="16"/>
  <c r="AC11" i="16"/>
  <c r="AF11" i="16"/>
  <c r="AG20" i="16"/>
  <c r="U23" i="16"/>
  <c r="AD26" i="16"/>
  <c r="AF26" i="16"/>
  <c r="AG28" i="16"/>
  <c r="AB30" i="16"/>
  <c r="AE34" i="16"/>
  <c r="AG31" i="16"/>
  <c r="AC35" i="16"/>
  <c r="AE17" i="16"/>
  <c r="AC17" i="16"/>
  <c r="U24" i="16"/>
  <c r="S28" i="16"/>
  <c r="W22" i="16"/>
  <c r="W21" i="16"/>
  <c r="U21" i="16"/>
  <c r="AG19" i="16"/>
  <c r="AB19" i="16"/>
  <c r="AC23" i="16"/>
  <c r="AE23" i="16"/>
  <c r="V26" i="16"/>
  <c r="T26" i="16"/>
  <c r="W33" i="16"/>
  <c r="T33" i="16"/>
  <c r="X25" i="16"/>
  <c r="U31" i="16"/>
  <c r="S31" i="16"/>
  <c r="S35" i="16"/>
  <c r="T36" i="16"/>
  <c r="AF9" i="15"/>
  <c r="U13" i="15"/>
  <c r="AF21" i="15"/>
  <c r="T27" i="15"/>
  <c r="AD20" i="15"/>
  <c r="AE28" i="15"/>
  <c r="AG28" i="15"/>
  <c r="AB32" i="15"/>
  <c r="AE36" i="15"/>
  <c r="AG36" i="15"/>
  <c r="W31" i="15"/>
  <c r="X35" i="15"/>
  <c r="AB13" i="15"/>
  <c r="AC13" i="15"/>
  <c r="AE11" i="15"/>
  <c r="W22" i="15"/>
  <c r="X20" i="15"/>
  <c r="V20" i="15"/>
  <c r="AD22" i="15"/>
  <c r="AD27" i="15"/>
  <c r="AB27" i="15"/>
  <c r="T21" i="15"/>
  <c r="V25" i="15"/>
  <c r="V29" i="15"/>
  <c r="X29" i="15"/>
  <c r="S33" i="15"/>
  <c r="AC15" i="15"/>
  <c r="AD19" i="15"/>
  <c r="AE16" i="15"/>
  <c r="AG16" i="15"/>
  <c r="AE17" i="15"/>
  <c r="AC14" i="15"/>
  <c r="AD14" i="15"/>
  <c r="AF18" i="15"/>
  <c r="AG23" i="15"/>
  <c r="W26" i="15"/>
  <c r="U26" i="15"/>
  <c r="AB31" i="15"/>
  <c r="X32" i="15"/>
  <c r="S36" i="15"/>
  <c r="AE12" i="15"/>
  <c r="V9" i="15"/>
  <c r="X9" i="15"/>
  <c r="W16" i="15"/>
  <c r="U17" i="15"/>
  <c r="S17" i="15"/>
  <c r="T14" i="15"/>
  <c r="U18" i="15"/>
  <c r="W18" i="15"/>
  <c r="V11" i="15"/>
  <c r="V15" i="15"/>
  <c r="X19" i="15"/>
  <c r="AF26" i="15"/>
  <c r="S28" i="15"/>
  <c r="X30" i="15"/>
  <c r="AG30" i="15"/>
  <c r="AE34" i="15"/>
  <c r="S10" i="15"/>
  <c r="W17" i="14"/>
  <c r="AC24" i="14"/>
  <c r="W21" i="14"/>
  <c r="AB17" i="14"/>
  <c r="V15" i="14"/>
  <c r="V19" i="14"/>
  <c r="V25" i="14"/>
  <c r="W25" i="14"/>
  <c r="AE27" i="14"/>
  <c r="AG27" i="14"/>
  <c r="X30" i="14"/>
  <c r="W23" i="14"/>
  <c r="U27" i="14"/>
  <c r="AD31" i="14"/>
  <c r="AB31" i="14"/>
  <c r="V35" i="14"/>
  <c r="T35" i="14"/>
  <c r="W29" i="14"/>
  <c r="U29" i="14"/>
  <c r="U33" i="14"/>
  <c r="X37" i="14"/>
  <c r="AF11" i="14"/>
  <c r="AF15" i="14"/>
  <c r="AE19" i="14"/>
  <c r="AG19" i="14"/>
  <c r="W22" i="14"/>
  <c r="W18" i="14"/>
  <c r="S24" i="14"/>
  <c r="U24" i="14"/>
  <c r="AF28" i="14"/>
  <c r="AC35" i="14"/>
  <c r="S14" i="14"/>
  <c r="AD13" i="14"/>
  <c r="AF13" i="14"/>
  <c r="AB10" i="14"/>
  <c r="W10" i="14"/>
  <c r="S16" i="14"/>
  <c r="U20" i="14"/>
  <c r="AB20" i="14"/>
  <c r="W31" i="14"/>
  <c r="AD25" i="14"/>
  <c r="AD29" i="14"/>
  <c r="U32" i="14"/>
  <c r="W32" i="14"/>
  <c r="V36" i="14"/>
  <c r="AD16" i="14"/>
  <c r="AG16" i="14"/>
  <c r="AD14" i="14"/>
  <c r="U26" i="14"/>
  <c r="AF22" i="14"/>
  <c r="AD26" i="14"/>
  <c r="AF30" i="14"/>
  <c r="V34" i="14"/>
  <c r="X34" i="14"/>
  <c r="AB32" i="14"/>
  <c r="AE36" i="14"/>
  <c r="AD12" i="14"/>
  <c r="AF12" i="14"/>
  <c r="U13" i="14"/>
  <c r="S11" i="14"/>
  <c r="X11" i="14"/>
  <c r="V14" i="13"/>
  <c r="AG24" i="13"/>
  <c r="AD24" i="13"/>
  <c r="T22" i="13"/>
  <c r="V34" i="13"/>
  <c r="W13" i="13"/>
  <c r="AG28" i="13"/>
  <c r="AC28" i="13"/>
  <c r="AE21" i="13"/>
  <c r="AG27" i="13"/>
  <c r="AC27" i="13"/>
  <c r="V24" i="13"/>
  <c r="AE32" i="13"/>
  <c r="AF32" i="13"/>
  <c r="AE31" i="13"/>
  <c r="AD31" i="13"/>
  <c r="AG30" i="13"/>
  <c r="AD12" i="13"/>
  <c r="AB12" i="13"/>
  <c r="S11" i="13"/>
  <c r="T15" i="13"/>
  <c r="U15" i="13"/>
  <c r="T18" i="13"/>
  <c r="AE23" i="13"/>
  <c r="W33" i="13"/>
  <c r="W16" i="13"/>
  <c r="AF19" i="13"/>
  <c r="T17" i="13"/>
  <c r="AF22" i="13"/>
  <c r="AF25" i="13"/>
  <c r="AG26" i="13"/>
  <c r="T27" i="13"/>
  <c r="W27" i="13"/>
  <c r="V31" i="13"/>
  <c r="V35" i="13"/>
  <c r="V10" i="13"/>
  <c r="V19" i="13"/>
  <c r="X30" i="13"/>
  <c r="AD15" i="13"/>
  <c r="AC13" i="13"/>
  <c r="AF10" i="13"/>
  <c r="AE20" i="13"/>
  <c r="AC20" i="13"/>
  <c r="AC17" i="13"/>
  <c r="AG18" i="13"/>
  <c r="W26" i="13"/>
  <c r="AF29" i="13"/>
  <c r="AG33" i="13"/>
  <c r="AB33" i="13"/>
  <c r="S17" i="12"/>
  <c r="T17" i="12"/>
  <c r="S11" i="12"/>
  <c r="AD13" i="12"/>
  <c r="AB13" i="12"/>
  <c r="AG15" i="12"/>
  <c r="V24" i="12"/>
  <c r="U24" i="12"/>
  <c r="X30" i="12"/>
  <c r="AD32" i="12"/>
  <c r="AE9" i="12"/>
  <c r="V25" i="12"/>
  <c r="S25" i="12"/>
  <c r="AF20" i="12"/>
  <c r="AB24" i="12"/>
  <c r="T22" i="12"/>
  <c r="S23" i="12"/>
  <c r="AE27" i="12"/>
  <c r="AB31" i="12"/>
  <c r="AC31" i="12"/>
  <c r="AD35" i="12"/>
  <c r="AE35" i="12"/>
  <c r="AG34" i="12"/>
  <c r="AF19" i="12"/>
  <c r="AD17" i="12"/>
  <c r="AB17" i="12"/>
  <c r="AB18" i="12"/>
  <c r="AB33" i="12"/>
  <c r="T28" i="12"/>
  <c r="W32" i="12"/>
  <c r="S31" i="12"/>
  <c r="U35" i="12"/>
  <c r="W8" i="12"/>
  <c r="U8" i="12"/>
  <c r="AG14" i="12"/>
  <c r="X19" i="12"/>
  <c r="V19" i="12"/>
  <c r="X27" i="12"/>
  <c r="AC28" i="12"/>
  <c r="V13" i="12"/>
  <c r="T13" i="12"/>
  <c r="S10" i="12"/>
  <c r="S15" i="12"/>
  <c r="X12" i="12"/>
  <c r="U12" i="12"/>
  <c r="X16" i="12"/>
  <c r="AF30" i="12"/>
  <c r="T21" i="12"/>
  <c r="AF21" i="12"/>
  <c r="AG25" i="12"/>
  <c r="AB22" i="12"/>
  <c r="AE22" i="12"/>
  <c r="AD26" i="12"/>
  <c r="W29" i="12"/>
  <c r="V29" i="12"/>
  <c r="AD16" i="11"/>
  <c r="AF20" i="11"/>
  <c r="W18" i="11"/>
  <c r="U24" i="11"/>
  <c r="T24" i="11"/>
  <c r="AB22" i="11"/>
  <c r="AC22" i="11"/>
  <c r="AB26" i="11"/>
  <c r="AC26" i="11"/>
  <c r="AF30" i="11"/>
  <c r="AG24" i="11"/>
  <c r="AD28" i="11"/>
  <c r="AB28" i="11"/>
  <c r="AC21" i="11"/>
  <c r="AE21" i="11"/>
  <c r="AF25" i="11"/>
  <c r="AB32" i="11"/>
  <c r="AG36" i="11"/>
  <c r="AF12" i="11"/>
  <c r="S17" i="11"/>
  <c r="X17" i="11"/>
  <c r="AE23" i="11"/>
  <c r="AB23" i="11"/>
  <c r="AB15" i="11"/>
  <c r="AE19" i="11"/>
  <c r="S23" i="11"/>
  <c r="U27" i="11"/>
  <c r="S21" i="11"/>
  <c r="V25" i="11"/>
  <c r="T22" i="11"/>
  <c r="S26" i="11"/>
  <c r="X29" i="11"/>
  <c r="S33" i="11"/>
  <c r="X37" i="11"/>
  <c r="S11" i="11"/>
  <c r="AG14" i="11"/>
  <c r="AF18" i="11"/>
  <c r="X12" i="11"/>
  <c r="V12" i="11"/>
  <c r="W16" i="11"/>
  <c r="V20" i="11"/>
  <c r="AD27" i="11"/>
  <c r="AB27" i="11"/>
  <c r="AB37" i="11"/>
  <c r="AG37" i="11"/>
  <c r="AC35" i="11"/>
  <c r="AB10" i="11"/>
  <c r="U10" i="11"/>
  <c r="S10" i="11"/>
  <c r="U15" i="11"/>
  <c r="T19" i="11"/>
  <c r="AC29" i="11"/>
  <c r="AD29" i="11"/>
  <c r="T28" i="11"/>
  <c r="W34" i="11"/>
  <c r="U34" i="11"/>
  <c r="T31" i="11"/>
  <c r="U35" i="11"/>
  <c r="W35" i="11"/>
  <c r="W32" i="11"/>
  <c r="U36" i="11"/>
  <c r="S36" i="11"/>
  <c r="AF15" i="10"/>
  <c r="AC15" i="10"/>
  <c r="AD19" i="10"/>
  <c r="AD20" i="10"/>
  <c r="AB20" i="10"/>
  <c r="T24" i="10"/>
  <c r="AF35" i="10"/>
  <c r="V31" i="10"/>
  <c r="U31" i="10"/>
  <c r="T21" i="10"/>
  <c r="V21" i="10"/>
  <c r="V25" i="10"/>
  <c r="W25" i="10"/>
  <c r="AB37" i="10"/>
  <c r="AF32" i="10"/>
  <c r="AD32" i="10"/>
  <c r="S12" i="10"/>
  <c r="W14" i="10"/>
  <c r="T10" i="10"/>
  <c r="T16" i="10"/>
  <c r="W20" i="10"/>
  <c r="AB25" i="10"/>
  <c r="AD25" i="10"/>
  <c r="AC17" i="10"/>
  <c r="AB21" i="10"/>
  <c r="AG21" i="10"/>
  <c r="AC18" i="10"/>
  <c r="AE18" i="10"/>
  <c r="T22" i="10"/>
  <c r="AC26" i="10"/>
  <c r="W34" i="10"/>
  <c r="T29" i="10"/>
  <c r="W29" i="10"/>
  <c r="W33" i="10"/>
  <c r="U33" i="10"/>
  <c r="AE11" i="10"/>
  <c r="AG11" i="10"/>
  <c r="AE16" i="10"/>
  <c r="AD16" i="10"/>
  <c r="AB13" i="10"/>
  <c r="U13" i="10"/>
  <c r="S13" i="10"/>
  <c r="V18" i="10"/>
  <c r="AC22" i="10"/>
  <c r="U15" i="10"/>
  <c r="U19" i="10"/>
  <c r="AE30" i="10"/>
  <c r="AC33" i="10"/>
  <c r="AD31" i="10"/>
  <c r="AG27" i="10"/>
  <c r="W30" i="10"/>
  <c r="U30" i="10"/>
  <c r="W11" i="10"/>
  <c r="AD12" i="10"/>
  <c r="AB12" i="10"/>
  <c r="AG29" i="10"/>
  <c r="AC29" i="10"/>
  <c r="U27" i="10"/>
  <c r="T27" i="10"/>
  <c r="T23" i="10"/>
  <c r="W26" i="10"/>
  <c r="V26" i="10"/>
  <c r="AG34" i="10"/>
  <c r="AD34" i="10"/>
  <c r="W35" i="10"/>
  <c r="W28" i="10"/>
  <c r="S36" i="10"/>
  <c r="AC24" i="10"/>
  <c r="AB24" i="10"/>
  <c r="AD28" i="10"/>
  <c r="AF10" i="10"/>
  <c r="AE14" i="9"/>
  <c r="AG14" i="9"/>
  <c r="S15" i="9"/>
  <c r="S22" i="9"/>
  <c r="AD15" i="9"/>
  <c r="AC19" i="9"/>
  <c r="X13" i="9"/>
  <c r="S13" i="9"/>
  <c r="S17" i="9"/>
  <c r="X21" i="9"/>
  <c r="V27" i="9"/>
  <c r="T27" i="9"/>
  <c r="AE34" i="9"/>
  <c r="AC34" i="9"/>
  <c r="AC31" i="9"/>
  <c r="AF31" i="9"/>
  <c r="AF35" i="9"/>
  <c r="AE13" i="9"/>
  <c r="X16" i="9"/>
  <c r="U20" i="9"/>
  <c r="S20" i="9"/>
  <c r="AC22" i="9"/>
  <c r="W26" i="9"/>
  <c r="S31" i="9"/>
  <c r="AG23" i="9"/>
  <c r="AB23" i="9"/>
  <c r="AB27" i="9"/>
  <c r="AG24" i="9"/>
  <c r="AC28" i="9"/>
  <c r="AD28" i="9"/>
  <c r="V34" i="9"/>
  <c r="T34" i="9"/>
  <c r="U35" i="9"/>
  <c r="S35" i="9"/>
  <c r="V36" i="9"/>
  <c r="AF11" i="9"/>
  <c r="U11" i="9"/>
  <c r="S11" i="9"/>
  <c r="AF17" i="9"/>
  <c r="V23" i="9"/>
  <c r="S23" i="9"/>
  <c r="V30" i="9"/>
  <c r="X30" i="9"/>
  <c r="X24" i="9"/>
  <c r="S24" i="9"/>
  <c r="X28" i="9"/>
  <c r="U25" i="9"/>
  <c r="AF29" i="9"/>
  <c r="AC29" i="9"/>
  <c r="AC36" i="9"/>
  <c r="W18" i="9"/>
  <c r="AG16" i="9"/>
  <c r="AD16" i="9"/>
  <c r="AC20" i="9"/>
  <c r="AD26" i="9"/>
  <c r="AB26" i="9"/>
  <c r="AC33" i="9"/>
  <c r="AF37" i="9"/>
  <c r="W29" i="9"/>
  <c r="U33" i="9"/>
  <c r="X37" i="9"/>
  <c r="AF21" i="8"/>
  <c r="AD11" i="8"/>
  <c r="U12" i="8"/>
  <c r="S29" i="8"/>
  <c r="AF19" i="8"/>
  <c r="X13" i="8"/>
  <c r="S13" i="8"/>
  <c r="T21" i="8"/>
  <c r="X27" i="8"/>
  <c r="AE24" i="8"/>
  <c r="AD28" i="8"/>
  <c r="AE34" i="8"/>
  <c r="AC34" i="8"/>
  <c r="AF31" i="8"/>
  <c r="AD35" i="8"/>
  <c r="U14" i="8"/>
  <c r="V14" i="8"/>
  <c r="AF37" i="8"/>
  <c r="AD37" i="8"/>
  <c r="S30" i="8"/>
  <c r="W33" i="8"/>
  <c r="AD15" i="8"/>
  <c r="AG15" i="8"/>
  <c r="AC14" i="8"/>
  <c r="AE18" i="8"/>
  <c r="AC18" i="8"/>
  <c r="U20" i="8"/>
  <c r="S20" i="8"/>
  <c r="X24" i="8"/>
  <c r="AG27" i="8"/>
  <c r="AE27" i="8"/>
  <c r="U34" i="8"/>
  <c r="X25" i="8"/>
  <c r="AE33" i="8"/>
  <c r="AG33" i="8"/>
  <c r="U31" i="8"/>
  <c r="W31" i="8"/>
  <c r="U32" i="8"/>
  <c r="W32" i="8"/>
  <c r="V36" i="8"/>
  <c r="X11" i="8"/>
  <c r="U11" i="8"/>
  <c r="AF23" i="8"/>
  <c r="AG23" i="8"/>
  <c r="AF20" i="8"/>
  <c r="AD20" i="8"/>
  <c r="W37" i="8"/>
  <c r="X15" i="8"/>
  <c r="S19" i="8"/>
  <c r="U28" i="8"/>
  <c r="S28" i="8"/>
  <c r="AC32" i="8"/>
  <c r="AD32" i="8"/>
  <c r="AF36" i="8"/>
  <c r="V10" i="9"/>
  <c r="AG13" i="7"/>
  <c r="V8" i="20"/>
  <c r="X18" i="7"/>
  <c r="AE23" i="7"/>
  <c r="W23" i="7"/>
  <c r="AG28" i="7"/>
  <c r="U17" i="16"/>
  <c r="AB23" i="7"/>
  <c r="T26" i="7"/>
  <c r="U18" i="7"/>
  <c r="X13" i="7"/>
  <c r="U17" i="7"/>
  <c r="T25" i="7"/>
  <c r="X37" i="7"/>
  <c r="AF18" i="7"/>
  <c r="AB26" i="7"/>
  <c r="AE30" i="7"/>
  <c r="T33" i="7"/>
  <c r="AC18" i="7"/>
  <c r="W37" i="7"/>
  <c r="T37" i="7"/>
  <c r="AE14" i="7"/>
  <c r="S13" i="7"/>
  <c r="V26" i="7"/>
  <c r="S14" i="7"/>
  <c r="AE35" i="7"/>
  <c r="AC23" i="7"/>
  <c r="AE11" i="7"/>
  <c r="AG13" i="20"/>
  <c r="AE21" i="20"/>
  <c r="S32" i="20"/>
  <c r="T29" i="20"/>
  <c r="W24" i="20"/>
  <c r="AG30" i="20"/>
  <c r="U10" i="20"/>
  <c r="AB8" i="20"/>
  <c r="AF25" i="20"/>
  <c r="U12" i="20"/>
  <c r="AB14" i="20"/>
  <c r="AC18" i="20"/>
  <c r="AB19" i="20"/>
  <c r="T17" i="20"/>
  <c r="T22" i="20"/>
  <c r="AB24" i="20"/>
  <c r="AD28" i="20"/>
  <c r="AD33" i="20"/>
  <c r="S15" i="20"/>
  <c r="U15" i="20"/>
  <c r="U16" i="20"/>
  <c r="W20" i="20"/>
  <c r="AB26" i="20"/>
  <c r="S25" i="20"/>
  <c r="V30" i="20"/>
  <c r="X34" i="20"/>
  <c r="AF10" i="20"/>
  <c r="AB15" i="20"/>
  <c r="AF8" i="19"/>
  <c r="V21" i="19"/>
  <c r="AE16" i="19"/>
  <c r="AF20" i="19"/>
  <c r="S25" i="19"/>
  <c r="AE32" i="19"/>
  <c r="AB32" i="19"/>
  <c r="AE29" i="19"/>
  <c r="AB14" i="19"/>
  <c r="S15" i="19"/>
  <c r="X15" i="19"/>
  <c r="AD13" i="19"/>
  <c r="AB12" i="19"/>
  <c r="AD15" i="19"/>
  <c r="AB19" i="19"/>
  <c r="V17" i="19"/>
  <c r="AB22" i="19"/>
  <c r="AG23" i="19"/>
  <c r="AG25" i="19"/>
  <c r="U33" i="19"/>
  <c r="V30" i="19"/>
  <c r="T34" i="19"/>
  <c r="U8" i="19"/>
  <c r="V11" i="19"/>
  <c r="T11" i="19"/>
  <c r="T16" i="19"/>
  <c r="V23" i="19"/>
  <c r="AF27" i="19"/>
  <c r="AC27" i="19"/>
  <c r="T26" i="19"/>
  <c r="AG30" i="19"/>
  <c r="U13" i="19"/>
  <c r="U29" i="19"/>
  <c r="W18" i="19"/>
  <c r="U18" i="19"/>
  <c r="AE28" i="19"/>
  <c r="AC28" i="19"/>
  <c r="AD35" i="19"/>
  <c r="S27" i="19"/>
  <c r="X31" i="19"/>
  <c r="V35" i="19"/>
  <c r="V19" i="19"/>
  <c r="T19" i="19"/>
  <c r="AG10" i="19"/>
  <c r="AF21" i="18"/>
  <c r="AC21" i="18"/>
  <c r="AB34" i="18"/>
  <c r="X22" i="18"/>
  <c r="U9" i="18"/>
  <c r="X14" i="18"/>
  <c r="W13" i="18"/>
  <c r="U13" i="18"/>
  <c r="S17" i="18"/>
  <c r="V25" i="18"/>
  <c r="AE35" i="18"/>
  <c r="AC35" i="18"/>
  <c r="AG32" i="18"/>
  <c r="T31" i="18"/>
  <c r="X35" i="18"/>
  <c r="AG8" i="18"/>
  <c r="T12" i="18"/>
  <c r="AE16" i="18"/>
  <c r="AC24" i="18"/>
  <c r="AE27" i="18"/>
  <c r="U10" i="18"/>
  <c r="AF17" i="18"/>
  <c r="AE18" i="18"/>
  <c r="AB18" i="18"/>
  <c r="AC19" i="18"/>
  <c r="W24" i="18"/>
  <c r="S33" i="18"/>
  <c r="AC29" i="18"/>
  <c r="AG33" i="18"/>
  <c r="V16" i="18"/>
  <c r="T8" i="18"/>
  <c r="W28" i="18"/>
  <c r="AF25" i="18"/>
  <c r="AC30" i="18"/>
  <c r="AE9" i="18"/>
  <c r="AB9" i="18"/>
  <c r="AB11" i="18"/>
  <c r="U15" i="18"/>
  <c r="S19" i="18"/>
  <c r="X20" i="18"/>
  <c r="X26" i="18"/>
  <c r="T23" i="18"/>
  <c r="AC26" i="18"/>
  <c r="U34" i="18"/>
  <c r="U21" i="17"/>
  <c r="U13" i="17"/>
  <c r="T13" i="17"/>
  <c r="T31" i="17"/>
  <c r="V31" i="17"/>
  <c r="U35" i="17"/>
  <c r="U20" i="17"/>
  <c r="W20" i="17"/>
  <c r="S12" i="17"/>
  <c r="V25" i="17"/>
  <c r="S15" i="17"/>
  <c r="U19" i="17"/>
  <c r="T23" i="17"/>
  <c r="U14" i="17"/>
  <c r="T18" i="17"/>
  <c r="S22" i="17"/>
  <c r="W27" i="17"/>
  <c r="V27" i="17"/>
  <c r="V32" i="17"/>
  <c r="W11" i="17"/>
  <c r="V11" i="17"/>
  <c r="S36" i="17"/>
  <c r="W34" i="17"/>
  <c r="U33" i="17"/>
  <c r="T33" i="17"/>
  <c r="S37" i="17"/>
  <c r="S10" i="17"/>
  <c r="X26" i="17"/>
  <c r="W17" i="17"/>
  <c r="V30" i="17"/>
  <c r="U30" i="17"/>
  <c r="AC23" i="17"/>
  <c r="AF19" i="17"/>
  <c r="AD25" i="17"/>
  <c r="AF25" i="17"/>
  <c r="AC28" i="17"/>
  <c r="AF37" i="17"/>
  <c r="AG37" i="17"/>
  <c r="AE34" i="17"/>
  <c r="AD34" i="17"/>
  <c r="AF11" i="17"/>
  <c r="AB18" i="17"/>
  <c r="AC22" i="17"/>
  <c r="AE22" i="17"/>
  <c r="AE31" i="17"/>
  <c r="AD13" i="17"/>
  <c r="AE13" i="17"/>
  <c r="AD21" i="17"/>
  <c r="AB21" i="17"/>
  <c r="AD26" i="17"/>
  <c r="AE30" i="17"/>
  <c r="AB12" i="17"/>
  <c r="AE24" i="17"/>
  <c r="AB24" i="17"/>
  <c r="AE27" i="17"/>
  <c r="AG27" i="17"/>
  <c r="AD33" i="17"/>
  <c r="AE33" i="17"/>
  <c r="AG36" i="17"/>
  <c r="AB36" i="17"/>
  <c r="AB15" i="17"/>
  <c r="AE10" i="17"/>
  <c r="AC20" i="17"/>
  <c r="AB12" i="16"/>
  <c r="V13" i="16"/>
  <c r="AF16" i="16"/>
  <c r="T10" i="16"/>
  <c r="W10" i="16"/>
  <c r="AG16" i="16"/>
  <c r="AD12" i="16"/>
  <c r="U20" i="16"/>
  <c r="U37" i="16"/>
  <c r="AD36" i="16"/>
  <c r="T16" i="16"/>
  <c r="U16" i="16"/>
  <c r="W12" i="16"/>
  <c r="AD22" i="16"/>
  <c r="AD37" i="16"/>
  <c r="AB37" i="16"/>
  <c r="AB24" i="16"/>
  <c r="AF29" i="16"/>
  <c r="AD32" i="16"/>
  <c r="AD21" i="16"/>
  <c r="AG21" i="16"/>
  <c r="AB14" i="16"/>
  <c r="V19" i="16"/>
  <c r="W19" i="16"/>
  <c r="T14" i="16"/>
  <c r="V34" i="16"/>
  <c r="W34" i="16"/>
  <c r="AG33" i="16"/>
  <c r="X15" i="16"/>
  <c r="AD18" i="16"/>
  <c r="AG18" i="16"/>
  <c r="AC15" i="16"/>
  <c r="AD15" i="16"/>
  <c r="AE11" i="16"/>
  <c r="AD11" i="16"/>
  <c r="AE20" i="16"/>
  <c r="AF25" i="16"/>
  <c r="AD25" i="16"/>
  <c r="S23" i="16"/>
  <c r="V29" i="16"/>
  <c r="U29" i="16"/>
  <c r="AC28" i="16"/>
  <c r="AC30" i="16"/>
  <c r="AD34" i="16"/>
  <c r="AB34" i="16"/>
  <c r="AC31" i="16"/>
  <c r="AB35" i="16"/>
  <c r="V18" i="16"/>
  <c r="X18" i="16"/>
  <c r="AG17" i="16"/>
  <c r="AG13" i="16"/>
  <c r="W24" i="16"/>
  <c r="V28" i="16"/>
  <c r="V22" i="16"/>
  <c r="S22" i="16"/>
  <c r="V21" i="16"/>
  <c r="AC19" i="16"/>
  <c r="AF23" i="16"/>
  <c r="V27" i="16"/>
  <c r="X27" i="16"/>
  <c r="S33" i="16"/>
  <c r="AG27" i="16"/>
  <c r="V30" i="16"/>
  <c r="S30" i="16"/>
  <c r="T25" i="16"/>
  <c r="U25" i="16"/>
  <c r="T35" i="16"/>
  <c r="X32" i="16"/>
  <c r="V32" i="16"/>
  <c r="S36" i="16"/>
  <c r="V36" i="16"/>
  <c r="AD9" i="15"/>
  <c r="V13" i="15"/>
  <c r="T13" i="15"/>
  <c r="AC10" i="15"/>
  <c r="AB21" i="15"/>
  <c r="AE21" i="15"/>
  <c r="U27" i="15"/>
  <c r="W27" i="15"/>
  <c r="AF20" i="15"/>
  <c r="AG24" i="15"/>
  <c r="AD24" i="15"/>
  <c r="AC28" i="15"/>
  <c r="AE32" i="15"/>
  <c r="AG32" i="15"/>
  <c r="S31" i="15"/>
  <c r="U31" i="15"/>
  <c r="T35" i="15"/>
  <c r="AD13" i="15"/>
  <c r="AF13" i="15"/>
  <c r="AF11" i="15"/>
  <c r="T22" i="15"/>
  <c r="U22" i="15"/>
  <c r="S20" i="15"/>
  <c r="T20" i="15"/>
  <c r="AC22" i="15"/>
  <c r="AB25" i="15"/>
  <c r="AG25" i="15"/>
  <c r="AE27" i="15"/>
  <c r="S21" i="15"/>
  <c r="X25" i="15"/>
  <c r="T29" i="15"/>
  <c r="V33" i="15"/>
  <c r="X33" i="15"/>
  <c r="AC35" i="15"/>
  <c r="AD35" i="15"/>
  <c r="AD15" i="15"/>
  <c r="AF19" i="15"/>
  <c r="AF16" i="15"/>
  <c r="AG17" i="15"/>
  <c r="AF14" i="15"/>
  <c r="AE18" i="15"/>
  <c r="AD23" i="15"/>
  <c r="AB23" i="15"/>
  <c r="S26" i="15"/>
  <c r="AE31" i="15"/>
  <c r="AG31" i="15"/>
  <c r="AC29" i="15"/>
  <c r="AE29" i="15"/>
  <c r="AG33" i="15"/>
  <c r="T32" i="15"/>
  <c r="V36" i="15"/>
  <c r="AC12" i="15"/>
  <c r="T9" i="15"/>
  <c r="U12" i="15"/>
  <c r="V16" i="15"/>
  <c r="X16" i="15"/>
  <c r="T23" i="15"/>
  <c r="U23" i="15"/>
  <c r="U14" i="15"/>
  <c r="W14" i="15"/>
  <c r="V18" i="15"/>
  <c r="X15" i="15"/>
  <c r="W19" i="15"/>
  <c r="U19" i="15"/>
  <c r="W24" i="15"/>
  <c r="X24" i="15"/>
  <c r="AD26" i="15"/>
  <c r="AB26" i="15"/>
  <c r="V28" i="15"/>
  <c r="X28" i="15"/>
  <c r="W30" i="15"/>
  <c r="V34" i="15"/>
  <c r="X34" i="15"/>
  <c r="AC30" i="15"/>
  <c r="AD30" i="15"/>
  <c r="AG34" i="15"/>
  <c r="V17" i="14"/>
  <c r="S17" i="14"/>
  <c r="V21" i="14"/>
  <c r="AC17" i="14"/>
  <c r="S15" i="14"/>
  <c r="X19" i="14"/>
  <c r="X25" i="14"/>
  <c r="AC27" i="14"/>
  <c r="X27" i="14"/>
  <c r="AF31" i="14"/>
  <c r="S35" i="14"/>
  <c r="X33" i="14"/>
  <c r="T37" i="14"/>
  <c r="AD11" i="14"/>
  <c r="AB11" i="14"/>
  <c r="AB15" i="14"/>
  <c r="U22" i="14"/>
  <c r="X18" i="14"/>
  <c r="V24" i="14"/>
  <c r="AD28" i="14"/>
  <c r="AB28" i="14"/>
  <c r="AB35" i="14"/>
  <c r="W14" i="14"/>
  <c r="AE10" i="14"/>
  <c r="X10" i="14"/>
  <c r="S10" i="14"/>
  <c r="W20" i="14"/>
  <c r="AG23" i="14"/>
  <c r="AF25" i="14"/>
  <c r="AG29" i="14"/>
  <c r="AF33" i="14"/>
  <c r="AG33" i="14"/>
  <c r="AF37" i="14"/>
  <c r="AD37" i="14"/>
  <c r="S32" i="14"/>
  <c r="X36" i="14"/>
  <c r="AC21" i="14"/>
  <c r="AE21" i="14"/>
  <c r="AC18" i="14"/>
  <c r="W26" i="14"/>
  <c r="AB22" i="14"/>
  <c r="AG26" i="14"/>
  <c r="AD30" i="14"/>
  <c r="AE34" i="14"/>
  <c r="AG34" i="14"/>
  <c r="AD32" i="14"/>
  <c r="AG36" i="14"/>
  <c r="AE12" i="14"/>
  <c r="X13" i="14"/>
  <c r="T13" i="14"/>
  <c r="T12" i="14"/>
  <c r="V11" i="14"/>
  <c r="T11" i="14"/>
  <c r="X14" i="13"/>
  <c r="X22" i="13"/>
  <c r="U34" i="13"/>
  <c r="AB28" i="13"/>
  <c r="AD28" i="13"/>
  <c r="W25" i="13"/>
  <c r="AD21" i="13"/>
  <c r="V23" i="13"/>
  <c r="X24" i="13"/>
  <c r="AG32" i="13"/>
  <c r="AF35" i="13"/>
  <c r="AF30" i="13"/>
  <c r="AE30" i="13"/>
  <c r="W15" i="13"/>
  <c r="X33" i="13"/>
  <c r="AE19" i="13"/>
  <c r="AG19" i="13"/>
  <c r="AD22" i="13"/>
  <c r="W28" i="13"/>
  <c r="U28" i="13"/>
  <c r="AC26" i="13"/>
  <c r="AE26" i="13"/>
  <c r="U32" i="13"/>
  <c r="V27" i="13"/>
  <c r="X21" i="13"/>
  <c r="T30" i="13"/>
  <c r="AF15" i="13"/>
  <c r="AF9" i="13"/>
  <c r="AF13" i="13"/>
  <c r="AB10" i="13"/>
  <c r="AC14" i="13"/>
  <c r="U20" i="13"/>
  <c r="AB20" i="13"/>
  <c r="AF17" i="13"/>
  <c r="AC18" i="13"/>
  <c r="AD18" i="13"/>
  <c r="X26" i="13"/>
  <c r="S26" i="13"/>
  <c r="X29" i="13"/>
  <c r="AG29" i="13"/>
  <c r="AB29" i="13"/>
  <c r="AC33" i="13"/>
  <c r="W17" i="12"/>
  <c r="U11" i="12"/>
  <c r="V20" i="12"/>
  <c r="W20" i="12"/>
  <c r="AF15" i="12"/>
  <c r="W30" i="12"/>
  <c r="AG32" i="12"/>
  <c r="AG9" i="12"/>
  <c r="X25" i="12"/>
  <c r="W34" i="12"/>
  <c r="X34" i="12"/>
  <c r="AD16" i="12"/>
  <c r="AF16" i="12"/>
  <c r="AC23" i="12"/>
  <c r="AG20" i="12"/>
  <c r="AB20" i="12"/>
  <c r="V18" i="12"/>
  <c r="AD24" i="12"/>
  <c r="AC24" i="12"/>
  <c r="X26" i="12"/>
  <c r="S26" i="12"/>
  <c r="U23" i="12"/>
  <c r="AD27" i="12"/>
  <c r="AB27" i="12"/>
  <c r="AD31" i="12"/>
  <c r="AE34" i="12"/>
  <c r="AF34" i="12"/>
  <c r="AB19" i="12"/>
  <c r="AC18" i="12"/>
  <c r="AE33" i="12"/>
  <c r="U28" i="12"/>
  <c r="U32" i="12"/>
  <c r="V32" i="12"/>
  <c r="U31" i="12"/>
  <c r="X35" i="12"/>
  <c r="V8" i="12"/>
  <c r="AC14" i="12"/>
  <c r="AC11" i="12"/>
  <c r="AD11" i="12"/>
  <c r="T19" i="12"/>
  <c r="U19" i="12"/>
  <c r="W27" i="12"/>
  <c r="S27" i="12"/>
  <c r="AB28" i="12"/>
  <c r="AD28" i="12"/>
  <c r="X13" i="12"/>
  <c r="V10" i="12"/>
  <c r="V14" i="12"/>
  <c r="X14" i="12"/>
  <c r="V15" i="12"/>
  <c r="T12" i="12"/>
  <c r="V16" i="12"/>
  <c r="AF29" i="12"/>
  <c r="AC29" i="12"/>
  <c r="AE30" i="12"/>
  <c r="AC30" i="12"/>
  <c r="AD21" i="12"/>
  <c r="AE21" i="12"/>
  <c r="AC26" i="12"/>
  <c r="S29" i="12"/>
  <c r="X14" i="11"/>
  <c r="AF16" i="11"/>
  <c r="AE20" i="11"/>
  <c r="AG20" i="11"/>
  <c r="U18" i="11"/>
  <c r="S18" i="11"/>
  <c r="AE22" i="11"/>
  <c r="AD22" i="11"/>
  <c r="AE26" i="11"/>
  <c r="AD26" i="11"/>
  <c r="AD30" i="11"/>
  <c r="AC30" i="11"/>
  <c r="AE24" i="11"/>
  <c r="AE28" i="11"/>
  <c r="AF21" i="11"/>
  <c r="AD25" i="11"/>
  <c r="W30" i="11"/>
  <c r="X30" i="11"/>
  <c r="AE32" i="11"/>
  <c r="AC36" i="11"/>
  <c r="AD11" i="11"/>
  <c r="AB12" i="11"/>
  <c r="V17" i="11"/>
  <c r="T17" i="11"/>
  <c r="AG23" i="11"/>
  <c r="AE15" i="11"/>
  <c r="AG19" i="11"/>
  <c r="W27" i="11"/>
  <c r="T21" i="11"/>
  <c r="U25" i="11"/>
  <c r="S22" i="11"/>
  <c r="V22" i="11"/>
  <c r="U26" i="11"/>
  <c r="T29" i="11"/>
  <c r="S29" i="11"/>
  <c r="V33" i="11"/>
  <c r="T37" i="11"/>
  <c r="V11" i="11"/>
  <c r="AE13" i="11"/>
  <c r="AC13" i="11"/>
  <c r="AF14" i="11"/>
  <c r="AD18" i="11"/>
  <c r="AB18" i="11"/>
  <c r="T12" i="11"/>
  <c r="V16" i="11"/>
  <c r="X20" i="11"/>
  <c r="AE37" i="11"/>
  <c r="AC37" i="11"/>
  <c r="AC34" i="11"/>
  <c r="AG31" i="11"/>
  <c r="AE31" i="11"/>
  <c r="AB35" i="11"/>
  <c r="AE10" i="11"/>
  <c r="AG17" i="11"/>
  <c r="V15" i="11"/>
  <c r="W19" i="11"/>
  <c r="W28" i="11"/>
  <c r="S34" i="11"/>
  <c r="U31" i="11"/>
  <c r="W31" i="11"/>
  <c r="U32" i="11"/>
  <c r="S32" i="11"/>
  <c r="V36" i="11"/>
  <c r="AB15" i="10"/>
  <c r="AG19" i="10"/>
  <c r="U24" i="10"/>
  <c r="X24" i="10"/>
  <c r="T31" i="10"/>
  <c r="U21" i="10"/>
  <c r="AC37" i="10"/>
  <c r="AE37" i="10"/>
  <c r="AG36" i="10"/>
  <c r="AF36" i="10"/>
  <c r="U14" i="10"/>
  <c r="S10" i="10"/>
  <c r="V20" i="10"/>
  <c r="X20" i="10"/>
  <c r="AG25" i="10"/>
  <c r="AC25" i="10"/>
  <c r="AE21" i="10"/>
  <c r="AB14" i="10"/>
  <c r="AF18" i="10"/>
  <c r="AF26" i="10"/>
  <c r="S34" i="10"/>
  <c r="T34" i="10"/>
  <c r="V32" i="10"/>
  <c r="V29" i="10"/>
  <c r="X37" i="10"/>
  <c r="V37" i="10"/>
  <c r="AC11" i="10"/>
  <c r="AE13" i="10"/>
  <c r="U18" i="10"/>
  <c r="AF22" i="10"/>
  <c r="AG22" i="10"/>
  <c r="W15" i="10"/>
  <c r="X19" i="10"/>
  <c r="AC30" i="10"/>
  <c r="AE31" i="10"/>
  <c r="AE27" i="10"/>
  <c r="S30" i="10"/>
  <c r="X30" i="10"/>
  <c r="S11" i="10"/>
  <c r="T11" i="10"/>
  <c r="W17" i="10"/>
  <c r="AD29" i="10"/>
  <c r="AC23" i="10"/>
  <c r="X23" i="10"/>
  <c r="S26" i="10"/>
  <c r="AB34" i="10"/>
  <c r="V35" i="10"/>
  <c r="T28" i="10"/>
  <c r="U36" i="10"/>
  <c r="X36" i="10"/>
  <c r="AG28" i="10"/>
  <c r="AE10" i="10"/>
  <c r="AG10" i="10"/>
  <c r="AF14" i="9"/>
  <c r="U15" i="9"/>
  <c r="X15" i="9"/>
  <c r="AG17" i="7"/>
  <c r="X22" i="7"/>
  <c r="W27" i="7"/>
  <c r="AE8" i="12"/>
  <c r="S21" i="7"/>
  <c r="AE22" i="7"/>
  <c r="AG34" i="7"/>
  <c r="V33" i="7"/>
  <c r="AD23" i="7"/>
  <c r="S30" i="7"/>
  <c r="AD13" i="20"/>
  <c r="AC17" i="20"/>
  <c r="S29" i="20"/>
  <c r="X18" i="20"/>
  <c r="W31" i="20"/>
  <c r="V31" i="20"/>
  <c r="AG11" i="20"/>
  <c r="W11" i="20"/>
  <c r="X13" i="20"/>
  <c r="AE24" i="20"/>
  <c r="AF28" i="20"/>
  <c r="V15" i="20"/>
  <c r="AG23" i="20"/>
  <c r="AB35" i="20"/>
  <c r="AG35" i="20"/>
  <c r="AD15" i="20"/>
  <c r="W21" i="19"/>
  <c r="AD20" i="19"/>
  <c r="AC33" i="19"/>
  <c r="AF11" i="19"/>
  <c r="V15" i="19"/>
  <c r="AF13" i="19"/>
  <c r="AE12" i="19"/>
  <c r="AC15" i="19"/>
  <c r="AB25" i="19"/>
  <c r="W28" i="19"/>
  <c r="S30" i="19"/>
  <c r="AD21" i="19"/>
  <c r="S9" i="19"/>
  <c r="T20" i="19"/>
  <c r="AB27" i="19"/>
  <c r="X12" i="19"/>
  <c r="AF24" i="19"/>
  <c r="AE10" i="19"/>
  <c r="AE12" i="18"/>
  <c r="V18" i="18"/>
  <c r="X18" i="18"/>
  <c r="AF20" i="18"/>
  <c r="AD20" i="18"/>
  <c r="S29" i="18"/>
  <c r="W22" i="18"/>
  <c r="AD22" i="18"/>
  <c r="AF22" i="18"/>
  <c r="V17" i="18"/>
  <c r="X21" i="18"/>
  <c r="AE23" i="18"/>
  <c r="AE32" i="18"/>
  <c r="X27" i="18"/>
  <c r="U31" i="18"/>
  <c r="V35" i="18"/>
  <c r="AB8" i="18"/>
  <c r="AB24" i="18"/>
  <c r="AE14" i="18"/>
  <c r="AB14" i="18"/>
  <c r="AE19" i="18"/>
  <c r="T32" i="18"/>
  <c r="AC33" i="18"/>
  <c r="S28" i="18"/>
  <c r="W19" i="18"/>
  <c r="AD31" i="18"/>
  <c r="V20" i="18"/>
  <c r="S23" i="18"/>
  <c r="T30" i="18"/>
  <c r="W21" i="17"/>
  <c r="X16" i="17"/>
  <c r="X31" i="17"/>
  <c r="W35" i="17"/>
  <c r="V20" i="17"/>
  <c r="W12" i="17"/>
  <c r="W25" i="17"/>
  <c r="S19" i="17"/>
  <c r="X23" i="17"/>
  <c r="W14" i="17"/>
  <c r="X27" i="17"/>
  <c r="V24" i="17"/>
  <c r="W36" i="17"/>
  <c r="V33" i="17"/>
  <c r="X37" i="17"/>
  <c r="S30" i="17"/>
  <c r="AE19" i="17"/>
  <c r="AB29" i="17"/>
  <c r="AB37" i="17"/>
  <c r="AB34" i="17"/>
  <c r="AD16" i="17"/>
  <c r="AC16" i="17"/>
  <c r="AB11" i="17"/>
  <c r="AG14" i="17"/>
  <c r="AG18" i="17"/>
  <c r="AD18" i="17"/>
  <c r="AD17" i="17"/>
  <c r="AF17" i="17"/>
  <c r="AG26" i="17"/>
  <c r="AE12" i="17"/>
  <c r="AG32" i="17"/>
  <c r="AD36" i="17"/>
  <c r="AE15" i="17"/>
  <c r="AD10" i="17"/>
  <c r="AD20" i="17"/>
  <c r="AB20" i="17"/>
  <c r="AF35" i="17"/>
  <c r="W11" i="16"/>
  <c r="V11" i="16"/>
  <c r="V37" i="16"/>
  <c r="AF22" i="16"/>
  <c r="AF37" i="16"/>
  <c r="AF24" i="16"/>
  <c r="AC32" i="16"/>
  <c r="AB21" i="16"/>
  <c r="AE14" i="16"/>
  <c r="W14" i="16"/>
  <c r="AD33" i="16"/>
  <c r="AC18" i="16"/>
  <c r="AF20" i="16"/>
  <c r="V23" i="16"/>
  <c r="W29" i="16"/>
  <c r="AF28" i="16"/>
  <c r="AF30" i="16"/>
  <c r="AF34" i="16"/>
  <c r="AE35" i="16"/>
  <c r="AD17" i="16"/>
  <c r="X24" i="16"/>
  <c r="T28" i="16"/>
  <c r="AF19" i="16"/>
  <c r="U26" i="16"/>
  <c r="W30" i="16"/>
  <c r="V31" i="16"/>
  <c r="S32" i="16"/>
  <c r="U36" i="16"/>
  <c r="AG21" i="15"/>
  <c r="AC20" i="15"/>
  <c r="AC24" i="15"/>
  <c r="AF24" i="15"/>
  <c r="AF28" i="15"/>
  <c r="AD36" i="15"/>
  <c r="X31" i="15"/>
  <c r="U35" i="15"/>
  <c r="AE13" i="15"/>
  <c r="AD11" i="15"/>
  <c r="AF22" i="15"/>
  <c r="AG27" i="15"/>
  <c r="W25" i="15"/>
  <c r="W33" i="15"/>
  <c r="AB35" i="15"/>
  <c r="AE23" i="15"/>
  <c r="AD29" i="15"/>
  <c r="AC33" i="15"/>
  <c r="AF12" i="15"/>
  <c r="V12" i="15"/>
  <c r="V23" i="15"/>
  <c r="X17" i="15"/>
  <c r="T18" i="15"/>
  <c r="U11" i="15"/>
  <c r="S15" i="15"/>
  <c r="S19" i="15"/>
  <c r="U24" i="15"/>
  <c r="W34" i="15"/>
  <c r="AB34" i="15"/>
  <c r="AD17" i="14"/>
  <c r="U25" i="14"/>
  <c r="T30" i="14"/>
  <c r="T27" i="14"/>
  <c r="X35" i="14"/>
  <c r="V29" i="14"/>
  <c r="V37" i="14"/>
  <c r="AE11" i="14"/>
  <c r="X22" i="14"/>
  <c r="AE35" i="14"/>
  <c r="U14" i="14"/>
  <c r="AE13" i="14"/>
  <c r="W16" i="14"/>
  <c r="T20" i="14"/>
  <c r="AG20" i="14"/>
  <c r="AE23" i="14"/>
  <c r="AG25" i="14"/>
  <c r="AB29" i="14"/>
  <c r="AB33" i="14"/>
  <c r="AD33" i="14"/>
  <c r="X32" i="14"/>
  <c r="AE16" i="14"/>
  <c r="AB16" i="14"/>
  <c r="AB14" i="14"/>
  <c r="AG22" i="14"/>
  <c r="AB30" i="14"/>
  <c r="AD34" i="14"/>
  <c r="AB36" i="14"/>
  <c r="S12" i="14"/>
  <c r="AE11" i="13"/>
  <c r="AG11" i="13"/>
  <c r="AE24" i="13"/>
  <c r="V13" i="13"/>
  <c r="T13" i="13"/>
  <c r="AF28" i="13"/>
  <c r="AG21" i="13"/>
  <c r="AB27" i="13"/>
  <c r="T23" i="13"/>
  <c r="AF31" i="13"/>
  <c r="AG12" i="13"/>
  <c r="W11" i="13"/>
  <c r="S15" i="13"/>
  <c r="X18" i="13"/>
  <c r="S16" i="13"/>
  <c r="AC22" i="13"/>
  <c r="AG25" i="13"/>
  <c r="AD26" i="13"/>
  <c r="U27" i="13"/>
  <c r="X10" i="13"/>
  <c r="V21" i="13"/>
  <c r="W30" i="13"/>
  <c r="AB9" i="13"/>
  <c r="AB14" i="13"/>
  <c r="S20" i="13"/>
  <c r="U29" i="13"/>
  <c r="AF8" i="12"/>
  <c r="X20" i="12"/>
  <c r="AC32" i="12"/>
  <c r="AE12" i="12"/>
  <c r="AG12" i="12"/>
  <c r="T34" i="12"/>
  <c r="AB16" i="12"/>
  <c r="AC20" i="12"/>
  <c r="T26" i="12"/>
  <c r="W23" i="12"/>
  <c r="AB35" i="12"/>
  <c r="AD34" i="12"/>
  <c r="AG17" i="12"/>
  <c r="AE18" i="12"/>
  <c r="AD33" i="12"/>
  <c r="V28" i="12"/>
  <c r="X8" i="12"/>
  <c r="AB14" i="12"/>
  <c r="AG28" i="12"/>
  <c r="W16" i="12"/>
  <c r="AC21" i="12"/>
  <c r="AC22" i="12"/>
  <c r="AD22" i="12"/>
  <c r="W14" i="11"/>
  <c r="V18" i="11"/>
  <c r="V24" i="11"/>
  <c r="X24" i="11"/>
  <c r="AG28" i="11"/>
  <c r="AD21" i="11"/>
  <c r="AC25" i="11"/>
  <c r="S30" i="11"/>
  <c r="T30" i="11"/>
  <c r="AC32" i="11"/>
  <c r="AE36" i="11"/>
  <c r="AB11" i="11"/>
  <c r="AC12" i="11"/>
  <c r="AF23" i="11"/>
  <c r="X23" i="11"/>
  <c r="T25" i="11"/>
  <c r="U22" i="11"/>
  <c r="T26" i="11"/>
  <c r="V29" i="11"/>
  <c r="AD13" i="11"/>
  <c r="AE14" i="11"/>
  <c r="AG18" i="11"/>
  <c r="W20" i="11"/>
  <c r="AB33" i="11"/>
  <c r="AG33" i="11"/>
  <c r="AB34" i="11"/>
  <c r="AC10" i="11"/>
  <c r="T10" i="11"/>
  <c r="U19" i="11"/>
  <c r="U28" i="11"/>
  <c r="V34" i="11"/>
  <c r="V31" i="11"/>
  <c r="V35" i="11"/>
  <c r="T35" i="11"/>
  <c r="AC19" i="10"/>
  <c r="W31" i="10"/>
  <c r="W21" i="10"/>
  <c r="T25" i="10"/>
  <c r="T14" i="10"/>
  <c r="X10" i="10"/>
  <c r="U16" i="10"/>
  <c r="AF17" i="10"/>
  <c r="AF14" i="10"/>
  <c r="V22" i="10"/>
  <c r="AD26" i="10"/>
  <c r="T33" i="10"/>
  <c r="T37" i="10"/>
  <c r="AF11" i="10"/>
  <c r="AG16" i="10"/>
  <c r="W13" i="10"/>
  <c r="W18" i="10"/>
  <c r="AD22" i="10"/>
  <c r="V15" i="10"/>
  <c r="AG30" i="10"/>
  <c r="AB33" i="10"/>
  <c r="AD27" i="10"/>
  <c r="V30" i="10"/>
  <c r="W27" i="10"/>
  <c r="AF23" i="10"/>
  <c r="S23" i="10"/>
  <c r="T35" i="10"/>
  <c r="AG24" i="10"/>
  <c r="AC28" i="10"/>
  <c r="AC10" i="10"/>
  <c r="X22" i="9"/>
  <c r="U22" i="9"/>
  <c r="X19" i="9"/>
  <c r="AC15" i="9"/>
  <c r="AD19" i="9"/>
  <c r="V21" i="9"/>
  <c r="AB25" i="9"/>
  <c r="S27" i="9"/>
  <c r="AB30" i="9"/>
  <c r="AD35" i="9"/>
  <c r="W12" i="9"/>
  <c r="AB13" i="9"/>
  <c r="X31" i="9"/>
  <c r="AC27" i="9"/>
  <c r="AC24" i="9"/>
  <c r="AE24" i="9"/>
  <c r="AE28" i="9"/>
  <c r="S34" i="9"/>
  <c r="X35" i="9"/>
  <c r="X32" i="9"/>
  <c r="U36" i="9"/>
  <c r="S36" i="9"/>
  <c r="AE11" i="9"/>
  <c r="W14" i="9"/>
  <c r="X11" i="9"/>
  <c r="T24" i="9"/>
  <c r="U28" i="9"/>
  <c r="V28" i="9"/>
  <c r="S25" i="9"/>
  <c r="AE29" i="9"/>
  <c r="AC32" i="9"/>
  <c r="AE12" i="9"/>
  <c r="AC12" i="9"/>
  <c r="AC16" i="9"/>
  <c r="AF33" i="9"/>
  <c r="AG33" i="9"/>
  <c r="AD37" i="9"/>
  <c r="X29" i="9"/>
  <c r="S37" i="9"/>
  <c r="AG11" i="8"/>
  <c r="AG16" i="8"/>
  <c r="AD16" i="8"/>
  <c r="AC26" i="8"/>
  <c r="AF26" i="8"/>
  <c r="AG19" i="8"/>
  <c r="AB25" i="8"/>
  <c r="AC25" i="8"/>
  <c r="W13" i="8"/>
  <c r="T23" i="8"/>
  <c r="AG24" i="8"/>
  <c r="AG31" i="8"/>
  <c r="AG35" i="8"/>
  <c r="AB13" i="8"/>
  <c r="X14" i="8"/>
  <c r="AE12" i="8"/>
  <c r="AF12" i="8"/>
  <c r="X33" i="8"/>
  <c r="U33" i="8"/>
  <c r="AB17" i="8"/>
  <c r="AG17" i="8"/>
  <c r="AC15" i="8"/>
  <c r="AG18" i="8"/>
  <c r="W34" i="8"/>
  <c r="T34" i="8"/>
  <c r="S25" i="8"/>
  <c r="AF33" i="8"/>
  <c r="AC33" i="8"/>
  <c r="X31" i="8"/>
  <c r="U35" i="8"/>
  <c r="S35" i="8"/>
  <c r="V32" i="8"/>
  <c r="X36" i="8"/>
  <c r="V11" i="8"/>
  <c r="AB23" i="8"/>
  <c r="S37" i="8"/>
  <c r="T10" i="8"/>
  <c r="V10" i="8"/>
  <c r="V28" i="8"/>
  <c r="AE32" i="8"/>
  <c r="AC36" i="8"/>
  <c r="AF33" i="7"/>
  <c r="W34" i="7"/>
  <c r="AD12" i="7"/>
  <c r="AB8" i="12"/>
  <c r="U13" i="7"/>
  <c r="AG22" i="7"/>
  <c r="AC34" i="7"/>
  <c r="V29" i="7"/>
  <c r="AE24" i="7"/>
  <c r="AD28" i="7"/>
  <c r="V17" i="16"/>
  <c r="V29" i="20"/>
  <c r="U24" i="20"/>
  <c r="T10" i="20"/>
  <c r="AG16" i="20"/>
  <c r="AC20" i="20"/>
  <c r="T33" i="20"/>
  <c r="S31" i="20"/>
  <c r="U31" i="20"/>
  <c r="T12" i="20"/>
  <c r="S11" i="20"/>
  <c r="V23" i="20"/>
  <c r="W17" i="20"/>
  <c r="S9" i="20"/>
  <c r="T16" i="20"/>
  <c r="AD26" i="20"/>
  <c r="U25" i="20"/>
  <c r="AE35" i="20"/>
  <c r="S34" i="20"/>
  <c r="AD10" i="20"/>
  <c r="AD9" i="19"/>
  <c r="AD8" i="19"/>
  <c r="AC16" i="19"/>
  <c r="AF33" i="19"/>
  <c r="X17" i="19"/>
  <c r="AG22" i="19"/>
  <c r="AC31" i="19"/>
  <c r="AE25" i="19"/>
  <c r="T28" i="19"/>
  <c r="X30" i="19"/>
  <c r="W10" i="19"/>
  <c r="W16" i="19"/>
  <c r="W20" i="19"/>
  <c r="AG17" i="19"/>
  <c r="AF26" i="19"/>
  <c r="AG34" i="19"/>
  <c r="V12" i="19"/>
  <c r="T12" i="19"/>
  <c r="T14" i="19"/>
  <c r="S29" i="19"/>
  <c r="AB24" i="19"/>
  <c r="AC35" i="19"/>
  <c r="S31" i="19"/>
  <c r="V31" i="19"/>
  <c r="AB20" i="18"/>
  <c r="S22" i="18"/>
  <c r="U25" i="18"/>
  <c r="AB23" i="18"/>
  <c r="V11" i="18"/>
  <c r="AE24" i="18"/>
  <c r="T10" i="18"/>
  <c r="S24" i="18"/>
  <c r="U33" i="18"/>
  <c r="AF29" i="18"/>
  <c r="AE33" i="18"/>
  <c r="U16" i="18"/>
  <c r="U8" i="18"/>
  <c r="AE30" i="18"/>
  <c r="AD10" i="18"/>
  <c r="AE31" i="18"/>
  <c r="AG31" i="18"/>
  <c r="T28" i="17"/>
  <c r="U31" i="17"/>
  <c r="X12" i="17"/>
  <c r="U25" i="17"/>
  <c r="W15" i="17"/>
  <c r="W19" i="17"/>
  <c r="T22" i="17"/>
  <c r="W32" i="17"/>
  <c r="S24" i="17"/>
  <c r="X36" i="17"/>
  <c r="S29" i="17"/>
  <c r="X33" i="17"/>
  <c r="V26" i="17"/>
  <c r="T17" i="17"/>
  <c r="W30" i="17"/>
  <c r="AF23" i="17"/>
  <c r="AC25" i="17"/>
  <c r="AC18" i="17"/>
  <c r="AB22" i="17"/>
  <c r="AF31" i="17"/>
  <c r="AB13" i="17"/>
  <c r="AC30" i="17"/>
  <c r="AC27" i="17"/>
  <c r="AF33" i="17"/>
  <c r="AC32" i="17"/>
  <c r="AC36" i="17"/>
  <c r="X13" i="16"/>
  <c r="X10" i="16"/>
  <c r="S10" i="16"/>
  <c r="V20" i="16"/>
  <c r="AC36" i="16"/>
  <c r="W16" i="16"/>
  <c r="X12" i="16"/>
  <c r="AE37" i="16"/>
  <c r="AD24" i="16"/>
  <c r="AB32" i="16"/>
  <c r="U14" i="16"/>
  <c r="T34" i="16"/>
  <c r="W15" i="16"/>
  <c r="AE18" i="16"/>
  <c r="AF15" i="16"/>
  <c r="AG11" i="16"/>
  <c r="AB20" i="16"/>
  <c r="AB25" i="16"/>
  <c r="AG25" i="16"/>
  <c r="AG26" i="16"/>
  <c r="AE28" i="16"/>
  <c r="AD30" i="16"/>
  <c r="AB31" i="16"/>
  <c r="AE31" i="16"/>
  <c r="T18" i="16"/>
  <c r="AC13" i="16"/>
  <c r="S24" i="16"/>
  <c r="X21" i="16"/>
  <c r="AD19" i="16"/>
  <c r="AG23" i="16"/>
  <c r="W26" i="16"/>
  <c r="T27" i="16"/>
  <c r="AF27" i="16"/>
  <c r="U30" i="16"/>
  <c r="W25" i="16"/>
  <c r="AF10" i="15"/>
  <c r="AE24" i="15"/>
  <c r="AF32" i="15"/>
  <c r="AF36" i="15"/>
  <c r="V31" i="15"/>
  <c r="AG11" i="15"/>
  <c r="AC11" i="15"/>
  <c r="U20" i="15"/>
  <c r="AC25" i="15"/>
  <c r="AF27" i="15"/>
  <c r="V21" i="15"/>
  <c r="U29" i="15"/>
  <c r="AD16" i="15"/>
  <c r="AD18" i="15"/>
  <c r="AF23" i="15"/>
  <c r="AD31" i="15"/>
  <c r="AE33" i="15"/>
  <c r="AB33" i="15"/>
  <c r="U9" i="15"/>
  <c r="U16" i="15"/>
  <c r="V17" i="15"/>
  <c r="W17" i="15"/>
  <c r="V14" i="15"/>
  <c r="W11" i="15"/>
  <c r="V19" i="15"/>
  <c r="T24" i="15"/>
  <c r="AC26" i="15"/>
  <c r="U28" i="15"/>
  <c r="S30" i="15"/>
  <c r="U34" i="15"/>
  <c r="AF30" i="15"/>
  <c r="AD34" i="15"/>
  <c r="S21" i="14"/>
  <c r="X15" i="14"/>
  <c r="W15" i="14"/>
  <c r="U19" i="14"/>
  <c r="AD27" i="14"/>
  <c r="V23" i="14"/>
  <c r="W27" i="14"/>
  <c r="X29" i="14"/>
  <c r="AD19" i="14"/>
  <c r="V18" i="14"/>
  <c r="S28" i="14"/>
  <c r="X28" i="14"/>
  <c r="AC28" i="14"/>
  <c r="AG13" i="14"/>
  <c r="AF10" i="14"/>
  <c r="T10" i="14"/>
  <c r="S20" i="14"/>
  <c r="AE20" i="14"/>
  <c r="AC20" i="14"/>
  <c r="U31" i="14"/>
  <c r="AE25" i="14"/>
  <c r="AE33" i="14"/>
  <c r="V32" i="14"/>
  <c r="W36" i="14"/>
  <c r="AG21" i="14"/>
  <c r="AC14" i="14"/>
  <c r="X26" i="14"/>
  <c r="AC22" i="14"/>
  <c r="AC26" i="14"/>
  <c r="AE30" i="14"/>
  <c r="U34" i="14"/>
  <c r="AE32" i="14"/>
  <c r="AG12" i="14"/>
  <c r="U12" i="14"/>
  <c r="AB24" i="13"/>
  <c r="S22" i="13"/>
  <c r="T34" i="13"/>
  <c r="T25" i="13"/>
  <c r="AF21" i="13"/>
  <c r="U23" i="13"/>
  <c r="X23" i="13"/>
  <c r="AD32" i="13"/>
  <c r="AE12" i="13"/>
  <c r="AF12" i="13"/>
  <c r="V33" i="13"/>
  <c r="AD19" i="13"/>
  <c r="AC25" i="13"/>
  <c r="X28" i="13"/>
  <c r="W35" i="13"/>
  <c r="T10" i="13"/>
  <c r="U30" i="13"/>
  <c r="AG15" i="13"/>
  <c r="AG9" i="13"/>
  <c r="AE9" i="13"/>
  <c r="AD10" i="13"/>
  <c r="AE17" i="13"/>
  <c r="T26" i="13"/>
  <c r="AC29" i="13"/>
  <c r="U20" i="12"/>
  <c r="AB15" i="12"/>
  <c r="AD15" i="12"/>
  <c r="T24" i="12"/>
  <c r="T30" i="12"/>
  <c r="AB32" i="12"/>
  <c r="T25" i="12"/>
  <c r="S34" i="12"/>
  <c r="AG23" i="12"/>
  <c r="S18" i="12"/>
  <c r="AF24" i="12"/>
  <c r="V22" i="12"/>
  <c r="V26" i="12"/>
  <c r="AG27" i="12"/>
  <c r="AG31" i="12"/>
  <c r="AC19" i="12"/>
  <c r="AD18" i="12"/>
  <c r="S28" i="12"/>
  <c r="X31" i="12"/>
  <c r="W31" i="12"/>
  <c r="S35" i="12"/>
  <c r="AE14" i="12"/>
  <c r="W13" i="12"/>
  <c r="X10" i="12"/>
  <c r="U10" i="12"/>
  <c r="S14" i="12"/>
  <c r="X15" i="12"/>
  <c r="W12" i="12"/>
  <c r="T16" i="12"/>
  <c r="AB29" i="12"/>
  <c r="AG29" i="12"/>
  <c r="AG30" i="12"/>
  <c r="X21" i="12"/>
  <c r="AF22" i="12"/>
  <c r="AF26" i="12"/>
  <c r="T29" i="12"/>
  <c r="V14" i="11"/>
  <c r="S14" i="11"/>
  <c r="AD20" i="11"/>
  <c r="AG22" i="11"/>
  <c r="AG26" i="11"/>
  <c r="AF28" i="11"/>
  <c r="V30" i="11"/>
  <c r="AG12" i="11"/>
  <c r="AG15" i="11"/>
  <c r="T23" i="11"/>
  <c r="V21" i="11"/>
  <c r="AB14" i="11"/>
  <c r="AE18" i="11"/>
  <c r="U16" i="11"/>
  <c r="AG27" i="11"/>
  <c r="AE33" i="11"/>
  <c r="AC33" i="11"/>
  <c r="AD34" i="11"/>
  <c r="W10" i="11"/>
  <c r="T15" i="11"/>
  <c r="AG29" i="11"/>
  <c r="AF19" i="10"/>
  <c r="V24" i="10"/>
  <c r="AE35" i="10"/>
  <c r="AE32" i="10"/>
  <c r="S14" i="10"/>
  <c r="V10" i="10"/>
  <c r="W16" i="10"/>
  <c r="T20" i="10"/>
  <c r="AB17" i="10"/>
  <c r="AC14" i="10"/>
  <c r="S22" i="10"/>
  <c r="V34" i="10"/>
  <c r="U29" i="10"/>
  <c r="U37" i="10"/>
  <c r="AE22" i="10"/>
  <c r="X15" i="10"/>
  <c r="V19" i="10"/>
  <c r="AF30" i="10"/>
  <c r="AG31" i="10"/>
  <c r="U11" i="10"/>
  <c r="AC12" i="10"/>
  <c r="AF29" i="10"/>
  <c r="V27" i="10"/>
  <c r="X27" i="10"/>
  <c r="AE34" i="10"/>
  <c r="U28" i="10"/>
  <c r="AB28" i="10"/>
  <c r="T10" i="9"/>
  <c r="AC14" i="9"/>
  <c r="T15" i="9"/>
  <c r="V19" i="9"/>
  <c r="T19" i="9"/>
  <c r="AB15" i="9"/>
  <c r="T13" i="9"/>
  <c r="X17" i="9"/>
  <c r="AE30" i="9"/>
  <c r="AG30" i="9"/>
  <c r="AG34" i="9"/>
  <c r="AE31" i="9"/>
  <c r="S12" i="9"/>
  <c r="V16" i="9"/>
  <c r="X20" i="9"/>
  <c r="AD22" i="9"/>
  <c r="V26" i="9"/>
  <c r="X26" i="9"/>
  <c r="U31" i="9"/>
  <c r="AF23" i="9"/>
  <c r="AE27" i="9"/>
  <c r="AF24" i="9"/>
  <c r="V35" i="9"/>
  <c r="T35" i="9"/>
  <c r="S14" i="9"/>
  <c r="X14" i="9"/>
  <c r="W11" i="9"/>
  <c r="AB17" i="9"/>
  <c r="AC17" i="9"/>
  <c r="AD21" i="9"/>
  <c r="W30" i="9"/>
  <c r="U30" i="9"/>
  <c r="V24" i="9"/>
  <c r="AB32" i="9"/>
  <c r="AG36" i="9"/>
  <c r="S18" i="9"/>
  <c r="T18" i="9"/>
  <c r="AG18" i="9"/>
  <c r="AB16" i="9"/>
  <c r="AG20" i="9"/>
  <c r="AE33" i="9"/>
  <c r="AD33" i="9"/>
  <c r="S29" i="9"/>
  <c r="X33" i="9"/>
  <c r="V37" i="9"/>
  <c r="AE11" i="8"/>
  <c r="W26" i="8"/>
  <c r="V26" i="8"/>
  <c r="AC16" i="8"/>
  <c r="AD26" i="8"/>
  <c r="X29" i="8"/>
  <c r="AC19" i="8"/>
  <c r="T13" i="8"/>
  <c r="V17" i="8"/>
  <c r="U21" i="8"/>
  <c r="S23" i="8"/>
  <c r="AG28" i="8"/>
  <c r="AD30" i="8"/>
  <c r="AG34" i="8"/>
  <c r="AB31" i="8"/>
  <c r="AC35" i="8"/>
  <c r="W14" i="8"/>
  <c r="AB37" i="8"/>
  <c r="AG37" i="8"/>
  <c r="U30" i="8"/>
  <c r="T33" i="8"/>
  <c r="AE14" i="8"/>
  <c r="AB14" i="8"/>
  <c r="AB18" i="8"/>
  <c r="V22" i="8"/>
  <c r="T20" i="8"/>
  <c r="W24" i="8"/>
  <c r="AC27" i="8"/>
  <c r="V34" i="8"/>
  <c r="X34" i="8"/>
  <c r="V31" i="8"/>
  <c r="S31" i="8"/>
  <c r="T36" i="8"/>
  <c r="S11" i="8"/>
  <c r="AC23" i="8"/>
  <c r="AC20" i="8"/>
  <c r="AB29" i="8"/>
  <c r="AC29" i="8"/>
  <c r="W10" i="8"/>
  <c r="X18" i="8"/>
  <c r="W15" i="8"/>
  <c r="S17" i="16"/>
  <c r="S9" i="12"/>
  <c r="AD27" i="7"/>
  <c r="AG32" i="7"/>
  <c r="T17" i="16"/>
  <c r="X9" i="12"/>
  <c r="T8" i="20"/>
  <c r="T13" i="7"/>
  <c r="S29" i="7"/>
  <c r="AD18" i="7"/>
  <c r="AC26" i="7"/>
  <c r="S34" i="7"/>
  <c r="U30" i="7"/>
  <c r="AF23" i="7"/>
  <c r="AB30" i="20"/>
  <c r="AG34" i="20"/>
  <c r="W10" i="20"/>
  <c r="AE8" i="20"/>
  <c r="AC16" i="20"/>
  <c r="AC32" i="20"/>
  <c r="AE27" i="20"/>
  <c r="S33" i="20"/>
  <c r="X12" i="20"/>
  <c r="AB18" i="20"/>
  <c r="W13" i="20"/>
  <c r="AC33" i="20"/>
  <c r="V9" i="20"/>
  <c r="X19" i="20"/>
  <c r="AB23" i="20"/>
  <c r="AD31" i="20"/>
  <c r="S30" i="20"/>
  <c r="V34" i="20"/>
  <c r="AG15" i="20"/>
  <c r="AF16" i="19"/>
  <c r="U25" i="19"/>
  <c r="AF29" i="19"/>
  <c r="AD14" i="19"/>
  <c r="AD19" i="19"/>
  <c r="AC23" i="19"/>
  <c r="T30" i="19"/>
  <c r="V34" i="19"/>
  <c r="W8" i="19"/>
  <c r="AC21" i="19"/>
  <c r="AC17" i="19"/>
  <c r="W22" i="19"/>
  <c r="AC30" i="19"/>
  <c r="AC34" i="19"/>
  <c r="S18" i="19"/>
  <c r="AF35" i="19"/>
  <c r="W27" i="19"/>
  <c r="U31" i="19"/>
  <c r="X35" i="19"/>
  <c r="AB21" i="18"/>
  <c r="AC13" i="18"/>
  <c r="AE13" i="18"/>
  <c r="AC23" i="18"/>
  <c r="V27" i="18"/>
  <c r="AC8" i="18"/>
  <c r="AB16" i="18"/>
  <c r="AD27" i="18"/>
  <c r="AG17" i="18"/>
  <c r="AB25" i="18"/>
  <c r="AB28" i="18"/>
  <c r="X15" i="18"/>
  <c r="U19" i="18"/>
  <c r="V23" i="18"/>
  <c r="V13" i="17"/>
  <c r="S16" i="17"/>
  <c r="T20" i="17"/>
  <c r="U12" i="17"/>
  <c r="X15" i="17"/>
  <c r="V18" i="17"/>
  <c r="X22" i="17"/>
  <c r="T32" i="17"/>
  <c r="T24" i="17"/>
  <c r="T11" i="17"/>
  <c r="U36" i="17"/>
  <c r="T34" i="17"/>
  <c r="W29" i="17"/>
  <c r="W10" i="17"/>
  <c r="W26" i="17"/>
  <c r="X17" i="17"/>
  <c r="AD23" i="17"/>
  <c r="AG28" i="17"/>
  <c r="AE29" i="17"/>
  <c r="AG34" i="17"/>
  <c r="AG31" i="17"/>
  <c r="AB26" i="17"/>
  <c r="AG12" i="17"/>
  <c r="AG24" i="17"/>
  <c r="AE36" i="17"/>
  <c r="AD15" i="17"/>
  <c r="AB10" i="17"/>
  <c r="AE35" i="17"/>
  <c r="U11" i="16"/>
  <c r="AF12" i="16"/>
  <c r="T37" i="16"/>
  <c r="V16" i="16"/>
  <c r="V12" i="16"/>
  <c r="AG22" i="16"/>
  <c r="AG24" i="16"/>
  <c r="AC29" i="16"/>
  <c r="AE32" i="16"/>
  <c r="AG14" i="16"/>
  <c r="S34" i="16"/>
  <c r="AF33" i="16"/>
  <c r="S15" i="16"/>
  <c r="AE15" i="16"/>
  <c r="AD20" i="16"/>
  <c r="AE25" i="16"/>
  <c r="AE26" i="16"/>
  <c r="AC26" i="16"/>
  <c r="T29" i="16"/>
  <c r="AC34" i="16"/>
  <c r="AD31" i="16"/>
  <c r="AG35" i="16"/>
  <c r="AF17" i="16"/>
  <c r="AE13" i="16"/>
  <c r="AF13" i="16"/>
  <c r="T22" i="16"/>
  <c r="AD23" i="16"/>
  <c r="S26" i="16"/>
  <c r="W27" i="16"/>
  <c r="X33" i="16"/>
  <c r="AB27" i="16"/>
  <c r="V25" i="16"/>
  <c r="W31" i="16"/>
  <c r="W35" i="16"/>
  <c r="AC9" i="15"/>
  <c r="S13" i="15"/>
  <c r="AB10" i="15"/>
  <c r="X27" i="15"/>
  <c r="AE20" i="15"/>
  <c r="AD28" i="15"/>
  <c r="AB36" i="15"/>
  <c r="W35" i="15"/>
  <c r="AG13" i="15"/>
  <c r="X22" i="15"/>
  <c r="AE25" i="15"/>
  <c r="U25" i="15"/>
  <c r="U33" i="15"/>
  <c r="AF15" i="15"/>
  <c r="AG15" i="15"/>
  <c r="AG19" i="15"/>
  <c r="AC17" i="15"/>
  <c r="AG14" i="15"/>
  <c r="AG18" i="15"/>
  <c r="X26" i="15"/>
  <c r="AF29" i="15"/>
  <c r="S32" i="15"/>
  <c r="X36" i="15"/>
  <c r="X12" i="15"/>
  <c r="X23" i="15"/>
  <c r="X11" i="15"/>
  <c r="U15" i="15"/>
  <c r="S24" i="15"/>
  <c r="V30" i="15"/>
  <c r="AE30" i="15"/>
  <c r="X10" i="15"/>
  <c r="T17" i="14"/>
  <c r="AF24" i="14"/>
  <c r="AE17" i="14"/>
  <c r="U15" i="14"/>
  <c r="W19" i="14"/>
  <c r="T25" i="14"/>
  <c r="X23" i="14"/>
  <c r="U23" i="14"/>
  <c r="AE31" i="14"/>
  <c r="T29" i="14"/>
  <c r="T33" i="14"/>
  <c r="V33" i="14"/>
  <c r="AE15" i="14"/>
  <c r="AF19" i="14"/>
  <c r="V22" i="14"/>
  <c r="V28" i="14"/>
  <c r="T28" i="14"/>
  <c r="AB13" i="14"/>
  <c r="X16" i="14"/>
  <c r="AC23" i="14"/>
  <c r="T31" i="14"/>
  <c r="AE29" i="14"/>
  <c r="AB37" i="14"/>
  <c r="AG37" i="14"/>
  <c r="S36" i="14"/>
  <c r="AB21" i="14"/>
  <c r="AF18" i="14"/>
  <c r="AE18" i="14"/>
  <c r="V26" i="14"/>
  <c r="AF26" i="14"/>
  <c r="W34" i="14"/>
  <c r="AC34" i="14"/>
  <c r="AG32" i="14"/>
  <c r="AD36" i="14"/>
  <c r="AC12" i="14"/>
  <c r="S13" i="14"/>
  <c r="T14" i="13"/>
  <c r="AC24" i="13"/>
  <c r="AE28" i="13"/>
  <c r="AE27" i="13"/>
  <c r="U24" i="13"/>
  <c r="AG31" i="13"/>
  <c r="AB30" i="13"/>
  <c r="AC34" i="13"/>
  <c r="W18" i="13"/>
  <c r="AB22" i="13"/>
  <c r="S28" i="13"/>
  <c r="X27" i="13"/>
  <c r="W31" i="13"/>
  <c r="S35" i="13"/>
  <c r="AE15" i="13"/>
  <c r="AC15" i="13"/>
  <c r="AC9" i="13"/>
  <c r="AG20" i="13"/>
  <c r="T29" i="13"/>
  <c r="AF33" i="13"/>
  <c r="AG13" i="12"/>
  <c r="AE15" i="12"/>
  <c r="W24" i="12"/>
  <c r="V30" i="12"/>
  <c r="AC9" i="12"/>
  <c r="V34" i="12"/>
  <c r="AB23" i="12"/>
  <c r="T18" i="12"/>
  <c r="W22" i="12"/>
  <c r="AG35" i="12"/>
  <c r="AB34" i="12"/>
  <c r="AE19" i="12"/>
  <c r="AF17" i="12"/>
  <c r="X28" i="12"/>
  <c r="V31" i="12"/>
  <c r="V35" i="12"/>
  <c r="W35" i="12"/>
  <c r="AF11" i="12"/>
  <c r="U27" i="12"/>
  <c r="AE28" i="12"/>
  <c r="W10" i="12"/>
  <c r="W14" i="12"/>
  <c r="T15" i="12"/>
  <c r="AE29" i="12"/>
  <c r="V21" i="12"/>
  <c r="W21" i="12"/>
  <c r="AB21" i="12"/>
  <c r="AB26" i="12"/>
  <c r="AG16" i="11"/>
  <c r="AG30" i="11"/>
  <c r="AF24" i="11"/>
  <c r="AE25" i="11"/>
  <c r="AC15" i="11"/>
  <c r="AC19" i="11"/>
  <c r="W23" i="11"/>
  <c r="T27" i="11"/>
  <c r="W25" i="11"/>
  <c r="X33" i="11"/>
  <c r="S37" i="11"/>
  <c r="X11" i="11"/>
  <c r="AG13" i="11"/>
  <c r="AD14" i="11"/>
  <c r="X16" i="11"/>
  <c r="U20" i="11"/>
  <c r="AE27" i="11"/>
  <c r="AF27" i="11"/>
  <c r="AC31" i="11"/>
  <c r="AG35" i="11"/>
  <c r="AC17" i="11"/>
  <c r="S15" i="11"/>
  <c r="S19" i="11"/>
  <c r="AB29" i="11"/>
  <c r="S28" i="11"/>
  <c r="X32" i="11"/>
  <c r="X36" i="11"/>
  <c r="AB19" i="10"/>
  <c r="AG20" i="10"/>
  <c r="W24" i="10"/>
  <c r="AC35" i="10"/>
  <c r="X31" i="10"/>
  <c r="U25" i="10"/>
  <c r="AF37" i="10"/>
  <c r="AG32" i="10"/>
  <c r="AB36" i="10"/>
  <c r="X12" i="10"/>
  <c r="X16" i="10"/>
  <c r="AG17" i="10"/>
  <c r="AE14" i="10"/>
  <c r="AB18" i="10"/>
  <c r="U22" i="10"/>
  <c r="T32" i="10"/>
  <c r="V33" i="10"/>
  <c r="AD11" i="10"/>
  <c r="AG13" i="10"/>
  <c r="X18" i="10"/>
  <c r="T15" i="10"/>
  <c r="T19" i="10"/>
  <c r="AE33" i="10"/>
  <c r="AF31" i="10"/>
  <c r="S17" i="10"/>
  <c r="AF12" i="10"/>
  <c r="AG23" i="10"/>
  <c r="V23" i="10"/>
  <c r="T26" i="10"/>
  <c r="S35" i="10"/>
  <c r="AE24" i="10"/>
  <c r="AD10" i="10"/>
  <c r="V15" i="9"/>
  <c r="V22" i="9"/>
  <c r="S19" i="9"/>
  <c r="AF19" i="9"/>
  <c r="T17" i="9"/>
  <c r="T21" i="9"/>
  <c r="AG25" i="9"/>
  <c r="AC30" i="9"/>
  <c r="AB34" i="9"/>
  <c r="AB31" i="9"/>
  <c r="AC35" i="9"/>
  <c r="W20" i="9"/>
  <c r="AG22" i="9"/>
  <c r="T26" i="9"/>
  <c r="AD24" i="9"/>
  <c r="AG28" i="9"/>
  <c r="X34" i="9"/>
  <c r="U32" i="9"/>
  <c r="W32" i="9"/>
  <c r="X36" i="9"/>
  <c r="AG11" i="9"/>
  <c r="AD11" i="9"/>
  <c r="V14" i="9"/>
  <c r="U14" i="9"/>
  <c r="V11" i="9"/>
  <c r="AF21" i="9"/>
  <c r="W23" i="9"/>
  <c r="U24" i="9"/>
  <c r="T28" i="9"/>
  <c r="X25" i="9"/>
  <c r="V25" i="9"/>
  <c r="AG29" i="9"/>
  <c r="AB36" i="9"/>
  <c r="AG12" i="9"/>
  <c r="AD12" i="9"/>
  <c r="AE18" i="9"/>
  <c r="AC18" i="9"/>
  <c r="AE16" i="9"/>
  <c r="AB20" i="9"/>
  <c r="AG26" i="9"/>
  <c r="AE37" i="9"/>
  <c r="AG37" i="9"/>
  <c r="W33" i="9"/>
  <c r="V33" i="9"/>
  <c r="AC11" i="8"/>
  <c r="S26" i="8"/>
  <c r="T26" i="8"/>
  <c r="AE16" i="8"/>
  <c r="AE26" i="8"/>
  <c r="AB26" i="8"/>
  <c r="T29" i="8"/>
  <c r="X21" i="8"/>
  <c r="S27" i="8"/>
  <c r="AF24" i="8"/>
  <c r="AB28" i="8"/>
  <c r="AD31" i="8"/>
  <c r="AE31" i="8"/>
  <c r="AE35" i="8"/>
  <c r="S14" i="8"/>
  <c r="AG12" i="8"/>
  <c r="AE37" i="8"/>
  <c r="W30" i="8"/>
  <c r="V33" i="8"/>
  <c r="AD17" i="8"/>
  <c r="AB15" i="8"/>
  <c r="W22" i="8"/>
  <c r="W20" i="8"/>
  <c r="V24" i="8"/>
  <c r="AF27" i="8"/>
  <c r="V25" i="8"/>
  <c r="W25" i="8"/>
  <c r="AD33" i="8"/>
  <c r="V35" i="8"/>
  <c r="X35" i="8"/>
  <c r="X32" i="8"/>
  <c r="U36" i="8"/>
  <c r="W36" i="8"/>
  <c r="T11" i="8"/>
  <c r="AD23" i="8"/>
  <c r="AB20" i="8"/>
  <c r="AE29" i="8"/>
  <c r="AG29" i="8"/>
  <c r="U37" i="8"/>
  <c r="S10" i="8"/>
  <c r="V18" i="8"/>
  <c r="X28" i="8"/>
  <c r="AG32" i="8"/>
  <c r="V24" i="7"/>
  <c r="T13" i="16"/>
  <c r="AC8" i="12"/>
  <c r="W8" i="20"/>
  <c r="AB22" i="7"/>
  <c r="AC22" i="7"/>
  <c r="AC35" i="7"/>
  <c r="AE15" i="7"/>
  <c r="W22" i="7"/>
  <c r="AE31" i="7"/>
  <c r="U23" i="7"/>
  <c r="AC13" i="20"/>
  <c r="AG17" i="20"/>
  <c r="AG21" i="20"/>
  <c r="U32" i="20"/>
  <c r="S24" i="20"/>
  <c r="AE30" i="20"/>
  <c r="AB34" i="20"/>
  <c r="AF22" i="20"/>
  <c r="U14" i="20"/>
  <c r="AD25" i="20"/>
  <c r="AE32" i="20"/>
  <c r="AF32" i="20"/>
  <c r="S12" i="20"/>
  <c r="AE14" i="20"/>
  <c r="S13" i="20"/>
  <c r="W22" i="20"/>
  <c r="AB28" i="20"/>
  <c r="AB12" i="20"/>
  <c r="S19" i="20"/>
  <c r="U20" i="20"/>
  <c r="AE31" i="20"/>
  <c r="AC31" i="20"/>
  <c r="AC9" i="19"/>
  <c r="T21" i="19"/>
  <c r="U32" i="19"/>
  <c r="AD29" i="19"/>
  <c r="AC11" i="19"/>
  <c r="AC13" i="19"/>
  <c r="AE23" i="19"/>
  <c r="AF31" i="19"/>
  <c r="W33" i="19"/>
  <c r="U10" i="19"/>
  <c r="X9" i="19"/>
  <c r="U16" i="19"/>
  <c r="AD26" i="19"/>
  <c r="X24" i="19"/>
  <c r="X22" i="19"/>
  <c r="V26" i="19"/>
  <c r="U14" i="19"/>
  <c r="W13" i="19"/>
  <c r="AC10" i="19"/>
  <c r="AD12" i="18"/>
  <c r="T18" i="18"/>
  <c r="X29" i="18"/>
  <c r="V9" i="18"/>
  <c r="AG13" i="18"/>
  <c r="AC22" i="18"/>
  <c r="U17" i="18"/>
  <c r="V21" i="18"/>
  <c r="AC32" i="18"/>
  <c r="T35" i="18"/>
  <c r="AF8" i="18"/>
  <c r="U12" i="18"/>
  <c r="AD24" i="18"/>
  <c r="AG14" i="18"/>
  <c r="AG15" i="18"/>
  <c r="W33" i="18"/>
  <c r="T16" i="18"/>
  <c r="AE25" i="18"/>
  <c r="AE28" i="18"/>
  <c r="AG28" i="18"/>
  <c r="AE11" i="18"/>
  <c r="T15" i="18"/>
  <c r="T20" i="18"/>
  <c r="U26" i="18"/>
  <c r="AF26" i="18"/>
  <c r="T34" i="18"/>
  <c r="X13" i="17"/>
  <c r="W16" i="17"/>
  <c r="S35" i="17"/>
  <c r="S25" i="17"/>
  <c r="V19" i="17"/>
  <c r="S14" i="17"/>
  <c r="X18" i="17"/>
  <c r="T27" i="17"/>
  <c r="U32" i="17"/>
  <c r="U11" i="17"/>
  <c r="U34" i="17"/>
  <c r="T37" i="17"/>
  <c r="T10" i="17"/>
  <c r="U17" i="17"/>
  <c r="AC19" i="17"/>
  <c r="AF29" i="17"/>
  <c r="AC37" i="17"/>
  <c r="AG16" i="17"/>
  <c r="AC11" i="17"/>
  <c r="AB14" i="17"/>
  <c r="AD14" i="17"/>
  <c r="AC17" i="17"/>
  <c r="AE17" i="17"/>
  <c r="AF30" i="17"/>
  <c r="AF12" i="17"/>
  <c r="AD24" i="17"/>
  <c r="AB27" i="17"/>
  <c r="AF32" i="17"/>
  <c r="AG15" i="17"/>
  <c r="AG20" i="17"/>
  <c r="AC35" i="17"/>
  <c r="AE10" i="16"/>
  <c r="AG10" i="16"/>
  <c r="T11" i="16"/>
  <c r="AC10" i="16"/>
  <c r="S37" i="16"/>
  <c r="AF36" i="16"/>
  <c r="AD29" i="16"/>
  <c r="S19" i="16"/>
  <c r="S14" i="16"/>
  <c r="U34" i="16"/>
  <c r="U15" i="16"/>
  <c r="AF18" i="16"/>
  <c r="X23" i="16"/>
  <c r="X29" i="16"/>
  <c r="S18" i="16"/>
  <c r="V24" i="16"/>
  <c r="X28" i="16"/>
  <c r="U27" i="16"/>
  <c r="V33" i="16"/>
  <c r="AD27" i="16"/>
  <c r="X30" i="16"/>
  <c r="T31" i="16"/>
  <c r="U35" i="16"/>
  <c r="T32" i="16"/>
  <c r="X36" i="16"/>
  <c r="AB9" i="15"/>
  <c r="AD10" i="15"/>
  <c r="AD21" i="15"/>
  <c r="V27" i="15"/>
  <c r="AG20" i="15"/>
  <c r="AD32" i="15"/>
  <c r="V35" i="15"/>
  <c r="W20" i="15"/>
  <c r="AB22" i="15"/>
  <c r="X21" i="15"/>
  <c r="T25" i="15"/>
  <c r="W29" i="15"/>
  <c r="AF35" i="15"/>
  <c r="AE15" i="15"/>
  <c r="AE19" i="15"/>
  <c r="AC19" i="15"/>
  <c r="AB16" i="15"/>
  <c r="AB17" i="15"/>
  <c r="AE14" i="15"/>
  <c r="AC18" i="15"/>
  <c r="V26" i="15"/>
  <c r="AF31" i="15"/>
  <c r="AB29" i="15"/>
  <c r="V32" i="15"/>
  <c r="T36" i="15"/>
  <c r="AB12" i="15"/>
  <c r="W9" i="15"/>
  <c r="W12" i="15"/>
  <c r="T16" i="15"/>
  <c r="S23" i="15"/>
  <c r="X14" i="15"/>
  <c r="X18" i="15"/>
  <c r="W15" i="15"/>
  <c r="V24" i="15"/>
  <c r="W28" i="15"/>
  <c r="U30" i="15"/>
  <c r="T34" i="15"/>
  <c r="AF34" i="15"/>
  <c r="V10" i="15"/>
  <c r="T10" i="15"/>
  <c r="AE24" i="14"/>
  <c r="AB24" i="14"/>
  <c r="T21" i="14"/>
  <c r="S19" i="14"/>
  <c r="AF27" i="14"/>
  <c r="W30" i="14"/>
  <c r="U30" i="14"/>
  <c r="T23" i="14"/>
  <c r="V27" i="14"/>
  <c r="AG31" i="14"/>
  <c r="S33" i="14"/>
  <c r="S37" i="14"/>
  <c r="AG11" i="14"/>
  <c r="AC15" i="14"/>
  <c r="AB19" i="14"/>
  <c r="U18" i="14"/>
  <c r="T24" i="14"/>
  <c r="AG35" i="14"/>
  <c r="T14" i="14"/>
  <c r="AG10" i="14"/>
  <c r="T16" i="14"/>
  <c r="AF23" i="14"/>
  <c r="X31" i="14"/>
  <c r="AF29" i="14"/>
  <c r="AC33" i="14"/>
  <c r="AE37" i="14"/>
  <c r="U36" i="14"/>
  <c r="AF16" i="14"/>
  <c r="AD21" i="14"/>
  <c r="AE14" i="14"/>
  <c r="AB18" i="14"/>
  <c r="AE22" i="14"/>
  <c r="AG30" i="14"/>
  <c r="S34" i="14"/>
  <c r="AF34" i="14"/>
  <c r="AF32" i="14"/>
  <c r="AF36" i="14"/>
  <c r="W12" i="14"/>
  <c r="AB11" i="13"/>
  <c r="AC11" i="13"/>
  <c r="S14" i="13"/>
  <c r="W22" i="13"/>
  <c r="S34" i="13"/>
  <c r="X13" i="13"/>
  <c r="AF27" i="13"/>
  <c r="W24" i="13"/>
  <c r="S24" i="13"/>
  <c r="AC32" i="13"/>
  <c r="AD30" i="13"/>
  <c r="T11" i="13"/>
  <c r="U11" i="13"/>
  <c r="V18" i="13"/>
  <c r="V16" i="13"/>
  <c r="T16" i="13"/>
  <c r="AC19" i="13"/>
  <c r="V28" i="13"/>
  <c r="AF26" i="13"/>
  <c r="V32" i="13"/>
  <c r="S31" i="13"/>
  <c r="X19" i="13"/>
  <c r="V30" i="13"/>
  <c r="AC10" i="13"/>
  <c r="AF14" i="13"/>
  <c r="AD14" i="13"/>
  <c r="T20" i="13"/>
  <c r="AD17" i="13"/>
  <c r="AB18" i="13"/>
  <c r="W29" i="13"/>
  <c r="AE29" i="13"/>
  <c r="V11" i="12"/>
  <c r="AE13" i="12"/>
  <c r="AF13" i="12"/>
  <c r="T20" i="12"/>
  <c r="AB12" i="12"/>
  <c r="AC12" i="12"/>
  <c r="AB9" i="12"/>
  <c r="U34" i="12"/>
  <c r="AC16" i="12"/>
  <c r="AE23" i="12"/>
  <c r="U18" i="12"/>
  <c r="X22" i="12"/>
  <c r="T23" i="12"/>
  <c r="AF31" i="12"/>
  <c r="AF35" i="12"/>
  <c r="AC35" i="12"/>
  <c r="AC17" i="12"/>
  <c r="AF18" i="12"/>
  <c r="AG33" i="12"/>
  <c r="X32" i="12"/>
  <c r="AE11" i="12"/>
  <c r="S19" i="12"/>
  <c r="V27" i="12"/>
  <c r="U13" i="12"/>
  <c r="U14" i="12"/>
  <c r="U16" i="12"/>
  <c r="AE16" i="11"/>
  <c r="AC16" i="11"/>
  <c r="AC20" i="11"/>
  <c r="X18" i="11"/>
  <c r="W24" i="11"/>
  <c r="AF22" i="11"/>
  <c r="AF26" i="11"/>
  <c r="AE30" i="11"/>
  <c r="AD24" i="11"/>
  <c r="AG21" i="11"/>
  <c r="AG25" i="11"/>
  <c r="U30" i="11"/>
  <c r="AG32" i="11"/>
  <c r="AB36" i="11"/>
  <c r="AF11" i="11"/>
  <c r="AC11" i="11"/>
  <c r="AD15" i="11"/>
  <c r="AB19" i="11"/>
  <c r="S27" i="11"/>
  <c r="U21" i="11"/>
  <c r="X22" i="11"/>
  <c r="X26" i="11"/>
  <c r="T33" i="11"/>
  <c r="V37" i="11"/>
  <c r="T11" i="11"/>
  <c r="AF13" i="11"/>
  <c r="S12" i="11"/>
  <c r="T16" i="11"/>
  <c r="T20" i="11"/>
  <c r="AF34" i="11"/>
  <c r="AB31" i="11"/>
  <c r="AE35" i="11"/>
  <c r="AG10" i="11"/>
  <c r="AE17" i="11"/>
  <c r="AB17" i="11"/>
  <c r="AE29" i="11"/>
  <c r="X34" i="11"/>
  <c r="X31" i="11"/>
  <c r="X35" i="11"/>
  <c r="V32" i="11"/>
  <c r="W36" i="11"/>
  <c r="AD15" i="10"/>
  <c r="AE20" i="10"/>
  <c r="AF20" i="10"/>
  <c r="AG35" i="10"/>
  <c r="X21" i="10"/>
  <c r="X25" i="10"/>
  <c r="S25" i="10"/>
  <c r="AD37" i="10"/>
  <c r="AC32" i="10"/>
  <c r="AC36" i="10"/>
  <c r="V12" i="10"/>
  <c r="T12" i="10"/>
  <c r="U20" i="10"/>
  <c r="AC21" i="10"/>
  <c r="AB26" i="10"/>
  <c r="U32" i="10"/>
  <c r="S32" i="10"/>
  <c r="X29" i="10"/>
  <c r="X33" i="10"/>
  <c r="S37" i="10"/>
  <c r="AB16" i="10"/>
  <c r="AC13" i="10"/>
  <c r="T13" i="10"/>
  <c r="W19" i="10"/>
  <c r="AF33" i="10"/>
  <c r="AF27" i="10"/>
  <c r="V17" i="10"/>
  <c r="X17" i="10"/>
  <c r="AE29" i="10"/>
  <c r="AB23" i="10"/>
  <c r="AF34" i="10"/>
  <c r="V28" i="10"/>
  <c r="T36" i="10"/>
  <c r="AD14" i="9"/>
  <c r="W22" i="9"/>
  <c r="AE15" i="9"/>
  <c r="AB19" i="9"/>
  <c r="U13" i="9"/>
  <c r="V17" i="9"/>
  <c r="S21" i="9"/>
  <c r="AF25" i="9"/>
  <c r="AC25" i="9"/>
  <c r="X27" i="9"/>
  <c r="AD31" i="9"/>
  <c r="AB35" i="9"/>
  <c r="T12" i="9"/>
  <c r="U12" i="9"/>
  <c r="AF13" i="9"/>
  <c r="AC13" i="9"/>
  <c r="U16" i="9"/>
  <c r="W16" i="9"/>
  <c r="V20" i="9"/>
  <c r="AE22" i="9"/>
  <c r="AF22" i="9"/>
  <c r="U26" i="9"/>
  <c r="V31" i="9"/>
  <c r="W31" i="9"/>
  <c r="AC23" i="9"/>
  <c r="AG27" i="9"/>
  <c r="AF28" i="9"/>
  <c r="W34" i="9"/>
  <c r="U34" i="9"/>
  <c r="V32" i="9"/>
  <c r="W36" i="9"/>
  <c r="AC11" i="9"/>
  <c r="AD17" i="9"/>
  <c r="AB21" i="9"/>
  <c r="AC21" i="9"/>
  <c r="T23" i="9"/>
  <c r="T30" i="9"/>
  <c r="W24" i="9"/>
  <c r="W28" i="9"/>
  <c r="W25" i="9"/>
  <c r="AG32" i="9"/>
  <c r="AE32" i="9"/>
  <c r="AE36" i="9"/>
  <c r="AF12" i="9"/>
  <c r="U18" i="9"/>
  <c r="AB18" i="9"/>
  <c r="AE20" i="9"/>
  <c r="AE26" i="9"/>
  <c r="AF26" i="9"/>
  <c r="AC37" i="9"/>
  <c r="U29" i="9"/>
  <c r="S33" i="9"/>
  <c r="W37" i="9"/>
  <c r="U37" i="9"/>
  <c r="AB11" i="8"/>
  <c r="U26" i="8"/>
  <c r="V29" i="8"/>
  <c r="AF25" i="8"/>
  <c r="AG25" i="8"/>
  <c r="U13" i="8"/>
  <c r="V21" i="8"/>
  <c r="X23" i="8"/>
  <c r="W23" i="8"/>
  <c r="AB24" i="8"/>
  <c r="AE28" i="8"/>
  <c r="AC12" i="8"/>
  <c r="AB12" i="8"/>
  <c r="V30" i="8"/>
  <c r="X30" i="8"/>
  <c r="AF17" i="8"/>
  <c r="AF14" i="8"/>
  <c r="S22" i="8"/>
  <c r="T22" i="8"/>
  <c r="U24" i="8"/>
  <c r="T24" i="8"/>
  <c r="AD27" i="8"/>
  <c r="U25" i="8"/>
  <c r="W35" i="8"/>
  <c r="T32" i="8"/>
  <c r="W11" i="8"/>
  <c r="AE23" i="8"/>
  <c r="T37" i="8"/>
  <c r="U15" i="8"/>
  <c r="W28" i="8"/>
  <c r="AF32" i="8"/>
  <c r="AG36" i="8"/>
  <c r="V33" i="12"/>
  <c r="AF30" i="8"/>
  <c r="AE18" i="20"/>
  <c r="V20" i="13"/>
  <c r="W18" i="20"/>
  <c r="W9" i="20"/>
  <c r="AG34" i="13"/>
  <c r="AC28" i="8"/>
  <c r="T35" i="13"/>
  <c r="AE25" i="12"/>
  <c r="X17" i="8"/>
  <c r="U21" i="13"/>
  <c r="AD13" i="8"/>
  <c r="AD25" i="12"/>
  <c r="X33" i="12"/>
  <c r="AG10" i="12"/>
  <c r="S14" i="20"/>
  <c r="T28" i="20"/>
  <c r="S28" i="20"/>
  <c r="X21" i="20"/>
  <c r="S26" i="20"/>
  <c r="AG29" i="20"/>
  <c r="AE35" i="13"/>
  <c r="AC35" i="13"/>
  <c r="AE22" i="8"/>
  <c r="W17" i="8"/>
  <c r="S12" i="8"/>
  <c r="V17" i="13"/>
  <c r="W32" i="13"/>
  <c r="X31" i="13"/>
  <c r="W23" i="20"/>
  <c r="W19" i="13"/>
  <c r="X35" i="13"/>
  <c r="S25" i="13"/>
  <c r="AC12" i="20"/>
  <c r="AC24" i="20"/>
  <c r="W27" i="20"/>
  <c r="T18" i="20"/>
  <c r="AB9" i="20"/>
  <c r="X8" i="13"/>
  <c r="AG16" i="13"/>
  <c r="AE16" i="13"/>
  <c r="AE10" i="8"/>
  <c r="S15" i="8"/>
  <c r="W27" i="8"/>
  <c r="X20" i="13"/>
  <c r="U9" i="20"/>
  <c r="U22" i="20"/>
  <c r="V35" i="20"/>
  <c r="U18" i="20"/>
  <c r="U9" i="13"/>
  <c r="X12" i="13"/>
  <c r="U12" i="13"/>
  <c r="S16" i="8"/>
  <c r="AD34" i="8"/>
  <c r="AG20" i="20"/>
  <c r="X17" i="20"/>
  <c r="AB36" i="8"/>
  <c r="AF27" i="20"/>
  <c r="AD19" i="20"/>
  <c r="U33" i="13"/>
  <c r="U27" i="8"/>
  <c r="W33" i="12"/>
  <c r="U19" i="8"/>
  <c r="X12" i="8"/>
  <c r="AB19" i="8"/>
  <c r="S21" i="13"/>
  <c r="AB13" i="13"/>
  <c r="W19" i="8"/>
  <c r="AB25" i="12"/>
  <c r="AB10" i="12"/>
  <c r="AF10" i="12"/>
  <c r="V28" i="20"/>
  <c r="T23" i="20"/>
  <c r="V21" i="20"/>
  <c r="S21" i="20"/>
  <c r="AF29" i="20"/>
  <c r="AB11" i="20"/>
  <c r="AD35" i="13"/>
  <c r="AB23" i="13"/>
  <c r="AB22" i="8"/>
  <c r="AC30" i="8"/>
  <c r="U17" i="8"/>
  <c r="T12" i="8"/>
  <c r="X17" i="13"/>
  <c r="W17" i="13"/>
  <c r="X32" i="13"/>
  <c r="U31" i="13"/>
  <c r="W28" i="20"/>
  <c r="W10" i="13"/>
  <c r="AE25" i="13"/>
  <c r="AE34" i="13"/>
  <c r="AE33" i="20"/>
  <c r="AC19" i="20"/>
  <c r="AB22" i="20"/>
  <c r="AC9" i="20"/>
  <c r="AG9" i="20"/>
  <c r="S8" i="13"/>
  <c r="V8" i="13"/>
  <c r="AF16" i="13"/>
  <c r="AG10" i="8"/>
  <c r="AC10" i="8"/>
  <c r="U18" i="8"/>
  <c r="T33" i="13"/>
  <c r="AE12" i="20"/>
  <c r="V17" i="20"/>
  <c r="AE20" i="20"/>
  <c r="V9" i="13"/>
  <c r="V12" i="13"/>
  <c r="W12" i="13"/>
  <c r="W16" i="8"/>
  <c r="AE13" i="8"/>
  <c r="S21" i="8"/>
  <c r="AE25" i="20"/>
  <c r="V22" i="20"/>
  <c r="V15" i="8"/>
  <c r="X27" i="20"/>
  <c r="AF24" i="20"/>
  <c r="V25" i="13"/>
  <c r="V13" i="8"/>
  <c r="AF25" i="12"/>
  <c r="AF13" i="8"/>
  <c r="AC22" i="8"/>
  <c r="W21" i="13"/>
  <c r="AG13" i="13"/>
  <c r="V19" i="8"/>
  <c r="T33" i="12"/>
  <c r="AC10" i="12"/>
  <c r="AD10" i="12"/>
  <c r="W14" i="20"/>
  <c r="T14" i="20"/>
  <c r="X28" i="20"/>
  <c r="U23" i="20"/>
  <c r="T21" i="20"/>
  <c r="W26" i="20"/>
  <c r="AC29" i="20"/>
  <c r="AD11" i="20"/>
  <c r="AC11" i="20"/>
  <c r="AF23" i="13"/>
  <c r="AG22" i="8"/>
  <c r="AE30" i="8"/>
  <c r="T17" i="8"/>
  <c r="W12" i="8"/>
  <c r="S32" i="13"/>
  <c r="T31" i="13"/>
  <c r="AB29" i="20"/>
  <c r="X14" i="20"/>
  <c r="U10" i="13"/>
  <c r="AD25" i="13"/>
  <c r="AB34" i="13"/>
  <c r="T9" i="20"/>
  <c r="AC27" i="20"/>
  <c r="AD9" i="20"/>
  <c r="AE9" i="20"/>
  <c r="W8" i="13"/>
  <c r="T8" i="13"/>
  <c r="AC16" i="13"/>
  <c r="AD10" i="8"/>
  <c r="AB10" i="8"/>
  <c r="AB35" i="8"/>
  <c r="AB21" i="8"/>
  <c r="S10" i="13"/>
  <c r="AD34" i="13"/>
  <c r="AB33" i="20"/>
  <c r="AF19" i="20"/>
  <c r="AG27" i="20"/>
  <c r="AG22" i="20"/>
  <c r="S9" i="13"/>
  <c r="X11" i="12"/>
  <c r="T12" i="13"/>
  <c r="T16" i="8"/>
  <c r="X16" i="8"/>
  <c r="AC25" i="12"/>
  <c r="AF22" i="8"/>
  <c r="X35" i="20"/>
  <c r="S19" i="13"/>
  <c r="AD22" i="20"/>
  <c r="AG12" i="20"/>
  <c r="AG33" i="20"/>
  <c r="AG21" i="8"/>
  <c r="W18" i="8"/>
  <c r="AB30" i="8"/>
  <c r="AF34" i="8"/>
  <c r="W9" i="13"/>
  <c r="AE13" i="13"/>
  <c r="AG13" i="8"/>
  <c r="X19" i="8"/>
  <c r="U33" i="12"/>
  <c r="AE10" i="12"/>
  <c r="V14" i="20"/>
  <c r="U28" i="20"/>
  <c r="X23" i="20"/>
  <c r="S23" i="20"/>
  <c r="U26" i="20"/>
  <c r="T26" i="20"/>
  <c r="AE29" i="20"/>
  <c r="AF11" i="20"/>
  <c r="AB35" i="13"/>
  <c r="AD23" i="13"/>
  <c r="AG23" i="13"/>
  <c r="AG30" i="8"/>
  <c r="V12" i="8"/>
  <c r="S17" i="13"/>
  <c r="T32" i="13"/>
  <c r="W21" i="20"/>
  <c r="U19" i="13"/>
  <c r="U35" i="13"/>
  <c r="S33" i="13"/>
  <c r="X25" i="13"/>
  <c r="U27" i="20"/>
  <c r="AF9" i="20"/>
  <c r="U8" i="13"/>
  <c r="AD16" i="13"/>
  <c r="AB16" i="13"/>
  <c r="AF10" i="8"/>
  <c r="AD36" i="8"/>
  <c r="AC21" i="8"/>
  <c r="U25" i="13"/>
  <c r="AD24" i="20"/>
  <c r="AG18" i="20"/>
  <c r="AG25" i="20"/>
  <c r="T9" i="13"/>
  <c r="X9" i="13"/>
  <c r="T11" i="12"/>
  <c r="S12" i="13"/>
  <c r="V16" i="8"/>
  <c r="U16" i="8"/>
  <c r="M8" i="22"/>
  <c r="K12" i="22"/>
  <c r="J8" i="22"/>
  <c r="O12" i="22"/>
  <c r="L12" i="22"/>
  <c r="N8" i="22"/>
  <c r="N12" i="22"/>
  <c r="I12" i="22"/>
  <c r="J12" i="22"/>
  <c r="M12" i="22"/>
  <c r="O8" i="22"/>
  <c r="I8" i="22"/>
  <c r="K10" i="22"/>
  <c r="M20" i="22"/>
  <c r="K20" i="22"/>
  <c r="K25" i="22"/>
  <c r="J30" i="22"/>
  <c r="J34" i="22"/>
  <c r="I24" i="22"/>
  <c r="J16" i="22"/>
  <c r="K27" i="22"/>
  <c r="N27" i="22"/>
  <c r="J31" i="22"/>
  <c r="J35" i="22"/>
  <c r="K11" i="22"/>
  <c r="I11" i="22"/>
  <c r="K15" i="22"/>
  <c r="I15" i="22"/>
  <c r="N13" i="22"/>
  <c r="L13" i="22"/>
  <c r="N17" i="22"/>
  <c r="L17" i="22"/>
  <c r="M14" i="22"/>
  <c r="O14" i="22"/>
  <c r="M18" i="22"/>
  <c r="O18" i="22"/>
  <c r="J22" i="22"/>
  <c r="L26" i="22"/>
  <c r="I26" i="22"/>
  <c r="J29" i="22"/>
  <c r="J33" i="22"/>
  <c r="J28" i="22"/>
  <c r="J32" i="22"/>
  <c r="M21" i="22"/>
  <c r="J21" i="22"/>
  <c r="J19" i="22"/>
  <c r="I19" i="22"/>
  <c r="O23" i="22"/>
  <c r="I9" i="22"/>
  <c r="K9" i="22"/>
  <c r="K19" i="22"/>
  <c r="J9" i="22"/>
  <c r="L8" i="22"/>
  <c r="N10" i="22"/>
  <c r="I10" i="22"/>
  <c r="L10" i="22"/>
  <c r="J10" i="22"/>
  <c r="I20" i="22"/>
  <c r="M25" i="22"/>
  <c r="N25" i="22"/>
  <c r="M30" i="22"/>
  <c r="O30" i="22"/>
  <c r="M34" i="22"/>
  <c r="O34" i="22"/>
  <c r="N24" i="22"/>
  <c r="O24" i="22"/>
  <c r="O16" i="22"/>
  <c r="M16" i="22"/>
  <c r="M27" i="22"/>
  <c r="I27" i="22"/>
  <c r="O31" i="22"/>
  <c r="M31" i="22"/>
  <c r="O35" i="22"/>
  <c r="M35" i="22"/>
  <c r="L11" i="22"/>
  <c r="N11" i="22"/>
  <c r="L15" i="22"/>
  <c r="N15" i="22"/>
  <c r="J13" i="22"/>
  <c r="O13" i="22"/>
  <c r="J17" i="22"/>
  <c r="I14" i="22"/>
  <c r="K14" i="22"/>
  <c r="I18" i="22"/>
  <c r="K18" i="22"/>
  <c r="O22" i="22"/>
  <c r="I22" i="22"/>
  <c r="M26" i="22"/>
  <c r="M29" i="22"/>
  <c r="O29" i="22"/>
  <c r="M33" i="22"/>
  <c r="O33" i="22"/>
  <c r="O28" i="22"/>
  <c r="M28" i="22"/>
  <c r="O32" i="22"/>
  <c r="M32" i="22"/>
  <c r="I21" i="22"/>
  <c r="O21" i="22"/>
  <c r="L19" i="22"/>
  <c r="M19" i="22"/>
  <c r="K23" i="22"/>
  <c r="L23" i="22"/>
  <c r="N9" i="22"/>
  <c r="L9" i="22"/>
  <c r="O10" i="22"/>
  <c r="N20" i="22"/>
  <c r="O20" i="22"/>
  <c r="I25" i="22"/>
  <c r="J25" i="22"/>
  <c r="I30" i="22"/>
  <c r="K30" i="22"/>
  <c r="I34" i="22"/>
  <c r="K34" i="22"/>
  <c r="J24" i="22"/>
  <c r="K24" i="22"/>
  <c r="K16" i="22"/>
  <c r="I16" i="22"/>
  <c r="L27" i="22"/>
  <c r="K31" i="22"/>
  <c r="I31" i="22"/>
  <c r="K35" i="22"/>
  <c r="I35" i="22"/>
  <c r="J11" i="22"/>
  <c r="J15" i="22"/>
  <c r="M13" i="22"/>
  <c r="K13" i="22"/>
  <c r="M17" i="22"/>
  <c r="O17" i="22"/>
  <c r="L14" i="22"/>
  <c r="N14" i="22"/>
  <c r="L18" i="22"/>
  <c r="N18" i="22"/>
  <c r="N22" i="22"/>
  <c r="K22" i="22"/>
  <c r="N26" i="22"/>
  <c r="O26" i="22"/>
  <c r="I29" i="22"/>
  <c r="K29" i="22"/>
  <c r="I33" i="22"/>
  <c r="K33" i="22"/>
  <c r="K28" i="22"/>
  <c r="I28" i="22"/>
  <c r="K32" i="22"/>
  <c r="I32" i="22"/>
  <c r="L21" i="22"/>
  <c r="N21" i="22"/>
  <c r="M23" i="22"/>
  <c r="N23" i="22"/>
  <c r="J20" i="22"/>
  <c r="L20" i="22"/>
  <c r="O25" i="22"/>
  <c r="L25" i="22"/>
  <c r="L30" i="22"/>
  <c r="N30" i="22"/>
  <c r="L34" i="22"/>
  <c r="N34" i="22"/>
  <c r="L24" i="22"/>
  <c r="M24" i="22"/>
  <c r="N16" i="22"/>
  <c r="L16" i="22"/>
  <c r="O27" i="22"/>
  <c r="J27" i="22"/>
  <c r="L31" i="22"/>
  <c r="N31" i="22"/>
  <c r="L35" i="22"/>
  <c r="N35" i="22"/>
  <c r="O11" i="22"/>
  <c r="M11" i="22"/>
  <c r="O15" i="22"/>
  <c r="M15" i="22"/>
  <c r="I13" i="22"/>
  <c r="I17" i="22"/>
  <c r="K17" i="22"/>
  <c r="J14" i="22"/>
  <c r="J18" i="22"/>
  <c r="L22" i="22"/>
  <c r="M22" i="22"/>
  <c r="J26" i="22"/>
  <c r="K26" i="22"/>
  <c r="N29" i="22"/>
  <c r="L29" i="22"/>
  <c r="N33" i="22"/>
  <c r="L33" i="22"/>
  <c r="N28" i="22"/>
  <c r="L28" i="22"/>
  <c r="N32" i="22"/>
  <c r="L32" i="22"/>
  <c r="K21" i="22"/>
  <c r="N19" i="22"/>
  <c r="O19" i="22"/>
  <c r="I23" i="22"/>
  <c r="J23" i="22"/>
  <c r="M9" i="22"/>
  <c r="O9" i="22"/>
  <c r="K8" i="22"/>
  <c r="M10" i="22"/>
  <c r="M10" i="11"/>
  <c r="I10" i="11"/>
  <c r="K10" i="11"/>
  <c r="J10" i="11"/>
  <c r="L10" i="11"/>
  <c r="O10" i="11"/>
  <c r="N10" i="11"/>
  <c r="I13" i="20"/>
  <c r="L13" i="20"/>
  <c r="O8" i="20"/>
  <c r="I8" i="20"/>
  <c r="L8" i="19"/>
  <c r="N23" i="16"/>
  <c r="N13" i="20"/>
  <c r="K13" i="20"/>
  <c r="K8" i="19"/>
  <c r="I8" i="19"/>
  <c r="J8" i="19"/>
  <c r="M11" i="18"/>
  <c r="N11" i="18"/>
  <c r="O13" i="20"/>
  <c r="J13" i="20"/>
  <c r="O8" i="19"/>
  <c r="M8" i="19"/>
  <c r="I11" i="18"/>
  <c r="J11" i="18"/>
  <c r="O11" i="18"/>
  <c r="J19" i="16"/>
  <c r="K8" i="20"/>
  <c r="L11" i="18"/>
  <c r="K11" i="18"/>
  <c r="M13" i="20"/>
  <c r="J10" i="16"/>
  <c r="N8" i="19"/>
  <c r="J8" i="20"/>
  <c r="J16" i="20"/>
  <c r="J20" i="20"/>
  <c r="I17" i="20"/>
  <c r="K17" i="20"/>
  <c r="I21" i="20"/>
  <c r="K21" i="20"/>
  <c r="J33" i="20"/>
  <c r="O33" i="20"/>
  <c r="K26" i="20"/>
  <c r="I26" i="20"/>
  <c r="I34" i="20"/>
  <c r="K34" i="20"/>
  <c r="I31" i="20"/>
  <c r="J35" i="20"/>
  <c r="J22" i="20"/>
  <c r="K22" i="20"/>
  <c r="I24" i="20"/>
  <c r="K24" i="20"/>
  <c r="J25" i="20"/>
  <c r="J9" i="20"/>
  <c r="J11" i="20"/>
  <c r="K15" i="20"/>
  <c r="K19" i="20"/>
  <c r="I19" i="20"/>
  <c r="J29" i="20"/>
  <c r="K29" i="20"/>
  <c r="K27" i="20"/>
  <c r="K28" i="20"/>
  <c r="K32" i="20"/>
  <c r="L32" i="20"/>
  <c r="M12" i="20"/>
  <c r="K12" i="20"/>
  <c r="K10" i="20"/>
  <c r="I10" i="20"/>
  <c r="I14" i="20"/>
  <c r="J18" i="20"/>
  <c r="J23" i="20"/>
  <c r="K23" i="20"/>
  <c r="I30" i="20"/>
  <c r="N30" i="20"/>
  <c r="J24" i="19"/>
  <c r="J14" i="19"/>
  <c r="K15" i="19"/>
  <c r="I15" i="19"/>
  <c r="K19" i="19"/>
  <c r="I19" i="19"/>
  <c r="I27" i="19"/>
  <c r="I30" i="19"/>
  <c r="O30" i="19"/>
  <c r="K28" i="19"/>
  <c r="M28" i="19"/>
  <c r="K32" i="19"/>
  <c r="O22" i="19"/>
  <c r="J26" i="19"/>
  <c r="J33" i="19"/>
  <c r="J16" i="19"/>
  <c r="J18" i="19"/>
  <c r="J29" i="19"/>
  <c r="L29" i="19"/>
  <c r="I34" i="19"/>
  <c r="K34" i="19"/>
  <c r="J31" i="19"/>
  <c r="J35" i="19"/>
  <c r="I9" i="19"/>
  <c r="K9" i="19"/>
  <c r="J12" i="19"/>
  <c r="J20" i="19"/>
  <c r="K11" i="19"/>
  <c r="I11" i="19"/>
  <c r="J10" i="19"/>
  <c r="I17" i="19"/>
  <c r="K17" i="19"/>
  <c r="K21" i="19"/>
  <c r="J21" i="19"/>
  <c r="I25" i="19"/>
  <c r="K25" i="19"/>
  <c r="K23" i="19"/>
  <c r="J23" i="19"/>
  <c r="I13" i="19"/>
  <c r="K13" i="19"/>
  <c r="I12" i="18"/>
  <c r="K9" i="18"/>
  <c r="I13" i="18"/>
  <c r="I23" i="18"/>
  <c r="O23" i="18"/>
  <c r="I30" i="18"/>
  <c r="O30" i="18"/>
  <c r="J29" i="18"/>
  <c r="L29" i="18"/>
  <c r="I16" i="18"/>
  <c r="J16" i="18"/>
  <c r="I20" i="18"/>
  <c r="K20" i="18"/>
  <c r="J33" i="18"/>
  <c r="N27" i="18"/>
  <c r="J31" i="18"/>
  <c r="J35" i="18"/>
  <c r="I8" i="18"/>
  <c r="J10" i="18"/>
  <c r="K10" i="18"/>
  <c r="J15" i="18"/>
  <c r="I15" i="18"/>
  <c r="I24" i="18"/>
  <c r="K14" i="18"/>
  <c r="N14" i="18"/>
  <c r="K18" i="18"/>
  <c r="I18" i="18"/>
  <c r="J22" i="18"/>
  <c r="L22" i="18"/>
  <c r="J26" i="18"/>
  <c r="K26" i="18"/>
  <c r="K28" i="18"/>
  <c r="I28" i="18"/>
  <c r="K32" i="18"/>
  <c r="I32" i="18"/>
  <c r="M17" i="18"/>
  <c r="J19" i="18"/>
  <c r="K21" i="18"/>
  <c r="N21" i="18"/>
  <c r="K25" i="18"/>
  <c r="I34" i="18"/>
  <c r="K34" i="18"/>
  <c r="N35" i="17"/>
  <c r="I35" i="17"/>
  <c r="J37" i="17"/>
  <c r="M37" i="17"/>
  <c r="J30" i="17"/>
  <c r="I34" i="17"/>
  <c r="L34" i="17"/>
  <c r="K25" i="17"/>
  <c r="N11" i="17"/>
  <c r="N13" i="17"/>
  <c r="K13" i="17"/>
  <c r="N17" i="17"/>
  <c r="O17" i="17"/>
  <c r="N31" i="17"/>
  <c r="O31" i="17"/>
  <c r="L29" i="17"/>
  <c r="I29" i="17"/>
  <c r="O27" i="17"/>
  <c r="I27" i="17"/>
  <c r="I26" i="17"/>
  <c r="J26" i="17"/>
  <c r="J10" i="17"/>
  <c r="N10" i="17"/>
  <c r="I22" i="17"/>
  <c r="J22" i="17"/>
  <c r="K32" i="17"/>
  <c r="L32" i="17"/>
  <c r="K36" i="17"/>
  <c r="I18" i="17"/>
  <c r="N18" i="17"/>
  <c r="I14" i="17"/>
  <c r="O14" i="17"/>
  <c r="N21" i="17"/>
  <c r="L21" i="17"/>
  <c r="N33" i="17"/>
  <c r="I33" i="17"/>
  <c r="O12" i="17"/>
  <c r="O16" i="17"/>
  <c r="M16" i="17"/>
  <c r="O20" i="17"/>
  <c r="O24" i="17"/>
  <c r="L24" i="17"/>
  <c r="K15" i="17"/>
  <c r="I15" i="17"/>
  <c r="K19" i="17"/>
  <c r="I19" i="17"/>
  <c r="K23" i="17"/>
  <c r="I23" i="17"/>
  <c r="J28" i="17"/>
  <c r="L28" i="17"/>
  <c r="K19" i="16"/>
  <c r="I19" i="16"/>
  <c r="L14" i="16"/>
  <c r="O14" i="16"/>
  <c r="O10" i="16"/>
  <c r="K36" i="16"/>
  <c r="N36" i="16"/>
  <c r="J33" i="16"/>
  <c r="M33" i="16"/>
  <c r="J37" i="16"/>
  <c r="I37" i="16"/>
  <c r="K11" i="16"/>
  <c r="N11" i="16"/>
  <c r="J17" i="16"/>
  <c r="L17" i="16"/>
  <c r="I22" i="16"/>
  <c r="L22" i="16"/>
  <c r="I27" i="16"/>
  <c r="O27" i="16"/>
  <c r="K30" i="16"/>
  <c r="N30" i="16"/>
  <c r="I20" i="16"/>
  <c r="J20" i="16"/>
  <c r="J21" i="16"/>
  <c r="I21" i="16"/>
  <c r="K25" i="16"/>
  <c r="M25" i="16"/>
  <c r="K35" i="16"/>
  <c r="J18" i="16"/>
  <c r="L18" i="16"/>
  <c r="I34" i="16"/>
  <c r="J13" i="16"/>
  <c r="L13" i="16"/>
  <c r="N28" i="16"/>
  <c r="J26" i="16"/>
  <c r="K32" i="16"/>
  <c r="J32" i="16"/>
  <c r="J15" i="16"/>
  <c r="O31" i="16"/>
  <c r="K24" i="16"/>
  <c r="J24" i="16"/>
  <c r="K29" i="16"/>
  <c r="M29" i="16"/>
  <c r="K16" i="16"/>
  <c r="M16" i="16"/>
  <c r="K12" i="16"/>
  <c r="I12" i="16"/>
  <c r="J17" i="15"/>
  <c r="I14" i="15"/>
  <c r="N14" i="15"/>
  <c r="I18" i="15"/>
  <c r="K18" i="15"/>
  <c r="J15" i="15"/>
  <c r="J19" i="15"/>
  <c r="K12" i="15"/>
  <c r="I12" i="15"/>
  <c r="K16" i="15"/>
  <c r="I16" i="15"/>
  <c r="J31" i="15"/>
  <c r="I35" i="15"/>
  <c r="K35" i="15"/>
  <c r="I20" i="15"/>
  <c r="K20" i="15"/>
  <c r="I24" i="15"/>
  <c r="N24" i="15"/>
  <c r="K28" i="15"/>
  <c r="M28" i="15"/>
  <c r="K32" i="15"/>
  <c r="I32" i="15"/>
  <c r="J36" i="15"/>
  <c r="J10" i="15"/>
  <c r="J13" i="15"/>
  <c r="I13" i="15"/>
  <c r="K9" i="15"/>
  <c r="I9" i="15"/>
  <c r="J23" i="15"/>
  <c r="K21" i="15"/>
  <c r="J29" i="15"/>
  <c r="K22" i="15"/>
  <c r="K26" i="15"/>
  <c r="I26" i="15"/>
  <c r="I30" i="15"/>
  <c r="K30" i="15"/>
  <c r="J34" i="15"/>
  <c r="N11" i="15"/>
  <c r="J27" i="15"/>
  <c r="J25" i="15"/>
  <c r="K33" i="15"/>
  <c r="I33" i="15"/>
  <c r="M16" i="20"/>
  <c r="O16" i="20"/>
  <c r="M20" i="20"/>
  <c r="O20" i="20"/>
  <c r="L17" i="20"/>
  <c r="N17" i="20"/>
  <c r="L21" i="20"/>
  <c r="N21" i="20"/>
  <c r="M33" i="20"/>
  <c r="L33" i="20"/>
  <c r="N26" i="20"/>
  <c r="L26" i="20"/>
  <c r="L34" i="20"/>
  <c r="N34" i="20"/>
  <c r="O31" i="20"/>
  <c r="N31" i="20"/>
  <c r="O35" i="20"/>
  <c r="M35" i="20"/>
  <c r="L22" i="20"/>
  <c r="I22" i="20"/>
  <c r="L24" i="20"/>
  <c r="N24" i="20"/>
  <c r="O25" i="20"/>
  <c r="M25" i="20"/>
  <c r="O9" i="20"/>
  <c r="M9" i="20"/>
  <c r="M11" i="20"/>
  <c r="O11" i="20"/>
  <c r="N15" i="20"/>
  <c r="M15" i="20"/>
  <c r="N19" i="20"/>
  <c r="L19" i="20"/>
  <c r="M29" i="20"/>
  <c r="N27" i="20"/>
  <c r="O27" i="20"/>
  <c r="N28" i="20"/>
  <c r="L28" i="20"/>
  <c r="N32" i="20"/>
  <c r="I32" i="20"/>
  <c r="I12" i="20"/>
  <c r="O12" i="20"/>
  <c r="N10" i="20"/>
  <c r="L10" i="20"/>
  <c r="O14" i="20"/>
  <c r="J14" i="20"/>
  <c r="O18" i="20"/>
  <c r="M18" i="20"/>
  <c r="M23" i="20"/>
  <c r="L23" i="20"/>
  <c r="L30" i="20"/>
  <c r="K30" i="20"/>
  <c r="M24" i="19"/>
  <c r="O24" i="19"/>
  <c r="O14" i="19"/>
  <c r="M14" i="19"/>
  <c r="N15" i="19"/>
  <c r="L15" i="19"/>
  <c r="N19" i="19"/>
  <c r="L19" i="19"/>
  <c r="O27" i="19"/>
  <c r="M27" i="19"/>
  <c r="L30" i="19"/>
  <c r="N30" i="19"/>
  <c r="J28" i="19"/>
  <c r="N32" i="19"/>
  <c r="I32" i="19"/>
  <c r="N22" i="19"/>
  <c r="M22" i="19"/>
  <c r="O26" i="19"/>
  <c r="I26" i="19"/>
  <c r="M33" i="19"/>
  <c r="O33" i="19"/>
  <c r="M16" i="19"/>
  <c r="K16" i="19"/>
  <c r="O18" i="19"/>
  <c r="M18" i="19"/>
  <c r="M29" i="19"/>
  <c r="K29" i="19"/>
  <c r="N8" i="20"/>
  <c r="L20" i="20"/>
  <c r="I33" i="20"/>
  <c r="J26" i="20"/>
  <c r="L35" i="20"/>
  <c r="I35" i="20"/>
  <c r="O22" i="20"/>
  <c r="J24" i="20"/>
  <c r="N25" i="20"/>
  <c r="K9" i="20"/>
  <c r="I11" i="20"/>
  <c r="O15" i="20"/>
  <c r="I15" i="20"/>
  <c r="I27" i="20"/>
  <c r="I28" i="20"/>
  <c r="O32" i="20"/>
  <c r="N12" i="20"/>
  <c r="O10" i="20"/>
  <c r="L14" i="20"/>
  <c r="N14" i="20"/>
  <c r="N18" i="20"/>
  <c r="O23" i="20"/>
  <c r="O30" i="20"/>
  <c r="L24" i="19"/>
  <c r="O15" i="19"/>
  <c r="O19" i="19"/>
  <c r="L27" i="19"/>
  <c r="K27" i="19"/>
  <c r="K30" i="19"/>
  <c r="L32" i="19"/>
  <c r="L26" i="19"/>
  <c r="M26" i="19"/>
  <c r="L16" i="19"/>
  <c r="N29" i="19"/>
  <c r="M34" i="19"/>
  <c r="N34" i="19"/>
  <c r="O31" i="19"/>
  <c r="N31" i="19"/>
  <c r="K35" i="19"/>
  <c r="M9" i="19"/>
  <c r="N9" i="19"/>
  <c r="I12" i="19"/>
  <c r="K12" i="19"/>
  <c r="L20" i="19"/>
  <c r="O11" i="19"/>
  <c r="L11" i="19"/>
  <c r="O10" i="19"/>
  <c r="I10" i="19"/>
  <c r="O17" i="19"/>
  <c r="M21" i="19"/>
  <c r="I21" i="19"/>
  <c r="O25" i="19"/>
  <c r="M23" i="19"/>
  <c r="N23" i="19"/>
  <c r="O13" i="19"/>
  <c r="J12" i="18"/>
  <c r="J9" i="18"/>
  <c r="M9" i="18"/>
  <c r="K13" i="18"/>
  <c r="M23" i="18"/>
  <c r="L23" i="18"/>
  <c r="N29" i="18"/>
  <c r="K16" i="18"/>
  <c r="M20" i="18"/>
  <c r="J20" i="18"/>
  <c r="I33" i="18"/>
  <c r="K33" i="18"/>
  <c r="K27" i="18"/>
  <c r="L31" i="18"/>
  <c r="M31" i="18"/>
  <c r="I35" i="18"/>
  <c r="O8" i="18"/>
  <c r="J8" i="18"/>
  <c r="O10" i="18"/>
  <c r="L15" i="18"/>
  <c r="O15" i="18"/>
  <c r="K24" i="18"/>
  <c r="O14" i="18"/>
  <c r="I14" i="18"/>
  <c r="J18" i="18"/>
  <c r="N22" i="18"/>
  <c r="I22" i="18"/>
  <c r="I26" i="18"/>
  <c r="O28" i="18"/>
  <c r="M28" i="18"/>
  <c r="J32" i="18"/>
  <c r="L17" i="18"/>
  <c r="I17" i="18"/>
  <c r="M19" i="18"/>
  <c r="O19" i="18"/>
  <c r="J21" i="18"/>
  <c r="O25" i="18"/>
  <c r="L34" i="18"/>
  <c r="N34" i="18"/>
  <c r="O37" i="17"/>
  <c r="K30" i="17"/>
  <c r="I30" i="17"/>
  <c r="M34" i="17"/>
  <c r="N25" i="17"/>
  <c r="O25" i="17"/>
  <c r="O11" i="17"/>
  <c r="L11" i="17"/>
  <c r="I13" i="17"/>
  <c r="O13" i="17"/>
  <c r="L17" i="17"/>
  <c r="I31" i="17"/>
  <c r="M29" i="17"/>
  <c r="K29" i="17"/>
  <c r="J27" i="17"/>
  <c r="K10" i="17"/>
  <c r="L22" i="17"/>
  <c r="O22" i="17"/>
  <c r="O32" i="17"/>
  <c r="M36" i="17"/>
  <c r="N36" i="17"/>
  <c r="J18" i="17"/>
  <c r="K14" i="17"/>
  <c r="M21" i="17"/>
  <c r="O21" i="17"/>
  <c r="J33" i="17"/>
  <c r="N12" i="17"/>
  <c r="L12" i="17"/>
  <c r="J16" i="17"/>
  <c r="L16" i="17"/>
  <c r="M20" i="17"/>
  <c r="N24" i="17"/>
  <c r="M24" i="17"/>
  <c r="L15" i="17"/>
  <c r="J15" i="17"/>
  <c r="J19" i="17"/>
  <c r="L23" i="17"/>
  <c r="J23" i="17"/>
  <c r="I28" i="17"/>
  <c r="M14" i="16"/>
  <c r="N14" i="16"/>
  <c r="K14" i="16"/>
  <c r="L36" i="16"/>
  <c r="J36" i="16"/>
  <c r="N33" i="16"/>
  <c r="O37" i="16"/>
  <c r="M37" i="16"/>
  <c r="O11" i="16"/>
  <c r="O17" i="16"/>
  <c r="I17" i="16"/>
  <c r="M22" i="16"/>
  <c r="N27" i="16"/>
  <c r="L30" i="16"/>
  <c r="L20" i="16"/>
  <c r="N20" i="16"/>
  <c r="N21" i="16"/>
  <c r="L25" i="16"/>
  <c r="J25" i="16"/>
  <c r="L35" i="16"/>
  <c r="N35" i="16"/>
  <c r="I18" i="16"/>
  <c r="J34" i="16"/>
  <c r="K34" i="16"/>
  <c r="N13" i="16"/>
  <c r="M28" i="16"/>
  <c r="O28" i="16"/>
  <c r="K26" i="16"/>
  <c r="L26" i="16"/>
  <c r="O32" i="16"/>
  <c r="M15" i="16"/>
  <c r="O15" i="16"/>
  <c r="I31" i="16"/>
  <c r="K31" i="16"/>
  <c r="O24" i="16"/>
  <c r="N29" i="16"/>
  <c r="I29" i="16"/>
  <c r="O16" i="16"/>
  <c r="L12" i="16"/>
  <c r="J12" i="16"/>
  <c r="N17" i="15"/>
  <c r="O14" i="15"/>
  <c r="J14" i="15"/>
  <c r="O18" i="15"/>
  <c r="M15" i="15"/>
  <c r="O19" i="15"/>
  <c r="I19" i="15"/>
  <c r="N12" i="15"/>
  <c r="N16" i="15"/>
  <c r="K31" i="15"/>
  <c r="M35" i="15"/>
  <c r="N35" i="15"/>
  <c r="M24" i="15"/>
  <c r="L24" i="15"/>
  <c r="J28" i="15"/>
  <c r="O32" i="15"/>
  <c r="L32" i="15"/>
  <c r="O36" i="15"/>
  <c r="I36" i="15"/>
  <c r="L10" i="15"/>
  <c r="N13" i="15"/>
  <c r="M13" i="15"/>
  <c r="J9" i="15"/>
  <c r="N23" i="15"/>
  <c r="O21" i="15"/>
  <c r="I29" i="15"/>
  <c r="O29" i="15"/>
  <c r="M22" i="15"/>
  <c r="O26" i="15"/>
  <c r="L26" i="15"/>
  <c r="N34" i="15"/>
  <c r="I11" i="15"/>
  <c r="I27" i="15"/>
  <c r="K27" i="15"/>
  <c r="K25" i="15"/>
  <c r="O33" i="15"/>
  <c r="L33" i="15"/>
  <c r="M8" i="20"/>
  <c r="N16" i="20"/>
  <c r="K16" i="20"/>
  <c r="O17" i="20"/>
  <c r="O21" i="20"/>
  <c r="M26" i="20"/>
  <c r="O34" i="20"/>
  <c r="K31" i="20"/>
  <c r="N22" i="20"/>
  <c r="M24" i="20"/>
  <c r="L25" i="20"/>
  <c r="I25" i="20"/>
  <c r="N9" i="20"/>
  <c r="L11" i="20"/>
  <c r="J15" i="20"/>
  <c r="O19" i="20"/>
  <c r="N29" i="20"/>
  <c r="O29" i="20"/>
  <c r="M27" i="20"/>
  <c r="M28" i="20"/>
  <c r="J32" i="20"/>
  <c r="L12" i="20"/>
  <c r="J10" i="20"/>
  <c r="L18" i="20"/>
  <c r="I18" i="20"/>
  <c r="J30" i="20"/>
  <c r="K14" i="19"/>
  <c r="J15" i="19"/>
  <c r="J19" i="19"/>
  <c r="M30" i="19"/>
  <c r="O28" i="19"/>
  <c r="L28" i="19"/>
  <c r="J22" i="19"/>
  <c r="N33" i="19"/>
  <c r="K33" i="19"/>
  <c r="K18" i="19"/>
  <c r="I29" i="19"/>
  <c r="L34" i="19"/>
  <c r="J34" i="19"/>
  <c r="K31" i="19"/>
  <c r="L35" i="19"/>
  <c r="N35" i="19"/>
  <c r="L9" i="19"/>
  <c r="J9" i="19"/>
  <c r="L12" i="19"/>
  <c r="N20" i="19"/>
  <c r="N11" i="19"/>
  <c r="K10" i="19"/>
  <c r="M17" i="19"/>
  <c r="N17" i="19"/>
  <c r="M25" i="19"/>
  <c r="N25" i="19"/>
  <c r="I23" i="19"/>
  <c r="M13" i="19"/>
  <c r="N13" i="19"/>
  <c r="O12" i="18"/>
  <c r="N12" i="18"/>
  <c r="L9" i="18"/>
  <c r="L13" i="18"/>
  <c r="N13" i="18"/>
  <c r="N23" i="18"/>
  <c r="K23" i="18"/>
  <c r="J30" i="18"/>
  <c r="M29" i="18"/>
  <c r="K29" i="18"/>
  <c r="N16" i="18"/>
  <c r="L20" i="18"/>
  <c r="N20" i="18"/>
  <c r="L33" i="18"/>
  <c r="L27" i="18"/>
  <c r="I27" i="18"/>
  <c r="N31" i="18"/>
  <c r="O35" i="18"/>
  <c r="M35" i="18"/>
  <c r="K8" i="18"/>
  <c r="N10" i="18"/>
  <c r="L10" i="18"/>
  <c r="L24" i="18"/>
  <c r="M24" i="18"/>
  <c r="M14" i="18"/>
  <c r="J14" i="18"/>
  <c r="M18" i="18"/>
  <c r="O22" i="18"/>
  <c r="O26" i="18"/>
  <c r="N28" i="18"/>
  <c r="M32" i="18"/>
  <c r="O17" i="18"/>
  <c r="I19" i="18"/>
  <c r="K19" i="18"/>
  <c r="I21" i="18"/>
  <c r="N25" i="18"/>
  <c r="I25" i="18"/>
  <c r="K35" i="17"/>
  <c r="L37" i="17"/>
  <c r="I37" i="17"/>
  <c r="M30" i="17"/>
  <c r="L30" i="17"/>
  <c r="N34" i="17"/>
  <c r="J25" i="17"/>
  <c r="I25" i="17"/>
  <c r="K11" i="17"/>
  <c r="J13" i="17"/>
  <c r="M17" i="17"/>
  <c r="J31" i="17"/>
  <c r="K31" i="17"/>
  <c r="N29" i="17"/>
  <c r="L27" i="17"/>
  <c r="M27" i="17"/>
  <c r="O26" i="17"/>
  <c r="M10" i="17"/>
  <c r="N22" i="17"/>
  <c r="I36" i="17"/>
  <c r="J36" i="17"/>
  <c r="M18" i="17"/>
  <c r="L14" i="17"/>
  <c r="N14" i="17"/>
  <c r="I21" i="17"/>
  <c r="K21" i="17"/>
  <c r="K33" i="17"/>
  <c r="J12" i="17"/>
  <c r="K16" i="17"/>
  <c r="N20" i="17"/>
  <c r="I20" i="17"/>
  <c r="J24" i="17"/>
  <c r="O19" i="17"/>
  <c r="N19" i="17"/>
  <c r="N28" i="17"/>
  <c r="O19" i="16"/>
  <c r="J14" i="16"/>
  <c r="I10" i="16"/>
  <c r="I36" i="16"/>
  <c r="L33" i="16"/>
  <c r="K37" i="16"/>
  <c r="L37" i="16"/>
  <c r="J11" i="16"/>
  <c r="K17" i="16"/>
  <c r="O22" i="16"/>
  <c r="J27" i="16"/>
  <c r="K27" i="16"/>
  <c r="O30" i="16"/>
  <c r="K20" i="16"/>
  <c r="L21" i="16"/>
  <c r="I25" i="16"/>
  <c r="N18" i="16"/>
  <c r="M18" i="16"/>
  <c r="M34" i="16"/>
  <c r="M13" i="16"/>
  <c r="I28" i="16"/>
  <c r="K28" i="16"/>
  <c r="N26" i="16"/>
  <c r="I32" i="16"/>
  <c r="I15" i="16"/>
  <c r="K15" i="16"/>
  <c r="L31" i="16"/>
  <c r="J31" i="16"/>
  <c r="M24" i="16"/>
  <c r="J29" i="16"/>
  <c r="N16" i="16"/>
  <c r="M12" i="16"/>
  <c r="M17" i="15"/>
  <c r="O17" i="15"/>
  <c r="K14" i="15"/>
  <c r="M18" i="15"/>
  <c r="N18" i="15"/>
  <c r="O15" i="15"/>
  <c r="I15" i="15"/>
  <c r="K19" i="15"/>
  <c r="O12" i="15"/>
  <c r="M12" i="15"/>
  <c r="J16" i="15"/>
  <c r="L31" i="15"/>
  <c r="N31" i="15"/>
  <c r="L35" i="15"/>
  <c r="J35" i="15"/>
  <c r="L20" i="15"/>
  <c r="O24" i="15"/>
  <c r="J24" i="15"/>
  <c r="N32" i="15"/>
  <c r="K36" i="15"/>
  <c r="N10" i="15"/>
  <c r="L13" i="15"/>
  <c r="M9" i="15"/>
  <c r="O23" i="15"/>
  <c r="L23" i="15"/>
  <c r="N21" i="15"/>
  <c r="J21" i="15"/>
  <c r="L29" i="15"/>
  <c r="O22" i="15"/>
  <c r="N26" i="15"/>
  <c r="O30" i="15"/>
  <c r="M34" i="15"/>
  <c r="O34" i="15"/>
  <c r="K11" i="15"/>
  <c r="M11" i="15"/>
  <c r="L27" i="15"/>
  <c r="L25" i="15"/>
  <c r="N25" i="15"/>
  <c r="N33" i="15"/>
  <c r="N10" i="16"/>
  <c r="L8" i="20"/>
  <c r="I16" i="20"/>
  <c r="N20" i="20"/>
  <c r="K20" i="20"/>
  <c r="J17" i="20"/>
  <c r="J21" i="20"/>
  <c r="K33" i="20"/>
  <c r="J34" i="20"/>
  <c r="J31" i="20"/>
  <c r="K35" i="20"/>
  <c r="L9" i="20"/>
  <c r="I9" i="20"/>
  <c r="L15" i="20"/>
  <c r="J19" i="20"/>
  <c r="I29" i="20"/>
  <c r="L27" i="20"/>
  <c r="J27" i="20"/>
  <c r="M32" i="20"/>
  <c r="M10" i="20"/>
  <c r="K14" i="20"/>
  <c r="N23" i="20"/>
  <c r="M30" i="20"/>
  <c r="N24" i="19"/>
  <c r="K24" i="19"/>
  <c r="N14" i="19"/>
  <c r="M15" i="19"/>
  <c r="M19" i="19"/>
  <c r="J27" i="19"/>
  <c r="N28" i="19"/>
  <c r="O32" i="19"/>
  <c r="M32" i="19"/>
  <c r="I22" i="19"/>
  <c r="K26" i="19"/>
  <c r="I33" i="19"/>
  <c r="N16" i="19"/>
  <c r="O16" i="19"/>
  <c r="N18" i="19"/>
  <c r="O29" i="19"/>
  <c r="L31" i="19"/>
  <c r="M31" i="19"/>
  <c r="M35" i="19"/>
  <c r="N12" i="19"/>
  <c r="M20" i="19"/>
  <c r="O20" i="19"/>
  <c r="J11" i="19"/>
  <c r="L10" i="19"/>
  <c r="N10" i="19"/>
  <c r="L17" i="19"/>
  <c r="J17" i="19"/>
  <c r="L21" i="19"/>
  <c r="L25" i="19"/>
  <c r="J25" i="19"/>
  <c r="L23" i="19"/>
  <c r="L13" i="19"/>
  <c r="J13" i="19"/>
  <c r="K12" i="18"/>
  <c r="O9" i="18"/>
  <c r="O13" i="18"/>
  <c r="J23" i="18"/>
  <c r="M30" i="18"/>
  <c r="K30" i="18"/>
  <c r="I29" i="18"/>
  <c r="M16" i="18"/>
  <c r="L16" i="18"/>
  <c r="N33" i="18"/>
  <c r="J27" i="18"/>
  <c r="O31" i="18"/>
  <c r="I31" i="18"/>
  <c r="K35" i="18"/>
  <c r="L8" i="18"/>
  <c r="M8" i="18"/>
  <c r="M10" i="18"/>
  <c r="K15" i="18"/>
  <c r="N24" i="18"/>
  <c r="O18" i="18"/>
  <c r="L18" i="18"/>
  <c r="K22" i="18"/>
  <c r="N26" i="18"/>
  <c r="L26" i="18"/>
  <c r="J28" i="18"/>
  <c r="O32" i="18"/>
  <c r="N17" i="18"/>
  <c r="K17" i="18"/>
  <c r="L19" i="18"/>
  <c r="O21" i="18"/>
  <c r="J25" i="18"/>
  <c r="M25" i="18"/>
  <c r="O34" i="18"/>
  <c r="J35" i="17"/>
  <c r="O35" i="17"/>
  <c r="K37" i="17"/>
  <c r="O34" i="17"/>
  <c r="M25" i="17"/>
  <c r="L25" i="17"/>
  <c r="J11" i="17"/>
  <c r="M11" i="17"/>
  <c r="I17" i="17"/>
  <c r="K17" i="17"/>
  <c r="M31" i="17"/>
  <c r="L31" i="17"/>
  <c r="J29" i="17"/>
  <c r="K27" i="17"/>
  <c r="M26" i="17"/>
  <c r="L26" i="17"/>
  <c r="L10" i="17"/>
  <c r="I10" i="17"/>
  <c r="M22" i="17"/>
  <c r="M32" i="17"/>
  <c r="J32" i="17"/>
  <c r="O36" i="17"/>
  <c r="O18" i="17"/>
  <c r="J14" i="17"/>
  <c r="J21" i="17"/>
  <c r="L33" i="17"/>
  <c r="M33" i="17"/>
  <c r="K12" i="17"/>
  <c r="I12" i="17"/>
  <c r="I16" i="17"/>
  <c r="J20" i="17"/>
  <c r="K24" i="17"/>
  <c r="N15" i="17"/>
  <c r="L19" i="17"/>
  <c r="M19" i="17"/>
  <c r="N23" i="17"/>
  <c r="O28" i="17"/>
  <c r="M28" i="17"/>
  <c r="L10" i="16"/>
  <c r="K23" i="16"/>
  <c r="O23" i="16"/>
  <c r="M10" i="16"/>
  <c r="O36" i="16"/>
  <c r="O33" i="16"/>
  <c r="I33" i="16"/>
  <c r="N37" i="16"/>
  <c r="M11" i="16"/>
  <c r="N17" i="16"/>
  <c r="N22" i="16"/>
  <c r="K22" i="16"/>
  <c r="M27" i="16"/>
  <c r="M30" i="16"/>
  <c r="J30" i="16"/>
  <c r="M20" i="16"/>
  <c r="O21" i="16"/>
  <c r="O25" i="16"/>
  <c r="M35" i="16"/>
  <c r="J35" i="16"/>
  <c r="O18" i="16"/>
  <c r="O34" i="16"/>
  <c r="O13" i="16"/>
  <c r="I13" i="16"/>
  <c r="L28" i="16"/>
  <c r="J28" i="16"/>
  <c r="M26" i="16"/>
  <c r="L32" i="16"/>
  <c r="N32" i="16"/>
  <c r="L15" i="16"/>
  <c r="N15" i="16"/>
  <c r="L24" i="16"/>
  <c r="I24" i="16"/>
  <c r="L29" i="16"/>
  <c r="L16" i="16"/>
  <c r="J16" i="16"/>
  <c r="O12" i="16"/>
  <c r="I17" i="15"/>
  <c r="K17" i="15"/>
  <c r="L18" i="15"/>
  <c r="J18" i="15"/>
  <c r="K15" i="15"/>
  <c r="L19" i="15"/>
  <c r="N19" i="15"/>
  <c r="L12" i="15"/>
  <c r="M16" i="15"/>
  <c r="M31" i="15"/>
  <c r="M20" i="15"/>
  <c r="O20" i="15"/>
  <c r="K24" i="15"/>
  <c r="O28" i="15"/>
  <c r="L28" i="15"/>
  <c r="J32" i="15"/>
  <c r="L36" i="15"/>
  <c r="N36" i="15"/>
  <c r="M10" i="15"/>
  <c r="O10" i="15"/>
  <c r="K13" i="15"/>
  <c r="O9" i="15"/>
  <c r="L9" i="15"/>
  <c r="I23" i="15"/>
  <c r="K23" i="15"/>
  <c r="I21" i="15"/>
  <c r="N29" i="15"/>
  <c r="N22" i="15"/>
  <c r="L22" i="15"/>
  <c r="J26" i="15"/>
  <c r="M30" i="15"/>
  <c r="N30" i="15"/>
  <c r="I34" i="15"/>
  <c r="K34" i="15"/>
  <c r="O11" i="15"/>
  <c r="N27" i="15"/>
  <c r="M25" i="15"/>
  <c r="J33" i="15"/>
  <c r="M19" i="16"/>
  <c r="I23" i="16"/>
  <c r="I14" i="16"/>
  <c r="L16" i="20"/>
  <c r="I20" i="20"/>
  <c r="M17" i="20"/>
  <c r="M21" i="20"/>
  <c r="N33" i="20"/>
  <c r="O26" i="20"/>
  <c r="M34" i="20"/>
  <c r="L31" i="20"/>
  <c r="M31" i="20"/>
  <c r="N35" i="20"/>
  <c r="M22" i="20"/>
  <c r="O24" i="20"/>
  <c r="K25" i="20"/>
  <c r="N11" i="20"/>
  <c r="K11" i="20"/>
  <c r="M19" i="20"/>
  <c r="L29" i="20"/>
  <c r="O28" i="20"/>
  <c r="J28" i="20"/>
  <c r="J12" i="20"/>
  <c r="M14" i="20"/>
  <c r="K18" i="20"/>
  <c r="I23" i="20"/>
  <c r="I24" i="19"/>
  <c r="L14" i="19"/>
  <c r="I14" i="19"/>
  <c r="N27" i="19"/>
  <c r="J30" i="19"/>
  <c r="I28" i="19"/>
  <c r="J32" i="19"/>
  <c r="L22" i="19"/>
  <c r="K22" i="19"/>
  <c r="N26" i="19"/>
  <c r="L33" i="19"/>
  <c r="I16" i="19"/>
  <c r="L18" i="19"/>
  <c r="I18" i="19"/>
  <c r="O34" i="19"/>
  <c r="I31" i="19"/>
  <c r="O35" i="19"/>
  <c r="I35" i="19"/>
  <c r="O9" i="19"/>
  <c r="M12" i="19"/>
  <c r="O12" i="19"/>
  <c r="I20" i="19"/>
  <c r="K20" i="19"/>
  <c r="M11" i="19"/>
  <c r="M10" i="19"/>
  <c r="O21" i="19"/>
  <c r="N21" i="19"/>
  <c r="O23" i="19"/>
  <c r="L12" i="18"/>
  <c r="M12" i="18"/>
  <c r="N9" i="18"/>
  <c r="I9" i="18"/>
  <c r="M13" i="18"/>
  <c r="J13" i="18"/>
  <c r="L30" i="18"/>
  <c r="N30" i="18"/>
  <c r="O29" i="18"/>
  <c r="O16" i="18"/>
  <c r="O20" i="18"/>
  <c r="M33" i="18"/>
  <c r="O33" i="18"/>
  <c r="O27" i="18"/>
  <c r="M27" i="18"/>
  <c r="K31" i="18"/>
  <c r="L35" i="18"/>
  <c r="N35" i="18"/>
  <c r="N8" i="18"/>
  <c r="J24" i="18"/>
  <c r="N19" i="18"/>
  <c r="M21" i="18"/>
  <c r="N37" i="17"/>
  <c r="K34" i="17"/>
  <c r="O29" i="17"/>
  <c r="K26" i="17"/>
  <c r="O10" i="17"/>
  <c r="L18" i="17"/>
  <c r="M14" i="17"/>
  <c r="O33" i="17"/>
  <c r="I24" i="17"/>
  <c r="M36" i="16"/>
  <c r="I11" i="16"/>
  <c r="O20" i="16"/>
  <c r="O35" i="16"/>
  <c r="L34" i="16"/>
  <c r="O29" i="16"/>
  <c r="L17" i="15"/>
  <c r="L14" i="15"/>
  <c r="N15" i="15"/>
  <c r="O35" i="15"/>
  <c r="M32" i="15"/>
  <c r="I10" i="15"/>
  <c r="M29" i="15"/>
  <c r="L30" i="15"/>
  <c r="M27" i="15"/>
  <c r="O25" i="15"/>
  <c r="I10" i="18"/>
  <c r="M15" i="18"/>
  <c r="M22" i="18"/>
  <c r="L28" i="18"/>
  <c r="L32" i="18"/>
  <c r="L25" i="18"/>
  <c r="J34" i="18"/>
  <c r="M35" i="17"/>
  <c r="O30" i="17"/>
  <c r="I11" i="17"/>
  <c r="L13" i="17"/>
  <c r="N32" i="17"/>
  <c r="M12" i="17"/>
  <c r="K20" i="17"/>
  <c r="M15" i="17"/>
  <c r="M23" i="17"/>
  <c r="J23" i="16"/>
  <c r="K33" i="16"/>
  <c r="J22" i="16"/>
  <c r="I30" i="16"/>
  <c r="K21" i="16"/>
  <c r="N25" i="16"/>
  <c r="K18" i="16"/>
  <c r="O26" i="16"/>
  <c r="M32" i="16"/>
  <c r="N31" i="16"/>
  <c r="N12" i="16"/>
  <c r="O16" i="15"/>
  <c r="O31" i="15"/>
  <c r="N20" i="15"/>
  <c r="N28" i="15"/>
  <c r="N9" i="15"/>
  <c r="L21" i="15"/>
  <c r="J22" i="15"/>
  <c r="L11" i="15"/>
  <c r="I25" i="15"/>
  <c r="L14" i="18"/>
  <c r="L21" i="18"/>
  <c r="J34" i="17"/>
  <c r="J17" i="17"/>
  <c r="N27" i="17"/>
  <c r="N26" i="17"/>
  <c r="K22" i="17"/>
  <c r="L36" i="17"/>
  <c r="K18" i="17"/>
  <c r="K28" i="17"/>
  <c r="L19" i="16"/>
  <c r="M23" i="16"/>
  <c r="L23" i="16"/>
  <c r="L11" i="16"/>
  <c r="I35" i="16"/>
  <c r="K13" i="16"/>
  <c r="I26" i="16"/>
  <c r="M14" i="15"/>
  <c r="L15" i="15"/>
  <c r="M19" i="15"/>
  <c r="L16" i="15"/>
  <c r="I31" i="15"/>
  <c r="K10" i="15"/>
  <c r="K29" i="15"/>
  <c r="M26" i="15"/>
  <c r="J30" i="15"/>
  <c r="O27" i="15"/>
  <c r="M33" i="15"/>
  <c r="N15" i="18"/>
  <c r="O24" i="18"/>
  <c r="N18" i="18"/>
  <c r="M26" i="18"/>
  <c r="N32" i="18"/>
  <c r="J17" i="18"/>
  <c r="M34" i="18"/>
  <c r="L35" i="17"/>
  <c r="N30" i="17"/>
  <c r="M13" i="17"/>
  <c r="I32" i="17"/>
  <c r="N16" i="17"/>
  <c r="L20" i="17"/>
  <c r="O15" i="17"/>
  <c r="O23" i="17"/>
  <c r="N19" i="16"/>
  <c r="K10" i="16"/>
  <c r="M17" i="16"/>
  <c r="L27" i="16"/>
  <c r="M21" i="16"/>
  <c r="N34" i="16"/>
  <c r="M31" i="16"/>
  <c r="N24" i="16"/>
  <c r="I16" i="16"/>
  <c r="J12" i="15"/>
  <c r="J20" i="15"/>
  <c r="I28" i="15"/>
  <c r="M36" i="15"/>
  <c r="O13" i="15"/>
  <c r="M23" i="15"/>
  <c r="M21" i="15"/>
  <c r="I22" i="15"/>
  <c r="L34" i="15"/>
  <c r="J11" i="15"/>
  <c r="O10" i="7"/>
  <c r="K10" i="7"/>
  <c r="L11" i="7"/>
  <c r="I12" i="7"/>
  <c r="M12" i="7"/>
  <c r="J13" i="7"/>
  <c r="N13" i="7"/>
  <c r="K14" i="7"/>
  <c r="O14" i="7"/>
  <c r="L15" i="7"/>
  <c r="N10" i="7"/>
  <c r="J10" i="7"/>
  <c r="I11" i="7"/>
  <c r="M11" i="7"/>
  <c r="J12" i="7"/>
  <c r="N12" i="7"/>
  <c r="K13" i="7"/>
  <c r="O13" i="7"/>
  <c r="L14" i="7"/>
  <c r="I15" i="7"/>
  <c r="M15" i="7"/>
  <c r="M10" i="7"/>
  <c r="I10" i="7"/>
  <c r="J11" i="7"/>
  <c r="N11" i="7"/>
  <c r="K12" i="7"/>
  <c r="O12" i="7"/>
  <c r="L13" i="7"/>
  <c r="I14" i="7"/>
  <c r="M14" i="7"/>
  <c r="J15" i="7"/>
  <c r="N15" i="7"/>
  <c r="L10" i="7"/>
  <c r="K11" i="7"/>
  <c r="O11" i="7"/>
  <c r="L12" i="7"/>
  <c r="I13" i="7"/>
  <c r="M13" i="7"/>
  <c r="J14" i="7"/>
  <c r="N14" i="7"/>
  <c r="K15" i="7"/>
  <c r="O15" i="7"/>
  <c r="K13" i="13"/>
  <c r="O19" i="7"/>
  <c r="O23" i="7"/>
  <c r="O27" i="7"/>
  <c r="N31" i="7"/>
  <c r="N35" i="7"/>
  <c r="M18" i="14"/>
  <c r="N18" i="14"/>
  <c r="I13" i="13"/>
  <c r="O13" i="13"/>
  <c r="L14" i="12"/>
  <c r="M18" i="10"/>
  <c r="N18" i="10"/>
  <c r="N18" i="7"/>
  <c r="J18" i="7"/>
  <c r="L20" i="7"/>
  <c r="I27" i="7"/>
  <c r="N34" i="7"/>
  <c r="N30" i="7"/>
  <c r="L24" i="7"/>
  <c r="L31" i="7"/>
  <c r="M34" i="7"/>
  <c r="M24" i="7"/>
  <c r="J37" i="7"/>
  <c r="I23" i="7"/>
  <c r="I24" i="7"/>
  <c r="I31" i="7"/>
  <c r="I35" i="7"/>
  <c r="L17" i="7"/>
  <c r="J21" i="7"/>
  <c r="J25" i="7"/>
  <c r="I26" i="7"/>
  <c r="O29" i="7"/>
  <c r="L33" i="7"/>
  <c r="M33" i="7"/>
  <c r="J22" i="7"/>
  <c r="K25" i="7"/>
  <c r="J26" i="7"/>
  <c r="I28" i="7"/>
  <c r="I32" i="7"/>
  <c r="K22" i="7"/>
  <c r="L29" i="7"/>
  <c r="O28" i="7"/>
  <c r="O35" i="7"/>
  <c r="O36" i="7"/>
  <c r="J31" i="7"/>
  <c r="K34" i="7"/>
  <c r="J35" i="7"/>
  <c r="M16" i="7"/>
  <c r="N20" i="7"/>
  <c r="N24" i="7"/>
  <c r="K28" i="7"/>
  <c r="L32" i="7"/>
  <c r="M36" i="7"/>
  <c r="I18" i="14"/>
  <c r="J18" i="14"/>
  <c r="N13" i="13"/>
  <c r="L13" i="13"/>
  <c r="I18" i="10"/>
  <c r="J18" i="10"/>
  <c r="K10" i="9"/>
  <c r="I10" i="9"/>
  <c r="I30" i="7"/>
  <c r="L21" i="7"/>
  <c r="M27" i="7"/>
  <c r="N27" i="7"/>
  <c r="I34" i="7"/>
  <c r="J17" i="7"/>
  <c r="J19" i="7"/>
  <c r="J27" i="7"/>
  <c r="M19" i="7"/>
  <c r="L35" i="7"/>
  <c r="M35" i="7"/>
  <c r="M20" i="7"/>
  <c r="L19" i="7"/>
  <c r="N23" i="7"/>
  <c r="N16" i="7"/>
  <c r="M18" i="7"/>
  <c r="N21" i="7"/>
  <c r="N25" i="7"/>
  <c r="M26" i="7"/>
  <c r="I33" i="7"/>
  <c r="N22" i="7"/>
  <c r="O25" i="7"/>
  <c r="N26" i="7"/>
  <c r="L28" i="7"/>
  <c r="N32" i="7"/>
  <c r="O22" i="7"/>
  <c r="J20" i="7"/>
  <c r="I25" i="7"/>
  <c r="K31" i="7"/>
  <c r="J36" i="7"/>
  <c r="I37" i="7"/>
  <c r="K37" i="7"/>
  <c r="I36" i="7"/>
  <c r="K17" i="7"/>
  <c r="M21" i="7"/>
  <c r="M25" i="7"/>
  <c r="K29" i="7"/>
  <c r="J33" i="7"/>
  <c r="L37" i="7"/>
  <c r="L18" i="14"/>
  <c r="K18" i="14"/>
  <c r="J13" i="13"/>
  <c r="N14" i="12"/>
  <c r="L18" i="10"/>
  <c r="O18" i="10"/>
  <c r="O10" i="9"/>
  <c r="L10" i="9"/>
  <c r="M10" i="9"/>
  <c r="N31" i="8"/>
  <c r="O16" i="7"/>
  <c r="I19" i="7"/>
  <c r="L25" i="7"/>
  <c r="N28" i="7"/>
  <c r="N33" i="7"/>
  <c r="O17" i="7"/>
  <c r="J23" i="7"/>
  <c r="M23" i="7"/>
  <c r="J34" i="7"/>
  <c r="L27" i="7"/>
  <c r="J16" i="7"/>
  <c r="I18" i="7"/>
  <c r="M17" i="7"/>
  <c r="K20" i="7"/>
  <c r="I22" i="7"/>
  <c r="K24" i="7"/>
  <c r="O33" i="7"/>
  <c r="K21" i="7"/>
  <c r="J32" i="7"/>
  <c r="K26" i="7"/>
  <c r="M29" i="7"/>
  <c r="I21" i="7"/>
  <c r="J24" i="7"/>
  <c r="I29" i="7"/>
  <c r="K32" i="7"/>
  <c r="O31" i="7"/>
  <c r="N36" i="7"/>
  <c r="M37" i="7"/>
  <c r="L36" i="7"/>
  <c r="O37" i="7"/>
  <c r="K18" i="7"/>
  <c r="L22" i="7"/>
  <c r="L26" i="7"/>
  <c r="O30" i="7"/>
  <c r="O34" i="7"/>
  <c r="O18" i="14"/>
  <c r="M13" i="13"/>
  <c r="I14" i="12"/>
  <c r="K18" i="10"/>
  <c r="J10" i="9"/>
  <c r="K31" i="8"/>
  <c r="N17" i="7"/>
  <c r="M30" i="7"/>
  <c r="N19" i="7"/>
  <c r="I16" i="7"/>
  <c r="K16" i="7"/>
  <c r="I20" i="7"/>
  <c r="L30" i="7"/>
  <c r="L23" i="7"/>
  <c r="M31" i="7"/>
  <c r="J30" i="7"/>
  <c r="L34" i="7"/>
  <c r="N37" i="7"/>
  <c r="L16" i="7"/>
  <c r="L18" i="7"/>
  <c r="O18" i="7"/>
  <c r="I17" i="7"/>
  <c r="O20" i="7"/>
  <c r="M22" i="7"/>
  <c r="O24" i="7"/>
  <c r="J29" i="7"/>
  <c r="K33" i="7"/>
  <c r="O21" i="7"/>
  <c r="M28" i="7"/>
  <c r="M32" i="7"/>
  <c r="O32" i="7"/>
  <c r="O26" i="7"/>
  <c r="K19" i="7"/>
  <c r="K23" i="7"/>
  <c r="K27" i="7"/>
  <c r="J28" i="7"/>
  <c r="N29" i="7"/>
  <c r="K35" i="7"/>
  <c r="K36" i="7"/>
  <c r="K30" i="7"/>
  <c r="N13" i="8"/>
  <c r="N10" i="9"/>
  <c r="K10" i="14"/>
  <c r="L10" i="14"/>
  <c r="J22" i="14"/>
  <c r="K23" i="14"/>
  <c r="J23" i="14"/>
  <c r="K27" i="14"/>
  <c r="J27" i="14"/>
  <c r="I35" i="14"/>
  <c r="K35" i="14"/>
  <c r="J14" i="14"/>
  <c r="L13" i="14"/>
  <c r="J13" i="14"/>
  <c r="I12" i="14"/>
  <c r="K12" i="14"/>
  <c r="O26" i="14"/>
  <c r="J16" i="14"/>
  <c r="I16" i="14"/>
  <c r="J20" i="14"/>
  <c r="I29" i="14"/>
  <c r="J29" i="14"/>
  <c r="J24" i="14"/>
  <c r="I24" i="14"/>
  <c r="J28" i="14"/>
  <c r="J36" i="14"/>
  <c r="I30" i="14"/>
  <c r="J30" i="14"/>
  <c r="J34" i="14"/>
  <c r="I34" i="14"/>
  <c r="K19" i="14"/>
  <c r="I19" i="14"/>
  <c r="I25" i="14"/>
  <c r="I31" i="14"/>
  <c r="K31" i="14"/>
  <c r="J11" i="14"/>
  <c r="I17" i="14"/>
  <c r="I21" i="14"/>
  <c r="O32" i="14"/>
  <c r="K33" i="14"/>
  <c r="J33" i="14"/>
  <c r="K37" i="14"/>
  <c r="I37" i="14"/>
  <c r="I15" i="14"/>
  <c r="N15" i="14"/>
  <c r="K24" i="13"/>
  <c r="I24" i="13"/>
  <c r="O34" i="13"/>
  <c r="K9" i="13"/>
  <c r="K11" i="13"/>
  <c r="M11" i="13"/>
  <c r="K15" i="13"/>
  <c r="M15" i="13"/>
  <c r="J12" i="13"/>
  <c r="L12" i="13"/>
  <c r="J16" i="13"/>
  <c r="L16" i="13"/>
  <c r="K19" i="13"/>
  <c r="I19" i="13"/>
  <c r="J20" i="13"/>
  <c r="K31" i="13"/>
  <c r="N31" i="13"/>
  <c r="K35" i="13"/>
  <c r="N35" i="13"/>
  <c r="N18" i="13"/>
  <c r="J30" i="13"/>
  <c r="N14" i="13"/>
  <c r="I17" i="13"/>
  <c r="K17" i="13"/>
  <c r="K22" i="13"/>
  <c r="I29" i="13"/>
  <c r="M31" i="8"/>
  <c r="M14" i="12"/>
  <c r="J10" i="14"/>
  <c r="M22" i="14"/>
  <c r="L22" i="14"/>
  <c r="L23" i="14"/>
  <c r="I23" i="14"/>
  <c r="L27" i="14"/>
  <c r="M27" i="14"/>
  <c r="N35" i="14"/>
  <c r="L35" i="14"/>
  <c r="M14" i="14"/>
  <c r="L14" i="14"/>
  <c r="N13" i="14"/>
  <c r="N12" i="14"/>
  <c r="L12" i="14"/>
  <c r="M26" i="14"/>
  <c r="N26" i="14"/>
  <c r="O16" i="14"/>
  <c r="L16" i="14"/>
  <c r="O20" i="14"/>
  <c r="M20" i="14"/>
  <c r="L29" i="14"/>
  <c r="M29" i="14"/>
  <c r="O24" i="14"/>
  <c r="L24" i="14"/>
  <c r="O28" i="14"/>
  <c r="M28" i="14"/>
  <c r="M36" i="14"/>
  <c r="O36" i="14"/>
  <c r="O30" i="14"/>
  <c r="M30" i="14"/>
  <c r="O34" i="14"/>
  <c r="L34" i="14"/>
  <c r="L19" i="14"/>
  <c r="N19" i="14"/>
  <c r="N25" i="14"/>
  <c r="O25" i="14"/>
  <c r="N31" i="14"/>
  <c r="M31" i="14"/>
  <c r="O11" i="14"/>
  <c r="M11" i="14"/>
  <c r="N17" i="14"/>
  <c r="O17" i="14"/>
  <c r="N21" i="14"/>
  <c r="L21" i="14"/>
  <c r="M32" i="14"/>
  <c r="N32" i="14"/>
  <c r="L33" i="14"/>
  <c r="M33" i="14"/>
  <c r="L37" i="14"/>
  <c r="N37" i="14"/>
  <c r="L15" i="14"/>
  <c r="K15" i="14"/>
  <c r="L24" i="13"/>
  <c r="O24" i="13"/>
  <c r="M34" i="13"/>
  <c r="N34" i="13"/>
  <c r="N9" i="13"/>
  <c r="J9" i="13"/>
  <c r="L11" i="13"/>
  <c r="N11" i="13"/>
  <c r="L15" i="13"/>
  <c r="N15" i="13"/>
  <c r="O12" i="13"/>
  <c r="M12" i="13"/>
  <c r="O16" i="13"/>
  <c r="M16" i="13"/>
  <c r="L19" i="13"/>
  <c r="N19" i="13"/>
  <c r="O20" i="13"/>
  <c r="M20" i="13"/>
  <c r="L31" i="13"/>
  <c r="M31" i="13"/>
  <c r="L35" i="13"/>
  <c r="M35" i="13"/>
  <c r="M18" i="13"/>
  <c r="K18" i="13"/>
  <c r="M30" i="13"/>
  <c r="N30" i="13"/>
  <c r="M14" i="13"/>
  <c r="O14" i="13"/>
  <c r="N17" i="13"/>
  <c r="N22" i="13"/>
  <c r="O22" i="13"/>
  <c r="M11" i="9"/>
  <c r="I10" i="14"/>
  <c r="N10" i="14"/>
  <c r="I22" i="14"/>
  <c r="K22" i="14"/>
  <c r="N23" i="14"/>
  <c r="I27" i="14"/>
  <c r="J35" i="14"/>
  <c r="I14" i="14"/>
  <c r="K14" i="14"/>
  <c r="M13" i="14"/>
  <c r="K13" i="14"/>
  <c r="J12" i="14"/>
  <c r="I26" i="14"/>
  <c r="J26" i="14"/>
  <c r="K16" i="14"/>
  <c r="K20" i="14"/>
  <c r="I20" i="14"/>
  <c r="K29" i="14"/>
  <c r="K24" i="14"/>
  <c r="K28" i="14"/>
  <c r="I28" i="14"/>
  <c r="I36" i="14"/>
  <c r="K36" i="14"/>
  <c r="K30" i="14"/>
  <c r="K34" i="14"/>
  <c r="J19" i="14"/>
  <c r="J25" i="14"/>
  <c r="K25" i="14"/>
  <c r="J31" i="14"/>
  <c r="K11" i="14"/>
  <c r="I11" i="14"/>
  <c r="J17" i="14"/>
  <c r="K17" i="14"/>
  <c r="J21" i="14"/>
  <c r="K21" i="14"/>
  <c r="I32" i="14"/>
  <c r="K32" i="14"/>
  <c r="I33" i="14"/>
  <c r="J37" i="14"/>
  <c r="J15" i="14"/>
  <c r="J24" i="13"/>
  <c r="I34" i="13"/>
  <c r="J34" i="13"/>
  <c r="M9" i="13"/>
  <c r="L9" i="13"/>
  <c r="J11" i="13"/>
  <c r="J15" i="13"/>
  <c r="K12" i="13"/>
  <c r="I12" i="13"/>
  <c r="K16" i="13"/>
  <c r="I16" i="13"/>
  <c r="J19" i="13"/>
  <c r="K20" i="13"/>
  <c r="I20" i="13"/>
  <c r="I31" i="13"/>
  <c r="I35" i="13"/>
  <c r="I18" i="13"/>
  <c r="J18" i="13"/>
  <c r="I30" i="13"/>
  <c r="K30" i="13"/>
  <c r="I14" i="13"/>
  <c r="K14" i="13"/>
  <c r="J17" i="13"/>
  <c r="O17" i="13"/>
  <c r="J22" i="13"/>
  <c r="M10" i="12"/>
  <c r="M10" i="14"/>
  <c r="O10" i="14"/>
  <c r="N22" i="14"/>
  <c r="O22" i="14"/>
  <c r="O23" i="14"/>
  <c r="M23" i="14"/>
  <c r="O27" i="14"/>
  <c r="N27" i="14"/>
  <c r="M35" i="14"/>
  <c r="O35" i="14"/>
  <c r="N14" i="14"/>
  <c r="O14" i="14"/>
  <c r="I13" i="14"/>
  <c r="O13" i="14"/>
  <c r="M12" i="14"/>
  <c r="O12" i="14"/>
  <c r="L26" i="14"/>
  <c r="K26" i="14"/>
  <c r="N16" i="14"/>
  <c r="M16" i="14"/>
  <c r="N20" i="14"/>
  <c r="L20" i="14"/>
  <c r="N29" i="14"/>
  <c r="O29" i="14"/>
  <c r="N24" i="14"/>
  <c r="M24" i="14"/>
  <c r="N28" i="14"/>
  <c r="L28" i="14"/>
  <c r="L36" i="14"/>
  <c r="N36" i="14"/>
  <c r="N30" i="14"/>
  <c r="L30" i="14"/>
  <c r="N34" i="14"/>
  <c r="M34" i="14"/>
  <c r="O19" i="14"/>
  <c r="M19" i="14"/>
  <c r="M25" i="14"/>
  <c r="L25" i="14"/>
  <c r="O31" i="14"/>
  <c r="L31" i="14"/>
  <c r="N11" i="14"/>
  <c r="L11" i="14"/>
  <c r="M17" i="14"/>
  <c r="L17" i="14"/>
  <c r="M21" i="14"/>
  <c r="O21" i="14"/>
  <c r="L32" i="14"/>
  <c r="J32" i="14"/>
  <c r="O33" i="14"/>
  <c r="N33" i="14"/>
  <c r="O37" i="14"/>
  <c r="M37" i="14"/>
  <c r="M15" i="14"/>
  <c r="O15" i="14"/>
  <c r="M24" i="13"/>
  <c r="N24" i="13"/>
  <c r="L34" i="13"/>
  <c r="K34" i="13"/>
  <c r="I9" i="13"/>
  <c r="O9" i="13"/>
  <c r="O11" i="13"/>
  <c r="I11" i="13"/>
  <c r="O15" i="13"/>
  <c r="I15" i="13"/>
  <c r="N12" i="13"/>
  <c r="N16" i="13"/>
  <c r="O19" i="13"/>
  <c r="M19" i="13"/>
  <c r="N20" i="13"/>
  <c r="L20" i="13"/>
  <c r="O31" i="13"/>
  <c r="J31" i="13"/>
  <c r="O35" i="13"/>
  <c r="J35" i="13"/>
  <c r="L18" i="13"/>
  <c r="O18" i="13"/>
  <c r="L30" i="13"/>
  <c r="O30" i="13"/>
  <c r="L14" i="13"/>
  <c r="J14" i="13"/>
  <c r="M17" i="13"/>
  <c r="L17" i="13"/>
  <c r="L22" i="13"/>
  <c r="N29" i="13"/>
  <c r="J25" i="13"/>
  <c r="L25" i="13"/>
  <c r="J21" i="13"/>
  <c r="I26" i="13"/>
  <c r="J26" i="13"/>
  <c r="I10" i="13"/>
  <c r="N10" i="13"/>
  <c r="I23" i="13"/>
  <c r="J23" i="13"/>
  <c r="M27" i="13"/>
  <c r="J33" i="13"/>
  <c r="K33" i="13"/>
  <c r="K28" i="13"/>
  <c r="K32" i="13"/>
  <c r="N10" i="12"/>
  <c r="I33" i="12"/>
  <c r="J8" i="12"/>
  <c r="M11" i="12"/>
  <c r="L11" i="12"/>
  <c r="M15" i="12"/>
  <c r="O15" i="12"/>
  <c r="L16" i="12"/>
  <c r="N16" i="12"/>
  <c r="O13" i="12"/>
  <c r="M13" i="12"/>
  <c r="N27" i="12"/>
  <c r="O27" i="12"/>
  <c r="O30" i="12"/>
  <c r="M34" i="12"/>
  <c r="N34" i="12"/>
  <c r="N9" i="12"/>
  <c r="M9" i="12"/>
  <c r="L12" i="12"/>
  <c r="O12" i="12"/>
  <c r="N17" i="12"/>
  <c r="M17" i="12"/>
  <c r="N25" i="12"/>
  <c r="L25" i="12"/>
  <c r="O19" i="12"/>
  <c r="J19" i="12"/>
  <c r="M26" i="12"/>
  <c r="O26" i="12"/>
  <c r="L23" i="12"/>
  <c r="N23" i="12"/>
  <c r="O24" i="12"/>
  <c r="I24" i="12"/>
  <c r="M18" i="12"/>
  <c r="N18" i="12"/>
  <c r="L35" i="12"/>
  <c r="M35" i="12"/>
  <c r="L29" i="12"/>
  <c r="M29" i="12"/>
  <c r="O32" i="12"/>
  <c r="L32" i="12"/>
  <c r="N21" i="12"/>
  <c r="O21" i="12"/>
  <c r="M22" i="12"/>
  <c r="K22" i="12"/>
  <c r="N20" i="12"/>
  <c r="O20" i="12"/>
  <c r="M28" i="12"/>
  <c r="J28" i="12"/>
  <c r="L31" i="12"/>
  <c r="M31" i="12"/>
  <c r="J10" i="8"/>
  <c r="L10" i="8"/>
  <c r="M14" i="11"/>
  <c r="L14" i="11"/>
  <c r="K16" i="11"/>
  <c r="I16" i="11"/>
  <c r="K20" i="11"/>
  <c r="I20" i="11"/>
  <c r="I35" i="11"/>
  <c r="K35" i="11"/>
  <c r="J32" i="11"/>
  <c r="J36" i="11"/>
  <c r="K33" i="11"/>
  <c r="I33" i="11"/>
  <c r="K37" i="11"/>
  <c r="I37" i="11"/>
  <c r="I22" i="13"/>
  <c r="J29" i="13"/>
  <c r="L29" i="13"/>
  <c r="O25" i="13"/>
  <c r="I25" i="13"/>
  <c r="M21" i="13"/>
  <c r="K21" i="13"/>
  <c r="L26" i="13"/>
  <c r="O26" i="13"/>
  <c r="L10" i="13"/>
  <c r="K10" i="13"/>
  <c r="L23" i="13"/>
  <c r="N23" i="13"/>
  <c r="K27" i="13"/>
  <c r="N27" i="13"/>
  <c r="M33" i="13"/>
  <c r="L33" i="13"/>
  <c r="L28" i="13"/>
  <c r="N28" i="13"/>
  <c r="N32" i="13"/>
  <c r="I32" i="13"/>
  <c r="J14" i="12"/>
  <c r="K10" i="12"/>
  <c r="N33" i="12"/>
  <c r="O33" i="12"/>
  <c r="O8" i="12"/>
  <c r="L8" i="12"/>
  <c r="I11" i="12"/>
  <c r="J11" i="12"/>
  <c r="I15" i="12"/>
  <c r="K15" i="12"/>
  <c r="J16" i="12"/>
  <c r="K13" i="12"/>
  <c r="I13" i="12"/>
  <c r="J27" i="12"/>
  <c r="M27" i="12"/>
  <c r="K30" i="12"/>
  <c r="M30" i="12"/>
  <c r="I34" i="12"/>
  <c r="J34" i="12"/>
  <c r="J9" i="12"/>
  <c r="I9" i="12"/>
  <c r="M12" i="12"/>
  <c r="J17" i="12"/>
  <c r="J25" i="12"/>
  <c r="K25" i="12"/>
  <c r="K19" i="12"/>
  <c r="I19" i="12"/>
  <c r="I26" i="12"/>
  <c r="N26" i="12"/>
  <c r="M23" i="12"/>
  <c r="K24" i="12"/>
  <c r="I18" i="12"/>
  <c r="I35" i="12"/>
  <c r="J29" i="12"/>
  <c r="K32" i="12"/>
  <c r="J21" i="12"/>
  <c r="I22" i="12"/>
  <c r="J22" i="12"/>
  <c r="J20" i="12"/>
  <c r="K20" i="12"/>
  <c r="I28" i="12"/>
  <c r="O28" i="12"/>
  <c r="I31" i="12"/>
  <c r="N10" i="8"/>
  <c r="I10" i="8"/>
  <c r="L31" i="8"/>
  <c r="I14" i="11"/>
  <c r="K14" i="11"/>
  <c r="L16" i="11"/>
  <c r="N16" i="11"/>
  <c r="L20" i="11"/>
  <c r="N20" i="11"/>
  <c r="N35" i="11"/>
  <c r="L35" i="11"/>
  <c r="M32" i="11"/>
  <c r="O32" i="11"/>
  <c r="M36" i="11"/>
  <c r="O36" i="11"/>
  <c r="L33" i="11"/>
  <c r="N33" i="11"/>
  <c r="M22" i="13"/>
  <c r="M29" i="13"/>
  <c r="O29" i="13"/>
  <c r="K25" i="13"/>
  <c r="I21" i="13"/>
  <c r="O21" i="13"/>
  <c r="K26" i="13"/>
  <c r="J10" i="13"/>
  <c r="K23" i="13"/>
  <c r="O27" i="13"/>
  <c r="I27" i="13"/>
  <c r="I33" i="13"/>
  <c r="J28" i="13"/>
  <c r="I28" i="13"/>
  <c r="J32" i="13"/>
  <c r="M32" i="13"/>
  <c r="K14" i="12"/>
  <c r="O14" i="12"/>
  <c r="J10" i="12"/>
  <c r="J33" i="12"/>
  <c r="K33" i="12"/>
  <c r="K8" i="12"/>
  <c r="M8" i="12"/>
  <c r="O11" i="12"/>
  <c r="L15" i="12"/>
  <c r="J15" i="12"/>
  <c r="O16" i="12"/>
  <c r="M16" i="12"/>
  <c r="N13" i="12"/>
  <c r="L27" i="12"/>
  <c r="N30" i="12"/>
  <c r="L30" i="12"/>
  <c r="O34" i="12"/>
  <c r="L9" i="12"/>
  <c r="O9" i="12"/>
  <c r="N12" i="12"/>
  <c r="I12" i="12"/>
  <c r="O17" i="12"/>
  <c r="L17" i="12"/>
  <c r="M25" i="12"/>
  <c r="O25" i="12"/>
  <c r="L19" i="12"/>
  <c r="N19" i="12"/>
  <c r="L26" i="12"/>
  <c r="J26" i="12"/>
  <c r="O23" i="12"/>
  <c r="I23" i="12"/>
  <c r="N24" i="12"/>
  <c r="L24" i="12"/>
  <c r="O18" i="12"/>
  <c r="L18" i="12"/>
  <c r="N35" i="12"/>
  <c r="O35" i="12"/>
  <c r="O29" i="12"/>
  <c r="N29" i="12"/>
  <c r="M32" i="12"/>
  <c r="N32" i="12"/>
  <c r="M21" i="12"/>
  <c r="K21" i="12"/>
  <c r="L22" i="12"/>
  <c r="N22" i="12"/>
  <c r="M20" i="12"/>
  <c r="L20" i="12"/>
  <c r="L28" i="12"/>
  <c r="K28" i="12"/>
  <c r="N31" i="12"/>
  <c r="O31" i="12"/>
  <c r="K10" i="8"/>
  <c r="M10" i="8"/>
  <c r="N14" i="11"/>
  <c r="J16" i="11"/>
  <c r="J20" i="11"/>
  <c r="J35" i="11"/>
  <c r="I32" i="11"/>
  <c r="K32" i="11"/>
  <c r="I36" i="11"/>
  <c r="K36" i="11"/>
  <c r="K29" i="13"/>
  <c r="N25" i="13"/>
  <c r="M25" i="13"/>
  <c r="N21" i="13"/>
  <c r="L21" i="13"/>
  <c r="M26" i="13"/>
  <c r="N26" i="13"/>
  <c r="M10" i="13"/>
  <c r="O10" i="13"/>
  <c r="M23" i="13"/>
  <c r="O23" i="13"/>
  <c r="L27" i="13"/>
  <c r="J27" i="13"/>
  <c r="N33" i="13"/>
  <c r="O33" i="13"/>
  <c r="O28" i="13"/>
  <c r="M28" i="13"/>
  <c r="O32" i="13"/>
  <c r="L32" i="13"/>
  <c r="L10" i="12"/>
  <c r="I10" i="12"/>
  <c r="O10" i="12"/>
  <c r="L33" i="12"/>
  <c r="M33" i="12"/>
  <c r="N8" i="12"/>
  <c r="I8" i="12"/>
  <c r="K11" i="12"/>
  <c r="N11" i="12"/>
  <c r="N15" i="12"/>
  <c r="K16" i="12"/>
  <c r="I16" i="12"/>
  <c r="J13" i="12"/>
  <c r="L13" i="12"/>
  <c r="K27" i="12"/>
  <c r="I27" i="12"/>
  <c r="J30" i="12"/>
  <c r="I30" i="12"/>
  <c r="K34" i="12"/>
  <c r="L34" i="12"/>
  <c r="K9" i="12"/>
  <c r="J12" i="12"/>
  <c r="K12" i="12"/>
  <c r="I17" i="12"/>
  <c r="K17" i="12"/>
  <c r="I25" i="12"/>
  <c r="M19" i="12"/>
  <c r="K26" i="12"/>
  <c r="K23" i="12"/>
  <c r="J23" i="12"/>
  <c r="J24" i="12"/>
  <c r="M24" i="12"/>
  <c r="J18" i="12"/>
  <c r="K18" i="12"/>
  <c r="J35" i="12"/>
  <c r="K35" i="12"/>
  <c r="K29" i="12"/>
  <c r="I29" i="12"/>
  <c r="I32" i="12"/>
  <c r="J32" i="12"/>
  <c r="I21" i="12"/>
  <c r="L21" i="12"/>
  <c r="O22" i="12"/>
  <c r="I20" i="12"/>
  <c r="N28" i="12"/>
  <c r="J31" i="12"/>
  <c r="K31" i="12"/>
  <c r="O10" i="8"/>
  <c r="J31" i="8"/>
  <c r="J14" i="11"/>
  <c r="O14" i="11"/>
  <c r="O16" i="11"/>
  <c r="M16" i="11"/>
  <c r="O20" i="11"/>
  <c r="M20" i="11"/>
  <c r="M35" i="11"/>
  <c r="O35" i="11"/>
  <c r="L32" i="11"/>
  <c r="N32" i="11"/>
  <c r="L36" i="11"/>
  <c r="N36" i="11"/>
  <c r="O33" i="11"/>
  <c r="M33" i="11"/>
  <c r="O37" i="11"/>
  <c r="L12" i="11"/>
  <c r="M12" i="11"/>
  <c r="M15" i="11"/>
  <c r="K15" i="11"/>
  <c r="M25" i="11"/>
  <c r="N25" i="11"/>
  <c r="M19" i="11"/>
  <c r="O19" i="11"/>
  <c r="L11" i="11"/>
  <c r="N11" i="11"/>
  <c r="N18" i="11"/>
  <c r="L18" i="11"/>
  <c r="M21" i="11"/>
  <c r="K21" i="11"/>
  <c r="N24" i="11"/>
  <c r="O24" i="11"/>
  <c r="N28" i="11"/>
  <c r="L28" i="11"/>
  <c r="L22" i="11"/>
  <c r="M22" i="11"/>
  <c r="L26" i="11"/>
  <c r="M26" i="11"/>
  <c r="N31" i="11"/>
  <c r="L31" i="11"/>
  <c r="O23" i="11"/>
  <c r="L23" i="11"/>
  <c r="O27" i="11"/>
  <c r="M27" i="11"/>
  <c r="O30" i="11"/>
  <c r="O34" i="11"/>
  <c r="M34" i="11"/>
  <c r="O13" i="11"/>
  <c r="M13" i="11"/>
  <c r="O17" i="11"/>
  <c r="M17" i="11"/>
  <c r="L29" i="11"/>
  <c r="O29" i="11"/>
  <c r="O11" i="10"/>
  <c r="M11" i="10"/>
  <c r="M24" i="10"/>
  <c r="J24" i="10"/>
  <c r="N27" i="10"/>
  <c r="O27" i="10"/>
  <c r="M36" i="10"/>
  <c r="K36" i="10"/>
  <c r="N31" i="10"/>
  <c r="O31" i="10"/>
  <c r="L14" i="10"/>
  <c r="N14" i="10"/>
  <c r="L25" i="10"/>
  <c r="J25" i="10"/>
  <c r="L29" i="10"/>
  <c r="J29" i="10"/>
  <c r="L37" i="10"/>
  <c r="N37" i="10"/>
  <c r="O22" i="10"/>
  <c r="I22" i="10"/>
  <c r="O26" i="10"/>
  <c r="I26" i="10"/>
  <c r="M32" i="10"/>
  <c r="O32" i="10"/>
  <c r="N12" i="10"/>
  <c r="L12" i="10"/>
  <c r="L10" i="10"/>
  <c r="J10" i="10"/>
  <c r="J17" i="10"/>
  <c r="K17" i="10"/>
  <c r="O21" i="10"/>
  <c r="M21" i="10"/>
  <c r="I28" i="10"/>
  <c r="J28" i="10"/>
  <c r="J35" i="10"/>
  <c r="K35" i="10"/>
  <c r="J33" i="10"/>
  <c r="K30" i="10"/>
  <c r="K34" i="10"/>
  <c r="J34" i="10"/>
  <c r="I15" i="10"/>
  <c r="J23" i="10"/>
  <c r="M23" i="10"/>
  <c r="I19" i="10"/>
  <c r="K16" i="10"/>
  <c r="M16" i="10"/>
  <c r="K20" i="10"/>
  <c r="I20" i="10"/>
  <c r="N37" i="11"/>
  <c r="K12" i="11"/>
  <c r="I15" i="11"/>
  <c r="J15" i="11"/>
  <c r="I25" i="11"/>
  <c r="J25" i="11"/>
  <c r="I19" i="11"/>
  <c r="K19" i="11"/>
  <c r="J11" i="11"/>
  <c r="J18" i="11"/>
  <c r="I21" i="11"/>
  <c r="J24" i="11"/>
  <c r="K24" i="11"/>
  <c r="J28" i="11"/>
  <c r="I22" i="11"/>
  <c r="I26" i="11"/>
  <c r="J31" i="11"/>
  <c r="K23" i="11"/>
  <c r="K27" i="11"/>
  <c r="I27" i="11"/>
  <c r="K30" i="11"/>
  <c r="M30" i="11"/>
  <c r="K34" i="11"/>
  <c r="I34" i="11"/>
  <c r="K13" i="11"/>
  <c r="K17" i="11"/>
  <c r="I17" i="11"/>
  <c r="J29" i="11"/>
  <c r="K11" i="10"/>
  <c r="I11" i="10"/>
  <c r="I24" i="10"/>
  <c r="N24" i="10"/>
  <c r="J27" i="10"/>
  <c r="K27" i="10"/>
  <c r="I36" i="10"/>
  <c r="J31" i="10"/>
  <c r="M31" i="10"/>
  <c r="J14" i="10"/>
  <c r="N25" i="10"/>
  <c r="M29" i="10"/>
  <c r="K37" i="10"/>
  <c r="K22" i="10"/>
  <c r="M22" i="10"/>
  <c r="K26" i="10"/>
  <c r="N26" i="10"/>
  <c r="I32" i="10"/>
  <c r="J32" i="10"/>
  <c r="J12" i="10"/>
  <c r="O10" i="10"/>
  <c r="M10" i="10"/>
  <c r="M17" i="10"/>
  <c r="L17" i="10"/>
  <c r="J21" i="10"/>
  <c r="L28" i="10"/>
  <c r="O28" i="10"/>
  <c r="M35" i="10"/>
  <c r="O35" i="10"/>
  <c r="M33" i="10"/>
  <c r="N33" i="10"/>
  <c r="L30" i="10"/>
  <c r="N30" i="10"/>
  <c r="M34" i="10"/>
  <c r="N34" i="10"/>
  <c r="O15" i="10"/>
  <c r="M15" i="10"/>
  <c r="K23" i="10"/>
  <c r="O19" i="10"/>
  <c r="J19" i="10"/>
  <c r="J16" i="10"/>
  <c r="J33" i="11"/>
  <c r="J37" i="11"/>
  <c r="N12" i="11"/>
  <c r="O12" i="11"/>
  <c r="L15" i="11"/>
  <c r="O15" i="11"/>
  <c r="L25" i="11"/>
  <c r="O25" i="11"/>
  <c r="L19" i="11"/>
  <c r="N19" i="11"/>
  <c r="O11" i="11"/>
  <c r="M11" i="11"/>
  <c r="M18" i="11"/>
  <c r="O18" i="11"/>
  <c r="N21" i="11"/>
  <c r="O21" i="11"/>
  <c r="M24" i="11"/>
  <c r="M28" i="11"/>
  <c r="O28" i="11"/>
  <c r="O22" i="11"/>
  <c r="N22" i="11"/>
  <c r="O26" i="11"/>
  <c r="N26" i="11"/>
  <c r="M31" i="11"/>
  <c r="K31" i="11"/>
  <c r="N23" i="11"/>
  <c r="M23" i="11"/>
  <c r="N27" i="11"/>
  <c r="L27" i="11"/>
  <c r="N30" i="11"/>
  <c r="L30" i="11"/>
  <c r="N34" i="11"/>
  <c r="L34" i="11"/>
  <c r="N13" i="11"/>
  <c r="L13" i="11"/>
  <c r="N17" i="11"/>
  <c r="L17" i="11"/>
  <c r="M29" i="11"/>
  <c r="N29" i="11"/>
  <c r="N11" i="10"/>
  <c r="L11" i="10"/>
  <c r="K24" i="10"/>
  <c r="M27" i="10"/>
  <c r="N36" i="10"/>
  <c r="O36" i="10"/>
  <c r="L31" i="10"/>
  <c r="O14" i="10"/>
  <c r="M14" i="10"/>
  <c r="K25" i="10"/>
  <c r="I25" i="10"/>
  <c r="K29" i="10"/>
  <c r="N29" i="10"/>
  <c r="M37" i="10"/>
  <c r="J37" i="10"/>
  <c r="J22" i="10"/>
  <c r="L26" i="10"/>
  <c r="M26" i="10"/>
  <c r="L32" i="10"/>
  <c r="N32" i="10"/>
  <c r="M12" i="10"/>
  <c r="O12" i="10"/>
  <c r="K10" i="10"/>
  <c r="I10" i="10"/>
  <c r="I17" i="10"/>
  <c r="N21" i="10"/>
  <c r="K21" i="10"/>
  <c r="K28" i="10"/>
  <c r="I35" i="10"/>
  <c r="K33" i="10"/>
  <c r="I33" i="10"/>
  <c r="J30" i="10"/>
  <c r="I30" i="10"/>
  <c r="L37" i="11"/>
  <c r="M37" i="11"/>
  <c r="I12" i="11"/>
  <c r="J12" i="11"/>
  <c r="N15" i="11"/>
  <c r="K25" i="11"/>
  <c r="J19" i="11"/>
  <c r="K11" i="11"/>
  <c r="I11" i="11"/>
  <c r="I18" i="11"/>
  <c r="K18" i="11"/>
  <c r="J21" i="11"/>
  <c r="L21" i="11"/>
  <c r="I24" i="11"/>
  <c r="L24" i="11"/>
  <c r="I28" i="11"/>
  <c r="K28" i="11"/>
  <c r="K22" i="11"/>
  <c r="J22" i="11"/>
  <c r="K26" i="11"/>
  <c r="J26" i="11"/>
  <c r="I31" i="11"/>
  <c r="O31" i="11"/>
  <c r="J23" i="11"/>
  <c r="I23" i="11"/>
  <c r="J27" i="11"/>
  <c r="J30" i="11"/>
  <c r="I30" i="11"/>
  <c r="J34" i="11"/>
  <c r="I13" i="11"/>
  <c r="J13" i="11"/>
  <c r="J17" i="11"/>
  <c r="K29" i="11"/>
  <c r="I29" i="11"/>
  <c r="J11" i="10"/>
  <c r="O24" i="10"/>
  <c r="L24" i="10"/>
  <c r="I27" i="10"/>
  <c r="L27" i="10"/>
  <c r="J36" i="10"/>
  <c r="L36" i="10"/>
  <c r="K31" i="10"/>
  <c r="I31" i="10"/>
  <c r="K14" i="10"/>
  <c r="I14" i="10"/>
  <c r="O25" i="10"/>
  <c r="M25" i="10"/>
  <c r="O29" i="10"/>
  <c r="I29" i="10"/>
  <c r="I37" i="10"/>
  <c r="O37" i="10"/>
  <c r="N22" i="10"/>
  <c r="L22" i="10"/>
  <c r="J26" i="10"/>
  <c r="K32" i="10"/>
  <c r="I12" i="10"/>
  <c r="K12" i="10"/>
  <c r="N10" i="10"/>
  <c r="N17" i="10"/>
  <c r="O17" i="10"/>
  <c r="L21" i="10"/>
  <c r="I21" i="10"/>
  <c r="M28" i="10"/>
  <c r="N28" i="10"/>
  <c r="N35" i="10"/>
  <c r="L35" i="10"/>
  <c r="L33" i="10"/>
  <c r="O33" i="10"/>
  <c r="O30" i="10"/>
  <c r="M30" i="10"/>
  <c r="O34" i="10"/>
  <c r="L34" i="10"/>
  <c r="L15" i="10"/>
  <c r="N15" i="10"/>
  <c r="N23" i="10"/>
  <c r="I23" i="10"/>
  <c r="L19" i="10"/>
  <c r="J15" i="10"/>
  <c r="L23" i="10"/>
  <c r="N19" i="10"/>
  <c r="J20" i="10"/>
  <c r="M13" i="10"/>
  <c r="O13" i="10"/>
  <c r="K11" i="9"/>
  <c r="N19" i="9"/>
  <c r="L19" i="9"/>
  <c r="O30" i="9"/>
  <c r="L30" i="9"/>
  <c r="O34" i="9"/>
  <c r="M16" i="9"/>
  <c r="N16" i="9"/>
  <c r="L12" i="9"/>
  <c r="N12" i="9"/>
  <c r="N15" i="9"/>
  <c r="L15" i="9"/>
  <c r="M24" i="9"/>
  <c r="N24" i="9"/>
  <c r="M20" i="9"/>
  <c r="O20" i="9"/>
  <c r="O14" i="9"/>
  <c r="N14" i="9"/>
  <c r="O18" i="9"/>
  <c r="M18" i="9"/>
  <c r="M28" i="9"/>
  <c r="O28" i="9"/>
  <c r="M32" i="9"/>
  <c r="J32" i="9"/>
  <c r="L13" i="9"/>
  <c r="J13" i="9"/>
  <c r="L17" i="9"/>
  <c r="N17" i="9"/>
  <c r="L21" i="9"/>
  <c r="N21" i="9"/>
  <c r="N23" i="9"/>
  <c r="O23" i="9"/>
  <c r="N27" i="9"/>
  <c r="L27" i="9"/>
  <c r="N35" i="9"/>
  <c r="L35" i="9"/>
  <c r="M36" i="9"/>
  <c r="O36" i="9"/>
  <c r="L33" i="9"/>
  <c r="M33" i="9"/>
  <c r="L37" i="9"/>
  <c r="N37" i="9"/>
  <c r="L29" i="9"/>
  <c r="J29" i="9"/>
  <c r="L25" i="9"/>
  <c r="M25" i="9"/>
  <c r="O22" i="9"/>
  <c r="M22" i="9"/>
  <c r="O26" i="9"/>
  <c r="M26" i="9"/>
  <c r="N31" i="9"/>
  <c r="O31" i="9"/>
  <c r="O13" i="8"/>
  <c r="I31" i="8"/>
  <c r="K13" i="8"/>
  <c r="O12" i="8"/>
  <c r="O16" i="8"/>
  <c r="J16" i="8"/>
  <c r="L20" i="8"/>
  <c r="J20" i="8"/>
  <c r="M11" i="8"/>
  <c r="N25" i="8"/>
  <c r="O25" i="8"/>
  <c r="M35" i="8"/>
  <c r="O35" i="8"/>
  <c r="N30" i="8"/>
  <c r="N34" i="8"/>
  <c r="L34" i="8"/>
  <c r="L15" i="8"/>
  <c r="O15" i="8"/>
  <c r="M27" i="8"/>
  <c r="K27" i="8"/>
  <c r="M14" i="8"/>
  <c r="N14" i="8"/>
  <c r="N18" i="8"/>
  <c r="O24" i="8"/>
  <c r="L24" i="8"/>
  <c r="L28" i="8"/>
  <c r="N28" i="8"/>
  <c r="M23" i="8"/>
  <c r="O23" i="8"/>
  <c r="O17" i="8"/>
  <c r="I17" i="8"/>
  <c r="O21" i="8"/>
  <c r="I21" i="8"/>
  <c r="O29" i="8"/>
  <c r="M29" i="8"/>
  <c r="M22" i="8"/>
  <c r="N22" i="8"/>
  <c r="M26" i="8"/>
  <c r="J26" i="8"/>
  <c r="L32" i="8"/>
  <c r="N32" i="8"/>
  <c r="L36" i="8"/>
  <c r="J36" i="8"/>
  <c r="O33" i="8"/>
  <c r="I33" i="8"/>
  <c r="O37" i="8"/>
  <c r="M37" i="8"/>
  <c r="M19" i="8"/>
  <c r="O19" i="8"/>
  <c r="K15" i="8"/>
  <c r="L27" i="8"/>
  <c r="O18" i="8"/>
  <c r="M24" i="8"/>
  <c r="O28" i="8"/>
  <c r="N23" i="8"/>
  <c r="L17" i="8"/>
  <c r="L21" i="8"/>
  <c r="L29" i="8"/>
  <c r="O22" i="8"/>
  <c r="O26" i="8"/>
  <c r="M32" i="8"/>
  <c r="M36" i="8"/>
  <c r="L33" i="8"/>
  <c r="N33" i="8"/>
  <c r="N37" i="8"/>
  <c r="N19" i="8"/>
  <c r="I17" i="9"/>
  <c r="I23" i="9"/>
  <c r="K27" i="9"/>
  <c r="K35" i="9"/>
  <c r="K33" i="9"/>
  <c r="K37" i="9"/>
  <c r="M29" i="9"/>
  <c r="K25" i="9"/>
  <c r="I22" i="9"/>
  <c r="J26" i="9"/>
  <c r="L12" i="8"/>
  <c r="I16" i="8"/>
  <c r="I20" i="8"/>
  <c r="L11" i="8"/>
  <c r="J35" i="8"/>
  <c r="I30" i="8"/>
  <c r="J15" i="8"/>
  <c r="K15" i="10"/>
  <c r="O16" i="10"/>
  <c r="L16" i="10"/>
  <c r="M20" i="10"/>
  <c r="I13" i="10"/>
  <c r="K13" i="10"/>
  <c r="N11" i="9"/>
  <c r="J19" i="9"/>
  <c r="K30" i="9"/>
  <c r="I30" i="9"/>
  <c r="K34" i="9"/>
  <c r="M34" i="9"/>
  <c r="I16" i="9"/>
  <c r="J16" i="9"/>
  <c r="J12" i="9"/>
  <c r="J15" i="9"/>
  <c r="K15" i="9"/>
  <c r="I24" i="9"/>
  <c r="J24" i="9"/>
  <c r="I20" i="9"/>
  <c r="K20" i="9"/>
  <c r="K14" i="9"/>
  <c r="I14" i="9"/>
  <c r="K18" i="9"/>
  <c r="I18" i="9"/>
  <c r="I28" i="9"/>
  <c r="K28" i="9"/>
  <c r="I32" i="9"/>
  <c r="O32" i="9"/>
  <c r="N13" i="9"/>
  <c r="J17" i="9"/>
  <c r="J21" i="9"/>
  <c r="J23" i="9"/>
  <c r="K23" i="9"/>
  <c r="J27" i="9"/>
  <c r="J35" i="9"/>
  <c r="I36" i="9"/>
  <c r="K36" i="9"/>
  <c r="J33" i="9"/>
  <c r="J37" i="9"/>
  <c r="N29" i="9"/>
  <c r="I25" i="9"/>
  <c r="K22" i="9"/>
  <c r="K26" i="9"/>
  <c r="L26" i="9"/>
  <c r="J31" i="9"/>
  <c r="L31" i="9"/>
  <c r="J13" i="8"/>
  <c r="M13" i="8"/>
  <c r="K12" i="8"/>
  <c r="N12" i="8"/>
  <c r="K16" i="8"/>
  <c r="N20" i="8"/>
  <c r="O11" i="8"/>
  <c r="I11" i="8"/>
  <c r="J25" i="8"/>
  <c r="M25" i="8"/>
  <c r="I35" i="8"/>
  <c r="K35" i="8"/>
  <c r="J30" i="8"/>
  <c r="L30" i="8"/>
  <c r="J34" i="8"/>
  <c r="M15" i="8"/>
  <c r="I27" i="8"/>
  <c r="O27" i="8"/>
  <c r="I14" i="8"/>
  <c r="L14" i="8"/>
  <c r="J18" i="8"/>
  <c r="L18" i="8"/>
  <c r="K24" i="8"/>
  <c r="J24" i="8"/>
  <c r="J28" i="8"/>
  <c r="I23" i="8"/>
  <c r="K17" i="8"/>
  <c r="M17" i="8"/>
  <c r="K21" i="8"/>
  <c r="M21" i="8"/>
  <c r="K29" i="8"/>
  <c r="I29" i="8"/>
  <c r="I22" i="8"/>
  <c r="I26" i="8"/>
  <c r="J32" i="8"/>
  <c r="N36" i="8"/>
  <c r="K33" i="8"/>
  <c r="M33" i="8"/>
  <c r="K37" i="8"/>
  <c r="I37" i="8"/>
  <c r="I19" i="8"/>
  <c r="K19" i="8"/>
  <c r="I13" i="9"/>
  <c r="O17" i="9"/>
  <c r="M17" i="9"/>
  <c r="O21" i="9"/>
  <c r="M21" i="9"/>
  <c r="M23" i="9"/>
  <c r="M27" i="9"/>
  <c r="O27" i="9"/>
  <c r="M35" i="9"/>
  <c r="O35" i="9"/>
  <c r="L36" i="9"/>
  <c r="N36" i="9"/>
  <c r="O33" i="9"/>
  <c r="I33" i="9"/>
  <c r="O37" i="9"/>
  <c r="M37" i="9"/>
  <c r="K29" i="9"/>
  <c r="I29" i="9"/>
  <c r="O25" i="9"/>
  <c r="N25" i="9"/>
  <c r="N22" i="9"/>
  <c r="L22" i="9"/>
  <c r="N26" i="9"/>
  <c r="M31" i="9"/>
  <c r="K31" i="9"/>
  <c r="O31" i="8"/>
  <c r="L13" i="8"/>
  <c r="M12" i="8"/>
  <c r="J12" i="8"/>
  <c r="M16" i="8"/>
  <c r="N16" i="8"/>
  <c r="M20" i="8"/>
  <c r="O20" i="8"/>
  <c r="N11" i="8"/>
  <c r="J11" i="8"/>
  <c r="L25" i="8"/>
  <c r="K25" i="8"/>
  <c r="N35" i="8"/>
  <c r="L35" i="8"/>
  <c r="O30" i="8"/>
  <c r="M30" i="8"/>
  <c r="O34" i="8"/>
  <c r="M34" i="8"/>
  <c r="N15" i="8"/>
  <c r="N27" i="8"/>
  <c r="O14" i="8"/>
  <c r="M18" i="8"/>
  <c r="M28" i="8"/>
  <c r="L23" i="8"/>
  <c r="N17" i="8"/>
  <c r="N21" i="8"/>
  <c r="N29" i="8"/>
  <c r="L22" i="8"/>
  <c r="N26" i="8"/>
  <c r="O32" i="8"/>
  <c r="O36" i="8"/>
  <c r="L37" i="8"/>
  <c r="L19" i="8"/>
  <c r="K17" i="9"/>
  <c r="K21" i="9"/>
  <c r="I21" i="9"/>
  <c r="L23" i="9"/>
  <c r="I27" i="9"/>
  <c r="I35" i="9"/>
  <c r="J36" i="9"/>
  <c r="N33" i="9"/>
  <c r="I37" i="9"/>
  <c r="O29" i="9"/>
  <c r="J25" i="9"/>
  <c r="J22" i="9"/>
  <c r="I26" i="9"/>
  <c r="I31" i="9"/>
  <c r="I13" i="8"/>
  <c r="I12" i="8"/>
  <c r="L16" i="8"/>
  <c r="K20" i="8"/>
  <c r="K11" i="8"/>
  <c r="I25" i="8"/>
  <c r="K30" i="8"/>
  <c r="K34" i="8"/>
  <c r="I15" i="8"/>
  <c r="I34" i="10"/>
  <c r="O23" i="10"/>
  <c r="K19" i="10"/>
  <c r="N16" i="10"/>
  <c r="O20" i="10"/>
  <c r="L20" i="10"/>
  <c r="L13" i="10"/>
  <c r="N13" i="10"/>
  <c r="I11" i="9"/>
  <c r="O11" i="9"/>
  <c r="M19" i="9"/>
  <c r="O19" i="9"/>
  <c r="N30" i="9"/>
  <c r="N34" i="9"/>
  <c r="L34" i="9"/>
  <c r="L16" i="9"/>
  <c r="K16" i="9"/>
  <c r="O12" i="9"/>
  <c r="M12" i="9"/>
  <c r="M15" i="9"/>
  <c r="L24" i="9"/>
  <c r="O24" i="9"/>
  <c r="L20" i="9"/>
  <c r="N20" i="9"/>
  <c r="L14" i="9"/>
  <c r="M14" i="9"/>
  <c r="N18" i="9"/>
  <c r="L18" i="9"/>
  <c r="L28" i="9"/>
  <c r="N28" i="9"/>
  <c r="L32" i="9"/>
  <c r="N32" i="9"/>
  <c r="M19" i="10"/>
  <c r="I16" i="10"/>
  <c r="N20" i="10"/>
  <c r="J13" i="10"/>
  <c r="L11" i="9"/>
  <c r="J11" i="9"/>
  <c r="I19" i="9"/>
  <c r="K19" i="9"/>
  <c r="J30" i="9"/>
  <c r="M30" i="9"/>
  <c r="J34" i="9"/>
  <c r="I34" i="9"/>
  <c r="O16" i="9"/>
  <c r="K12" i="9"/>
  <c r="I12" i="9"/>
  <c r="I15" i="9"/>
  <c r="O15" i="9"/>
  <c r="K24" i="9"/>
  <c r="J20" i="9"/>
  <c r="J14" i="9"/>
  <c r="J18" i="9"/>
  <c r="J28" i="9"/>
  <c r="K32" i="9"/>
  <c r="O13" i="9"/>
  <c r="M13" i="9"/>
  <c r="I28" i="8"/>
  <c r="K22" i="8"/>
  <c r="L26" i="8"/>
  <c r="K32" i="8"/>
  <c r="J19" i="8"/>
  <c r="I32" i="8"/>
  <c r="I18" i="8"/>
  <c r="J29" i="8"/>
  <c r="K36" i="8"/>
  <c r="J27" i="8"/>
  <c r="J14" i="8"/>
  <c r="I24" i="8"/>
  <c r="K23" i="8"/>
  <c r="J21" i="8"/>
  <c r="I36" i="8"/>
  <c r="J33" i="8"/>
  <c r="I34" i="8"/>
  <c r="K18" i="8"/>
  <c r="J22" i="8"/>
  <c r="K13" i="9"/>
  <c r="N24" i="8"/>
  <c r="J17" i="8"/>
  <c r="K26" i="8"/>
  <c r="K28" i="8"/>
  <c r="K14" i="8"/>
  <c r="J23" i="8"/>
  <c r="J37" i="8"/>
  <c r="T13" i="2"/>
  <c r="T17" i="2"/>
  <c r="U13" i="5"/>
  <c r="R13" i="5"/>
  <c r="V13" i="5"/>
  <c r="W37" i="5"/>
  <c r="R37" i="5"/>
  <c r="V37" i="5"/>
  <c r="S35" i="5"/>
  <c r="R35" i="5"/>
  <c r="V35" i="5"/>
  <c r="W33" i="5"/>
  <c r="R33" i="5"/>
  <c r="X33" i="5"/>
  <c r="U31" i="5"/>
  <c r="T31" i="5"/>
  <c r="U29" i="5"/>
  <c r="X29" i="5"/>
  <c r="AA36" i="5"/>
  <c r="AB36" i="5"/>
  <c r="R34" i="5"/>
  <c r="W34" i="5"/>
  <c r="AA32" i="5"/>
  <c r="AB32" i="5"/>
  <c r="R30" i="5"/>
  <c r="W30" i="5"/>
  <c r="AA28" i="5"/>
  <c r="AB28" i="5"/>
  <c r="AE26" i="5"/>
  <c r="AF26" i="5"/>
  <c r="AA24" i="5"/>
  <c r="AB24" i="5"/>
  <c r="AE22" i="5"/>
  <c r="AF22" i="5"/>
  <c r="AA20" i="5"/>
  <c r="AB20" i="5"/>
  <c r="AE18" i="5"/>
  <c r="AF18" i="5"/>
  <c r="AA16" i="5"/>
  <c r="AB16" i="5"/>
  <c r="AF27" i="5"/>
  <c r="AG27" i="5"/>
  <c r="S25" i="5"/>
  <c r="T25" i="5"/>
  <c r="AF23" i="5"/>
  <c r="AG23" i="5"/>
  <c r="S21" i="5"/>
  <c r="T21" i="5"/>
  <c r="AF19" i="5"/>
  <c r="AG19" i="5"/>
  <c r="S17" i="5"/>
  <c r="T17" i="5"/>
  <c r="AF15" i="5"/>
  <c r="AG15" i="5"/>
  <c r="AD11" i="5"/>
  <c r="AC11" i="5"/>
  <c r="V10" i="5"/>
  <c r="W10" i="5"/>
  <c r="V12" i="5"/>
  <c r="S12" i="5"/>
  <c r="AA14" i="5"/>
  <c r="AF14" i="5"/>
  <c r="AA30" i="5"/>
  <c r="X15" i="5"/>
  <c r="AB25" i="5"/>
  <c r="X23" i="5"/>
  <c r="T14" i="5"/>
  <c r="V14" i="5"/>
  <c r="S14" i="5"/>
  <c r="W14" i="5"/>
  <c r="R14" i="5"/>
  <c r="X14" i="5"/>
  <c r="U14" i="5"/>
  <c r="AD10" i="5"/>
  <c r="AE10" i="5"/>
  <c r="AG10" i="5"/>
  <c r="AE17" i="5"/>
  <c r="AA17" i="5"/>
  <c r="AD17" i="5"/>
  <c r="AE21" i="5"/>
  <c r="AA21" i="5"/>
  <c r="AD21" i="5"/>
  <c r="V27" i="5"/>
  <c r="R27" i="5"/>
  <c r="S27" i="5"/>
  <c r="U16" i="5"/>
  <c r="X16" i="5"/>
  <c r="T16" i="5"/>
  <c r="U18" i="5"/>
  <c r="X18" i="5"/>
  <c r="T18" i="5"/>
  <c r="U20" i="5"/>
  <c r="X20" i="5"/>
  <c r="V20" i="5"/>
  <c r="U22" i="5"/>
  <c r="V22" i="5"/>
  <c r="X22" i="5"/>
  <c r="U24" i="5"/>
  <c r="X24" i="5"/>
  <c r="V24" i="5"/>
  <c r="U26" i="5"/>
  <c r="V26" i="5"/>
  <c r="X26" i="5"/>
  <c r="U28" i="5"/>
  <c r="X28" i="5"/>
  <c r="V28" i="5"/>
  <c r="U32" i="5"/>
  <c r="X32" i="5"/>
  <c r="V32" i="5"/>
  <c r="AD34" i="5"/>
  <c r="AG34" i="5"/>
  <c r="AC34" i="5"/>
  <c r="U36" i="5"/>
  <c r="X36" i="5"/>
  <c r="V36" i="5"/>
  <c r="AE29" i="5"/>
  <c r="AA29" i="5"/>
  <c r="AD29" i="5"/>
  <c r="AE31" i="5"/>
  <c r="AA31" i="5"/>
  <c r="AD31" i="5"/>
  <c r="AE33" i="5"/>
  <c r="AA33" i="5"/>
  <c r="AD33" i="5"/>
  <c r="AE35" i="5"/>
  <c r="AA35" i="5"/>
  <c r="AD35" i="5"/>
  <c r="AE37" i="5"/>
  <c r="AA37" i="5"/>
  <c r="AD37" i="5"/>
  <c r="AD12" i="5"/>
  <c r="AG12" i="5"/>
  <c r="AE12" i="5"/>
  <c r="AE13" i="5"/>
  <c r="AA13" i="5"/>
  <c r="AF13" i="5"/>
  <c r="V11" i="5"/>
  <c r="R11" i="5"/>
  <c r="S11" i="5"/>
  <c r="V19" i="5"/>
  <c r="R19" i="5"/>
  <c r="S19" i="5"/>
  <c r="V23" i="5"/>
  <c r="R23" i="5"/>
  <c r="S23" i="5"/>
  <c r="AE25" i="5"/>
  <c r="AA25" i="5"/>
  <c r="AD25" i="5"/>
  <c r="V15" i="5"/>
  <c r="R15" i="5"/>
  <c r="U15" i="5"/>
  <c r="AD30" i="5"/>
  <c r="AG30" i="5"/>
  <c r="AC30" i="5"/>
  <c r="AF10" i="5"/>
  <c r="AB10" i="5"/>
  <c r="AA10" i="5"/>
  <c r="AC10" i="5"/>
  <c r="AG17" i="5"/>
  <c r="AC17" i="5"/>
  <c r="AF17" i="5"/>
  <c r="AB17" i="5"/>
  <c r="AG21" i="5"/>
  <c r="AC21" i="5"/>
  <c r="AF21" i="5"/>
  <c r="AB21" i="5"/>
  <c r="X27" i="5"/>
  <c r="T27" i="5"/>
  <c r="W27" i="5"/>
  <c r="U27" i="5"/>
  <c r="W16" i="5"/>
  <c r="S16" i="5"/>
  <c r="V16" i="5"/>
  <c r="R16" i="5"/>
  <c r="W18" i="5"/>
  <c r="S18" i="5"/>
  <c r="V18" i="5"/>
  <c r="R18" i="5"/>
  <c r="W20" i="5"/>
  <c r="S20" i="5"/>
  <c r="T20" i="5"/>
  <c r="R20" i="5"/>
  <c r="W22" i="5"/>
  <c r="S22" i="5"/>
  <c r="R22" i="5"/>
  <c r="T22" i="5"/>
  <c r="W24" i="5"/>
  <c r="S24" i="5"/>
  <c r="T24" i="5"/>
  <c r="R24" i="5"/>
  <c r="W26" i="5"/>
  <c r="S26" i="5"/>
  <c r="R26" i="5"/>
  <c r="T26" i="5"/>
  <c r="W28" i="5"/>
  <c r="S28" i="5"/>
  <c r="T28" i="5"/>
  <c r="R28" i="5"/>
  <c r="W32" i="5"/>
  <c r="S32" i="5"/>
  <c r="T32" i="5"/>
  <c r="R32" i="5"/>
  <c r="AF34" i="5"/>
  <c r="AB34" i="5"/>
  <c r="AE34" i="5"/>
  <c r="AA34" i="5"/>
  <c r="W36" i="5"/>
  <c r="S36" i="5"/>
  <c r="T36" i="5"/>
  <c r="R36" i="5"/>
  <c r="AG29" i="5"/>
  <c r="AC29" i="5"/>
  <c r="AF29" i="5"/>
  <c r="AB29" i="5"/>
  <c r="AG31" i="5"/>
  <c r="AC31" i="5"/>
  <c r="AF31" i="5"/>
  <c r="AB31" i="5"/>
  <c r="AG33" i="5"/>
  <c r="AC33" i="5"/>
  <c r="AF33" i="5"/>
  <c r="AB33" i="5"/>
  <c r="AG35" i="5"/>
  <c r="AC35" i="5"/>
  <c r="AF35" i="5"/>
  <c r="AB35" i="5"/>
  <c r="AG37" i="5"/>
  <c r="AC37" i="5"/>
  <c r="AF37" i="5"/>
  <c r="AB37" i="5"/>
  <c r="AF12" i="5"/>
  <c r="AB12" i="5"/>
  <c r="AC12" i="5"/>
  <c r="AA12" i="5"/>
  <c r="AG13" i="5"/>
  <c r="AC13" i="5"/>
  <c r="AD13" i="5"/>
  <c r="AB13" i="5"/>
  <c r="X11" i="5"/>
  <c r="T11" i="5"/>
  <c r="U11" i="5"/>
  <c r="X19" i="5"/>
  <c r="W19" i="5"/>
  <c r="T23" i="5"/>
  <c r="U23" i="5"/>
  <c r="AG25" i="5"/>
  <c r="AF25" i="5"/>
  <c r="T15" i="5"/>
  <c r="S15" i="5"/>
  <c r="AF30" i="5"/>
  <c r="AE30" i="5"/>
  <c r="AD14" i="5"/>
  <c r="AE14" i="5"/>
  <c r="AC14" i="5"/>
  <c r="U12" i="5"/>
  <c r="X12" i="5"/>
  <c r="R12" i="5"/>
  <c r="U10" i="5"/>
  <c r="X10" i="5"/>
  <c r="R10" i="5"/>
  <c r="AE11" i="5"/>
  <c r="AA11" i="5"/>
  <c r="AB11" i="5"/>
  <c r="AE15" i="5"/>
  <c r="AA15" i="5"/>
  <c r="AB15" i="5"/>
  <c r="V17" i="5"/>
  <c r="R17" i="5"/>
  <c r="U17" i="5"/>
  <c r="AE19" i="5"/>
  <c r="AA19" i="5"/>
  <c r="AD19" i="5"/>
  <c r="V21" i="5"/>
  <c r="R21" i="5"/>
  <c r="W21" i="5"/>
  <c r="AE23" i="5"/>
  <c r="AA23" i="5"/>
  <c r="AD23" i="5"/>
  <c r="V25" i="5"/>
  <c r="R25" i="5"/>
  <c r="W25" i="5"/>
  <c r="AE27" i="5"/>
  <c r="AA27" i="5"/>
  <c r="AD27" i="5"/>
  <c r="AD16" i="5"/>
  <c r="AG16" i="5"/>
  <c r="AE16" i="5"/>
  <c r="AD18" i="5"/>
  <c r="AG18" i="5"/>
  <c r="AC18" i="5"/>
  <c r="AD20" i="5"/>
  <c r="AG20" i="5"/>
  <c r="AC20" i="5"/>
  <c r="AD22" i="5"/>
  <c r="AG22" i="5"/>
  <c r="AC22" i="5"/>
  <c r="AD24" i="5"/>
  <c r="AG24" i="5"/>
  <c r="AC24" i="5"/>
  <c r="AD26" i="5"/>
  <c r="AG26" i="5"/>
  <c r="AC26" i="5"/>
  <c r="AD28" i="5"/>
  <c r="AG28" i="5"/>
  <c r="AC28" i="5"/>
  <c r="U30" i="5"/>
  <c r="V30" i="5"/>
  <c r="X30" i="5"/>
  <c r="AD32" i="5"/>
  <c r="AG32" i="5"/>
  <c r="AC32" i="5"/>
  <c r="U34" i="5"/>
  <c r="V34" i="5"/>
  <c r="X34" i="5"/>
  <c r="AD36" i="5"/>
  <c r="AG36" i="5"/>
  <c r="AC36" i="5"/>
  <c r="V29" i="5"/>
  <c r="R29" i="5"/>
  <c r="W29" i="5"/>
  <c r="V31" i="5"/>
  <c r="R31" i="5"/>
  <c r="S31" i="5"/>
  <c r="V33" i="5"/>
  <c r="R11" i="2"/>
  <c r="R15" i="2"/>
  <c r="R19" i="2"/>
  <c r="AC11" i="2"/>
  <c r="AC13" i="2"/>
  <c r="AE15" i="2"/>
  <c r="AG17" i="2"/>
  <c r="AA19" i="2"/>
  <c r="AD22" i="2"/>
  <c r="S13" i="5"/>
  <c r="W13" i="5"/>
  <c r="T13" i="5"/>
  <c r="X13" i="5"/>
  <c r="S37" i="5"/>
  <c r="U37" i="5"/>
  <c r="T37" i="5"/>
  <c r="X37" i="5"/>
  <c r="U35" i="5"/>
  <c r="W35" i="5"/>
  <c r="T35" i="5"/>
  <c r="X35" i="5"/>
  <c r="S33" i="5"/>
  <c r="U33" i="5"/>
  <c r="T33" i="5"/>
  <c r="W31" i="5"/>
  <c r="X31" i="5"/>
  <c r="S29" i="5"/>
  <c r="T29" i="5"/>
  <c r="AE36" i="5"/>
  <c r="AF36" i="5"/>
  <c r="T34" i="5"/>
  <c r="S34" i="5"/>
  <c r="AE32" i="5"/>
  <c r="AF32" i="5"/>
  <c r="T30" i="5"/>
  <c r="S30" i="5"/>
  <c r="AE28" i="5"/>
  <c r="AF28" i="5"/>
  <c r="AA26" i="5"/>
  <c r="AB26" i="5"/>
  <c r="AE24" i="5"/>
  <c r="AF24" i="5"/>
  <c r="AA22" i="5"/>
  <c r="AB22" i="5"/>
  <c r="AE20" i="5"/>
  <c r="AF20" i="5"/>
  <c r="AA18" i="5"/>
  <c r="AB18" i="5"/>
  <c r="AC16" i="5"/>
  <c r="AF16" i="5"/>
  <c r="AB27" i="5"/>
  <c r="AC27" i="5"/>
  <c r="U25" i="5"/>
  <c r="X25" i="5"/>
  <c r="AB23" i="5"/>
  <c r="AC23" i="5"/>
  <c r="U21" i="5"/>
  <c r="X21" i="5"/>
  <c r="AB19" i="5"/>
  <c r="AC19" i="5"/>
  <c r="W17" i="5"/>
  <c r="X17" i="5"/>
  <c r="AD15" i="5"/>
  <c r="AC15" i="5"/>
  <c r="AF11" i="5"/>
  <c r="AG11" i="5"/>
  <c r="T10" i="5"/>
  <c r="S10" i="5"/>
  <c r="T12" i="5"/>
  <c r="W12" i="5"/>
  <c r="AG14" i="5"/>
  <c r="AB14" i="5"/>
  <c r="AB30" i="5"/>
  <c r="W15" i="5"/>
  <c r="AC25" i="5"/>
  <c r="W23" i="5"/>
  <c r="T19" i="5"/>
  <c r="W11" i="5"/>
  <c r="N17" i="5"/>
  <c r="J17" i="5"/>
  <c r="I17" i="5"/>
  <c r="K17" i="5"/>
  <c r="L21" i="5"/>
  <c r="M21" i="5"/>
  <c r="O21" i="5"/>
  <c r="N25" i="5"/>
  <c r="J25" i="5"/>
  <c r="I25" i="5"/>
  <c r="K25" i="5"/>
  <c r="M30" i="5"/>
  <c r="I30" i="5"/>
  <c r="J30" i="5"/>
  <c r="N15" i="5"/>
  <c r="J15" i="5"/>
  <c r="K15" i="5"/>
  <c r="I15" i="5"/>
  <c r="M16" i="5"/>
  <c r="I16" i="5"/>
  <c r="N16" i="5"/>
  <c r="O18" i="5"/>
  <c r="K18" i="5"/>
  <c r="N18" i="5"/>
  <c r="L18" i="5"/>
  <c r="M20" i="5"/>
  <c r="I20" i="5"/>
  <c r="N20" i="5"/>
  <c r="O22" i="5"/>
  <c r="K22" i="5"/>
  <c r="N22" i="5"/>
  <c r="L22" i="5"/>
  <c r="M24" i="5"/>
  <c r="I24" i="5"/>
  <c r="N24" i="5"/>
  <c r="O26" i="5"/>
  <c r="K26" i="5"/>
  <c r="N26" i="5"/>
  <c r="L26" i="5"/>
  <c r="M28" i="5"/>
  <c r="I28" i="5"/>
  <c r="N28" i="5"/>
  <c r="N34" i="5"/>
  <c r="J34" i="5"/>
  <c r="M34" i="5"/>
  <c r="I34" i="5"/>
  <c r="M14" i="5"/>
  <c r="I14" i="5"/>
  <c r="J14" i="5"/>
  <c r="L12" i="5"/>
  <c r="M12" i="5"/>
  <c r="I12" i="5"/>
  <c r="J12" i="5"/>
  <c r="O10" i="5"/>
  <c r="K10" i="5"/>
  <c r="N10" i="5"/>
  <c r="N19" i="5"/>
  <c r="J19" i="5"/>
  <c r="K19" i="5"/>
  <c r="I19" i="5"/>
  <c r="L23" i="5"/>
  <c r="O23" i="5"/>
  <c r="M23" i="5"/>
  <c r="N27" i="5"/>
  <c r="J27" i="5"/>
  <c r="K27" i="5"/>
  <c r="I27" i="5"/>
  <c r="O32" i="5"/>
  <c r="K32" i="5"/>
  <c r="L32" i="5"/>
  <c r="N36" i="5"/>
  <c r="J36" i="5"/>
  <c r="M36" i="5"/>
  <c r="I36" i="5"/>
  <c r="L29" i="5"/>
  <c r="M29" i="5"/>
  <c r="O29" i="5"/>
  <c r="N31" i="5"/>
  <c r="J31" i="5"/>
  <c r="K31" i="5"/>
  <c r="I31" i="5"/>
  <c r="M33" i="5"/>
  <c r="I33" i="5"/>
  <c r="L33" i="5"/>
  <c r="O35" i="5"/>
  <c r="L17" i="5"/>
  <c r="M17" i="5"/>
  <c r="O17" i="5"/>
  <c r="N21" i="5"/>
  <c r="J21" i="5"/>
  <c r="I21" i="5"/>
  <c r="K21" i="5"/>
  <c r="L25" i="5"/>
  <c r="M25" i="5"/>
  <c r="O25" i="5"/>
  <c r="O30" i="5"/>
  <c r="K30" i="5"/>
  <c r="N30" i="5"/>
  <c r="L30" i="5"/>
  <c r="L15" i="5"/>
  <c r="O15" i="5"/>
  <c r="M15" i="5"/>
  <c r="O16" i="5"/>
  <c r="K16" i="5"/>
  <c r="L16" i="5"/>
  <c r="J16" i="5"/>
  <c r="M18" i="5"/>
  <c r="I18" i="5"/>
  <c r="J18" i="5"/>
  <c r="O20" i="5"/>
  <c r="K20" i="5"/>
  <c r="L20" i="5"/>
  <c r="J20" i="5"/>
  <c r="M22" i="5"/>
  <c r="I22" i="5"/>
  <c r="J22" i="5"/>
  <c r="O24" i="5"/>
  <c r="K24" i="5"/>
  <c r="L24" i="5"/>
  <c r="J24" i="5"/>
  <c r="M26" i="5"/>
  <c r="I26" i="5"/>
  <c r="J26" i="5"/>
  <c r="O28" i="5"/>
  <c r="K28" i="5"/>
  <c r="L28" i="5"/>
  <c r="J28" i="5"/>
  <c r="L34" i="5"/>
  <c r="O34" i="5"/>
  <c r="K34" i="5"/>
  <c r="O14" i="5"/>
  <c r="T9" i="2"/>
  <c r="X9" i="2"/>
  <c r="V11" i="2"/>
  <c r="X13" i="2"/>
  <c r="V15" i="2"/>
  <c r="X17" i="2"/>
  <c r="V19" i="2"/>
  <c r="U20" i="2"/>
  <c r="S24" i="2"/>
  <c r="W24" i="2"/>
  <c r="AG11" i="2"/>
  <c r="M11" i="5"/>
  <c r="L11" i="5"/>
  <c r="I11" i="5"/>
  <c r="J13" i="5"/>
  <c r="O13" i="5"/>
  <c r="K13" i="5"/>
  <c r="N13" i="5"/>
  <c r="L37" i="5"/>
  <c r="I37" i="5"/>
  <c r="M37" i="5"/>
  <c r="J35" i="5"/>
  <c r="N35" i="5"/>
  <c r="K35" i="5"/>
  <c r="J33" i="5"/>
  <c r="K33" i="5"/>
  <c r="M31" i="5"/>
  <c r="L31" i="5"/>
  <c r="I29" i="5"/>
  <c r="N29" i="5"/>
  <c r="O36" i="5"/>
  <c r="J32" i="5"/>
  <c r="M32" i="5"/>
  <c r="M27" i="5"/>
  <c r="L27" i="5"/>
  <c r="K23" i="5"/>
  <c r="N23" i="5"/>
  <c r="O19" i="5"/>
  <c r="J10" i="5"/>
  <c r="M10" i="5"/>
  <c r="N12" i="5"/>
  <c r="O12" i="5"/>
  <c r="N14" i="5"/>
  <c r="R9" i="2"/>
  <c r="V9" i="2"/>
  <c r="S20" i="2"/>
  <c r="W20" i="2"/>
  <c r="U24" i="2"/>
  <c r="K11" i="5"/>
  <c r="J11" i="5"/>
  <c r="N11" i="5"/>
  <c r="O11" i="5"/>
  <c r="L13" i="5"/>
  <c r="I13" i="5"/>
  <c r="M13" i="5"/>
  <c r="J37" i="5"/>
  <c r="N37" i="5"/>
  <c r="K37" i="5"/>
  <c r="O37" i="5"/>
  <c r="L35" i="5"/>
  <c r="I35" i="5"/>
  <c r="M35" i="5"/>
  <c r="N33" i="5"/>
  <c r="O33" i="5"/>
  <c r="O31" i="5"/>
  <c r="K29" i="5"/>
  <c r="J29" i="5"/>
  <c r="K36" i="5"/>
  <c r="L36" i="5"/>
  <c r="I32" i="5"/>
  <c r="N32" i="5"/>
  <c r="O27" i="5"/>
  <c r="I23" i="5"/>
  <c r="J23" i="5"/>
  <c r="M19" i="5"/>
  <c r="L19" i="5"/>
  <c r="I10" i="5"/>
  <c r="L10" i="5"/>
  <c r="K12" i="5"/>
  <c r="L14" i="5"/>
  <c r="K14" i="5"/>
  <c r="Z9" i="2"/>
  <c r="AF9" i="2"/>
  <c r="AD9" i="2"/>
  <c r="AB9" i="2"/>
  <c r="AG9" i="2"/>
  <c r="AC9" i="2"/>
  <c r="AE9" i="2"/>
  <c r="AA9" i="2"/>
  <c r="Q11" i="2"/>
  <c r="W11" i="2"/>
  <c r="U11" i="2"/>
  <c r="S11" i="2"/>
  <c r="Q13" i="2"/>
  <c r="W13" i="2"/>
  <c r="U13" i="2"/>
  <c r="S13" i="2"/>
  <c r="Q15" i="2"/>
  <c r="W15" i="2"/>
  <c r="U15" i="2"/>
  <c r="S15" i="2"/>
  <c r="Q17" i="2"/>
  <c r="W17" i="2"/>
  <c r="U17" i="2"/>
  <c r="S17" i="2"/>
  <c r="Q19" i="2"/>
  <c r="W19" i="2"/>
  <c r="U19" i="2"/>
  <c r="S19" i="2"/>
  <c r="T11" i="2"/>
  <c r="X11" i="2"/>
  <c r="R13" i="2"/>
  <c r="V13" i="2"/>
  <c r="T15" i="2"/>
  <c r="X15" i="2"/>
  <c r="R17" i="2"/>
  <c r="V17" i="2"/>
  <c r="T19" i="2"/>
  <c r="X19" i="2"/>
  <c r="Z11" i="2"/>
  <c r="AF11" i="2"/>
  <c r="AD11" i="2"/>
  <c r="AB11" i="2"/>
  <c r="Z13" i="2"/>
  <c r="AF13" i="2"/>
  <c r="AD13" i="2"/>
  <c r="AB13" i="2"/>
  <c r="AE13" i="2"/>
  <c r="AA13" i="2"/>
  <c r="Z15" i="2"/>
  <c r="AF15" i="2"/>
  <c r="AD15" i="2"/>
  <c r="AB15" i="2"/>
  <c r="AG15" i="2"/>
  <c r="AC15" i="2"/>
  <c r="Z17" i="2"/>
  <c r="AF17" i="2"/>
  <c r="AD17" i="2"/>
  <c r="AB17" i="2"/>
  <c r="AE17" i="2"/>
  <c r="AA17" i="2"/>
  <c r="Z19" i="2"/>
  <c r="AF19" i="2"/>
  <c r="AD19" i="2"/>
  <c r="AB19" i="2"/>
  <c r="AG19" i="2"/>
  <c r="AC19" i="2"/>
  <c r="Z22" i="2"/>
  <c r="AG22" i="2"/>
  <c r="AE22" i="2"/>
  <c r="AC22" i="2"/>
  <c r="AA22" i="2"/>
  <c r="AF22" i="2"/>
  <c r="AB22" i="2"/>
  <c r="Z26" i="2"/>
  <c r="AG26" i="2"/>
  <c r="AE26" i="2"/>
  <c r="AC26" i="2"/>
  <c r="AA26" i="2"/>
  <c r="AF26" i="2"/>
  <c r="AB26" i="2"/>
  <c r="S9" i="2"/>
  <c r="U9" i="2"/>
  <c r="W9" i="2"/>
  <c r="R20" i="2"/>
  <c r="T20" i="2"/>
  <c r="V20" i="2"/>
  <c r="X20" i="2"/>
  <c r="R24" i="2"/>
  <c r="T24" i="2"/>
  <c r="V24" i="2"/>
  <c r="X24" i="2"/>
  <c r="AA11" i="2"/>
  <c r="AE11" i="2"/>
  <c r="AG13" i="2"/>
  <c r="AA15" i="2"/>
  <c r="AC17" i="2"/>
  <c r="AE19" i="2"/>
  <c r="AD26" i="2"/>
  <c r="Z10" i="4"/>
  <c r="AF10" i="4"/>
  <c r="AD10" i="4"/>
  <c r="AB10" i="4"/>
  <c r="AG10" i="4"/>
  <c r="AE10" i="4"/>
  <c r="AC10" i="4"/>
  <c r="AA10" i="4"/>
  <c r="Z36" i="4"/>
  <c r="AF36" i="4"/>
  <c r="AD36" i="4"/>
  <c r="AB36" i="4"/>
  <c r="AG36" i="4"/>
  <c r="AE36" i="4"/>
  <c r="AC36" i="4"/>
  <c r="AA36" i="4"/>
  <c r="Z23" i="4"/>
  <c r="AG23" i="4"/>
  <c r="AE23" i="4"/>
  <c r="AC23" i="4"/>
  <c r="AA23" i="4"/>
  <c r="AF23" i="4"/>
  <c r="AD23" i="4"/>
  <c r="AB23" i="4"/>
  <c r="Q21" i="4"/>
  <c r="X21" i="4"/>
  <c r="V21" i="4"/>
  <c r="T21" i="4"/>
  <c r="R21" i="4"/>
  <c r="W21" i="4"/>
  <c r="U21" i="4"/>
  <c r="S21" i="4"/>
  <c r="Z19" i="4"/>
  <c r="AG19" i="4"/>
  <c r="AE19" i="4"/>
  <c r="AC19" i="4"/>
  <c r="AA19" i="4"/>
  <c r="AF19" i="4"/>
  <c r="AD19" i="4"/>
  <c r="AB19" i="4"/>
  <c r="Q17" i="4"/>
  <c r="W17" i="4"/>
  <c r="U17" i="4"/>
  <c r="S17" i="4"/>
  <c r="V17" i="4"/>
  <c r="R17" i="4"/>
  <c r="X17" i="4"/>
  <c r="T17" i="4"/>
  <c r="Z15" i="4"/>
  <c r="AF15" i="4"/>
  <c r="AD15" i="4"/>
  <c r="AB15" i="4"/>
  <c r="AG15" i="4"/>
  <c r="AC15" i="4"/>
  <c r="AE15" i="4"/>
  <c r="AA15" i="4"/>
  <c r="Q13" i="4"/>
  <c r="W13" i="4"/>
  <c r="U13" i="4"/>
  <c r="S13" i="4"/>
  <c r="V13" i="4"/>
  <c r="R13" i="4"/>
  <c r="X13" i="4"/>
  <c r="T13" i="4"/>
  <c r="Z11" i="4"/>
  <c r="AG11" i="4"/>
  <c r="AE11" i="4"/>
  <c r="AC11" i="4"/>
  <c r="AA11" i="4"/>
  <c r="AF11" i="4"/>
  <c r="AD11" i="4"/>
  <c r="AB11" i="4"/>
  <c r="Z12" i="4"/>
  <c r="AF12" i="4"/>
  <c r="AD12" i="4"/>
  <c r="AB12" i="4"/>
  <c r="AG12" i="4"/>
  <c r="AE12" i="4"/>
  <c r="AC12" i="4"/>
  <c r="AA12" i="4"/>
  <c r="Z14" i="4"/>
  <c r="AG14" i="4"/>
  <c r="AE14" i="4"/>
  <c r="AC14" i="4"/>
  <c r="AA14" i="4"/>
  <c r="AF14" i="4"/>
  <c r="AB14" i="4"/>
  <c r="AD14" i="4"/>
  <c r="Z16" i="4"/>
  <c r="AF16" i="4"/>
  <c r="AG16" i="4"/>
  <c r="AE16" i="4"/>
  <c r="AC16" i="4"/>
  <c r="AA16" i="4"/>
  <c r="AD16" i="4"/>
  <c r="AB16" i="4"/>
  <c r="Z18" i="4"/>
  <c r="AF18" i="4"/>
  <c r="AD18" i="4"/>
  <c r="AB18" i="4"/>
  <c r="AG18" i="4"/>
  <c r="AE18" i="4"/>
  <c r="AC18" i="4"/>
  <c r="AA18" i="4"/>
  <c r="Z20" i="4"/>
  <c r="AF20" i="4"/>
  <c r="AD20" i="4"/>
  <c r="AB20" i="4"/>
  <c r="AG20" i="4"/>
  <c r="AE20" i="4"/>
  <c r="AC20" i="4"/>
  <c r="AA20" i="4"/>
  <c r="Z22" i="4"/>
  <c r="AF22" i="4"/>
  <c r="AD22" i="4"/>
  <c r="AB22" i="4"/>
  <c r="AG22" i="4"/>
  <c r="AE22" i="4"/>
  <c r="AC22" i="4"/>
  <c r="AA22" i="4"/>
  <c r="Z24" i="4"/>
  <c r="AF24" i="4"/>
  <c r="AD24" i="4"/>
  <c r="AB24" i="4"/>
  <c r="AG24" i="4"/>
  <c r="AE24" i="4"/>
  <c r="AC24" i="4"/>
  <c r="AA24" i="4"/>
  <c r="Q26" i="4"/>
  <c r="W26" i="4"/>
  <c r="U26" i="4"/>
  <c r="S26" i="4"/>
  <c r="X26" i="4"/>
  <c r="V26" i="4"/>
  <c r="T26" i="4"/>
  <c r="R26" i="4"/>
  <c r="Z28" i="4"/>
  <c r="AF28" i="4"/>
  <c r="AD28" i="4"/>
  <c r="AB28" i="4"/>
  <c r="AG28" i="4"/>
  <c r="AE28" i="4"/>
  <c r="AC28" i="4"/>
  <c r="AA28" i="4"/>
  <c r="Z32" i="4"/>
  <c r="AF32" i="4"/>
  <c r="AD32" i="4"/>
  <c r="AB32" i="4"/>
  <c r="AG32" i="4"/>
  <c r="AE32" i="4"/>
  <c r="AC32" i="4"/>
  <c r="AA32" i="4"/>
  <c r="Z25" i="4"/>
  <c r="AG25" i="4"/>
  <c r="AE25" i="4"/>
  <c r="AC25" i="4"/>
  <c r="AA25" i="4"/>
  <c r="AF25" i="4"/>
  <c r="AD25" i="4"/>
  <c r="AB25" i="4"/>
  <c r="Z27" i="4"/>
  <c r="AG27" i="4"/>
  <c r="AE27" i="4"/>
  <c r="AC27" i="4"/>
  <c r="AA27" i="4"/>
  <c r="AF27" i="4"/>
  <c r="AD27" i="4"/>
  <c r="AB27" i="4"/>
  <c r="Z30" i="4"/>
  <c r="AF30" i="4"/>
  <c r="AD30" i="4"/>
  <c r="AB30" i="4"/>
  <c r="AG30" i="4"/>
  <c r="AE30" i="4"/>
  <c r="AC30" i="4"/>
  <c r="AA30" i="4"/>
  <c r="Q32" i="4"/>
  <c r="W32" i="4"/>
  <c r="U32" i="4"/>
  <c r="S32" i="4"/>
  <c r="X32" i="4"/>
  <c r="V32" i="4"/>
  <c r="T32" i="4"/>
  <c r="R32" i="4"/>
  <c r="Z34" i="4"/>
  <c r="AF34" i="4"/>
  <c r="AD34" i="4"/>
  <c r="AB34" i="4"/>
  <c r="AG34" i="4"/>
  <c r="AE34" i="4"/>
  <c r="AC34" i="4"/>
  <c r="AA34" i="4"/>
  <c r="Q36" i="4"/>
  <c r="W36" i="4"/>
  <c r="U36" i="4"/>
  <c r="S36" i="4"/>
  <c r="X36" i="4"/>
  <c r="V36" i="4"/>
  <c r="T36" i="4"/>
  <c r="R36" i="4"/>
  <c r="Z29" i="4"/>
  <c r="AG29" i="4"/>
  <c r="AE29" i="4"/>
  <c r="AC29" i="4"/>
  <c r="AA29" i="4"/>
  <c r="AF29" i="4"/>
  <c r="AD29" i="4"/>
  <c r="AB29" i="4"/>
  <c r="Z31" i="4"/>
  <c r="AG31" i="4"/>
  <c r="AE31" i="4"/>
  <c r="AC31" i="4"/>
  <c r="AA31" i="4"/>
  <c r="AF31" i="4"/>
  <c r="AD31" i="4"/>
  <c r="AB31" i="4"/>
  <c r="Z33" i="4"/>
  <c r="AG33" i="4"/>
  <c r="AE33" i="4"/>
  <c r="AC33" i="4"/>
  <c r="AA33" i="4"/>
  <c r="AF33" i="4"/>
  <c r="AD33" i="4"/>
  <c r="AB33" i="4"/>
  <c r="Z35" i="4"/>
  <c r="AG35" i="4"/>
  <c r="AE35" i="4"/>
  <c r="AC35" i="4"/>
  <c r="AA35" i="4"/>
  <c r="AF35" i="4"/>
  <c r="AD35" i="4"/>
  <c r="AB35" i="4"/>
  <c r="Z37" i="4"/>
  <c r="AG37" i="4"/>
  <c r="AE37" i="4"/>
  <c r="AC37" i="4"/>
  <c r="AA37" i="4"/>
  <c r="AF37" i="4"/>
  <c r="AD37" i="4"/>
  <c r="AB37" i="4"/>
  <c r="Q34" i="4"/>
  <c r="W34" i="4"/>
  <c r="U34" i="4"/>
  <c r="S34" i="4"/>
  <c r="X34" i="4"/>
  <c r="V34" i="4"/>
  <c r="T34" i="4"/>
  <c r="R34" i="4"/>
  <c r="Q28" i="4"/>
  <c r="W28" i="4"/>
  <c r="U28" i="4"/>
  <c r="S28" i="4"/>
  <c r="X28" i="4"/>
  <c r="V28" i="4"/>
  <c r="T28" i="4"/>
  <c r="R28" i="4"/>
  <c r="Q23" i="4"/>
  <c r="X23" i="4"/>
  <c r="V23" i="4"/>
  <c r="T23" i="4"/>
  <c r="R23" i="4"/>
  <c r="W23" i="4"/>
  <c r="U23" i="4"/>
  <c r="S23" i="4"/>
  <c r="Z21" i="4"/>
  <c r="AG21" i="4"/>
  <c r="AE21" i="4"/>
  <c r="AC21" i="4"/>
  <c r="AA21" i="4"/>
  <c r="AF21" i="4"/>
  <c r="AD21" i="4"/>
  <c r="AB21" i="4"/>
  <c r="Q19" i="4"/>
  <c r="X19" i="4"/>
  <c r="V19" i="4"/>
  <c r="T19" i="4"/>
  <c r="R19" i="4"/>
  <c r="W19" i="4"/>
  <c r="U19" i="4"/>
  <c r="S19" i="4"/>
  <c r="Z17" i="4"/>
  <c r="AG17" i="4"/>
  <c r="AE17" i="4"/>
  <c r="AC17" i="4"/>
  <c r="AA17" i="4"/>
  <c r="AF17" i="4"/>
  <c r="AD17" i="4"/>
  <c r="AB17" i="4"/>
  <c r="Q15" i="4"/>
  <c r="W15" i="4"/>
  <c r="U15" i="4"/>
  <c r="S15" i="4"/>
  <c r="X15" i="4"/>
  <c r="T15" i="4"/>
  <c r="V15" i="4"/>
  <c r="R15" i="4"/>
  <c r="Z13" i="4"/>
  <c r="AF13" i="4"/>
  <c r="AE13" i="4"/>
  <c r="AC13" i="4"/>
  <c r="AA13" i="4"/>
  <c r="AG13" i="4"/>
  <c r="AD13" i="4"/>
  <c r="AB13" i="4"/>
  <c r="Q11" i="4"/>
  <c r="X11" i="4"/>
  <c r="V11" i="4"/>
  <c r="T11" i="4"/>
  <c r="R11" i="4"/>
  <c r="W11" i="4"/>
  <c r="U11" i="4"/>
  <c r="S11" i="4"/>
  <c r="Q10" i="4"/>
  <c r="X10" i="4"/>
  <c r="V10" i="4"/>
  <c r="T10" i="4"/>
  <c r="W10" i="4"/>
  <c r="U10" i="4"/>
  <c r="S10" i="4"/>
  <c r="Z26" i="4"/>
  <c r="AF26" i="4"/>
  <c r="AD26" i="4"/>
  <c r="AB26" i="4"/>
  <c r="AG26" i="4"/>
  <c r="AE26" i="4"/>
  <c r="AC26" i="4"/>
  <c r="AA26" i="4"/>
  <c r="Q12" i="4"/>
  <c r="W12" i="4"/>
  <c r="U12" i="4"/>
  <c r="S12" i="4"/>
  <c r="X12" i="4"/>
  <c r="V12" i="4"/>
  <c r="T12" i="4"/>
  <c r="R12" i="4"/>
  <c r="Q14" i="4"/>
  <c r="X14" i="4"/>
  <c r="V14" i="4"/>
  <c r="T14" i="4"/>
  <c r="R14" i="4"/>
  <c r="W14" i="4"/>
  <c r="S14" i="4"/>
  <c r="U14" i="4"/>
  <c r="Q16" i="4"/>
  <c r="X16" i="4"/>
  <c r="V16" i="4"/>
  <c r="T16" i="4"/>
  <c r="R16" i="4"/>
  <c r="U16" i="4"/>
  <c r="W16" i="4"/>
  <c r="S16" i="4"/>
  <c r="Q18" i="4"/>
  <c r="X18" i="4"/>
  <c r="V18" i="4"/>
  <c r="T18" i="4"/>
  <c r="R18" i="4"/>
  <c r="W18" i="4"/>
  <c r="S18" i="4"/>
  <c r="U18" i="4"/>
  <c r="Q20" i="4"/>
  <c r="W20" i="4"/>
  <c r="U20" i="4"/>
  <c r="S20" i="4"/>
  <c r="X20" i="4"/>
  <c r="V20" i="4"/>
  <c r="T20" i="4"/>
  <c r="R20" i="4"/>
  <c r="Q22" i="4"/>
  <c r="W22" i="4"/>
  <c r="U22" i="4"/>
  <c r="S22" i="4"/>
  <c r="X22" i="4"/>
  <c r="V22" i="4"/>
  <c r="T22" i="4"/>
  <c r="R22" i="4"/>
  <c r="Q24" i="4"/>
  <c r="W24" i="4"/>
  <c r="U24" i="4"/>
  <c r="S24" i="4"/>
  <c r="X24" i="4"/>
  <c r="V24" i="4"/>
  <c r="T24" i="4"/>
  <c r="R24" i="4"/>
  <c r="Q30" i="4"/>
  <c r="W30" i="4"/>
  <c r="U30" i="4"/>
  <c r="S30" i="4"/>
  <c r="X30" i="4"/>
  <c r="V30" i="4"/>
  <c r="T30" i="4"/>
  <c r="R30" i="4"/>
  <c r="Q25" i="4"/>
  <c r="X25" i="4"/>
  <c r="V25" i="4"/>
  <c r="T25" i="4"/>
  <c r="R25" i="4"/>
  <c r="W25" i="4"/>
  <c r="U25" i="4"/>
  <c r="S25" i="4"/>
  <c r="Q27" i="4"/>
  <c r="X27" i="4"/>
  <c r="V27" i="4"/>
  <c r="T27" i="4"/>
  <c r="R27" i="4"/>
  <c r="W27" i="4"/>
  <c r="U27" i="4"/>
  <c r="S27" i="4"/>
  <c r="Q29" i="4"/>
  <c r="X29" i="4"/>
  <c r="V29" i="4"/>
  <c r="T29" i="4"/>
  <c r="R29" i="4"/>
  <c r="W29" i="4"/>
  <c r="U29" i="4"/>
  <c r="S29" i="4"/>
  <c r="Q31" i="4"/>
  <c r="X31" i="4"/>
  <c r="V31" i="4"/>
  <c r="T31" i="4"/>
  <c r="R31" i="4"/>
  <c r="W31" i="4"/>
  <c r="U31" i="4"/>
  <c r="S31" i="4"/>
  <c r="Q33" i="4"/>
  <c r="X33" i="4"/>
  <c r="V33" i="4"/>
  <c r="T33" i="4"/>
  <c r="R33" i="4"/>
  <c r="W33" i="4"/>
  <c r="U33" i="4"/>
  <c r="S33" i="4"/>
  <c r="Q35" i="4"/>
  <c r="X35" i="4"/>
  <c r="V35" i="4"/>
  <c r="T35" i="4"/>
  <c r="R35" i="4"/>
  <c r="W35" i="4"/>
  <c r="U35" i="4"/>
  <c r="S35" i="4"/>
  <c r="Q37" i="4"/>
  <c r="X37" i="4"/>
  <c r="V37" i="4"/>
  <c r="T37" i="4"/>
  <c r="R37" i="4"/>
  <c r="W37" i="4"/>
  <c r="U37" i="4"/>
  <c r="S37" i="4"/>
  <c r="J26" i="4"/>
  <c r="L26" i="4"/>
  <c r="N26" i="4"/>
  <c r="I26" i="4"/>
  <c r="K26" i="4"/>
  <c r="M26" i="4"/>
  <c r="O26" i="4"/>
  <c r="I21" i="4"/>
  <c r="K21" i="4"/>
  <c r="M21" i="4"/>
  <c r="O21" i="4"/>
  <c r="J21" i="4"/>
  <c r="L21" i="4"/>
  <c r="N21" i="4"/>
  <c r="I17" i="4"/>
  <c r="K17" i="4"/>
  <c r="M17" i="4"/>
  <c r="O17" i="4"/>
  <c r="J17" i="4"/>
  <c r="L17" i="4"/>
  <c r="N17" i="4"/>
  <c r="N16" i="4"/>
  <c r="L16" i="4"/>
  <c r="O16" i="4"/>
  <c r="M16" i="4"/>
  <c r="K16" i="4"/>
  <c r="I16" i="4"/>
  <c r="J18" i="4"/>
  <c r="L18" i="4"/>
  <c r="N18" i="4"/>
  <c r="I18" i="4"/>
  <c r="K18" i="4"/>
  <c r="M18" i="4"/>
  <c r="O18" i="4"/>
  <c r="J20" i="4"/>
  <c r="L20" i="4"/>
  <c r="N20" i="4"/>
  <c r="I20" i="4"/>
  <c r="K20" i="4"/>
  <c r="M20" i="4"/>
  <c r="O20" i="4"/>
  <c r="J22" i="4"/>
  <c r="L22" i="4"/>
  <c r="N22" i="4"/>
  <c r="I22" i="4"/>
  <c r="K22" i="4"/>
  <c r="M22" i="4"/>
  <c r="O22" i="4"/>
  <c r="J24" i="4"/>
  <c r="L24" i="4"/>
  <c r="N24" i="4"/>
  <c r="I24" i="4"/>
  <c r="K24" i="4"/>
  <c r="M24" i="4"/>
  <c r="O24" i="4"/>
  <c r="J36" i="4"/>
  <c r="L36" i="4"/>
  <c r="N36" i="4"/>
  <c r="I36" i="4"/>
  <c r="K36" i="4"/>
  <c r="M36" i="4"/>
  <c r="O36" i="4"/>
  <c r="I25" i="4"/>
  <c r="K25" i="4"/>
  <c r="M25" i="4"/>
  <c r="O25" i="4"/>
  <c r="J25" i="4"/>
  <c r="L25" i="4"/>
  <c r="N25" i="4"/>
  <c r="I27" i="4"/>
  <c r="K27" i="4"/>
  <c r="M27" i="4"/>
  <c r="O27" i="4"/>
  <c r="J27" i="4"/>
  <c r="L27" i="4"/>
  <c r="N27" i="4"/>
  <c r="I29" i="4"/>
  <c r="K29" i="4"/>
  <c r="M29" i="4"/>
  <c r="O29" i="4"/>
  <c r="J29" i="4"/>
  <c r="L29" i="4"/>
  <c r="N29" i="4"/>
  <c r="I31" i="4"/>
  <c r="K31" i="4"/>
  <c r="M31" i="4"/>
  <c r="O31" i="4"/>
  <c r="J31" i="4"/>
  <c r="L31" i="4"/>
  <c r="N31" i="4"/>
  <c r="I33" i="4"/>
  <c r="K33" i="4"/>
  <c r="M33" i="4"/>
  <c r="O33" i="4"/>
  <c r="J33" i="4"/>
  <c r="L33" i="4"/>
  <c r="N33" i="4"/>
  <c r="I35" i="4"/>
  <c r="K35" i="4"/>
  <c r="M35" i="4"/>
  <c r="O35" i="4"/>
  <c r="J35" i="4"/>
  <c r="L35" i="4"/>
  <c r="N35" i="4"/>
  <c r="I37" i="4"/>
  <c r="K37" i="4"/>
  <c r="M37" i="4"/>
  <c r="O37" i="4"/>
  <c r="J37" i="4"/>
  <c r="L37" i="4"/>
  <c r="N37" i="4"/>
  <c r="J32" i="4"/>
  <c r="L32" i="4"/>
  <c r="N32" i="4"/>
  <c r="I32" i="4"/>
  <c r="K32" i="4"/>
  <c r="M32" i="4"/>
  <c r="O32" i="4"/>
  <c r="I23" i="4"/>
  <c r="K23" i="4"/>
  <c r="M23" i="4"/>
  <c r="O23" i="4"/>
  <c r="J23" i="4"/>
  <c r="L23" i="4"/>
  <c r="N23" i="4"/>
  <c r="I19" i="4"/>
  <c r="K19" i="4"/>
  <c r="M19" i="4"/>
  <c r="O19" i="4"/>
  <c r="J19" i="4"/>
  <c r="L19" i="4"/>
  <c r="N19" i="4"/>
  <c r="J28" i="4"/>
  <c r="L28" i="4"/>
  <c r="N28" i="4"/>
  <c r="I28" i="4"/>
  <c r="K28" i="4"/>
  <c r="M28" i="4"/>
  <c r="O28" i="4"/>
  <c r="J30" i="4"/>
  <c r="L30" i="4"/>
  <c r="N30" i="4"/>
  <c r="I30" i="4"/>
  <c r="K30" i="4"/>
  <c r="M30" i="4"/>
  <c r="O30" i="4"/>
  <c r="J34" i="4"/>
  <c r="L34" i="4"/>
  <c r="N34" i="4"/>
  <c r="I34" i="4"/>
  <c r="K34" i="4"/>
  <c r="M34" i="4"/>
  <c r="O34" i="4"/>
  <c r="E10" i="4"/>
  <c r="G32" i="4"/>
  <c r="G23" i="4"/>
  <c r="E21" i="4"/>
  <c r="G19" i="4"/>
  <c r="E17" i="4"/>
  <c r="G15" i="4"/>
  <c r="E13" i="4"/>
  <c r="G11" i="4"/>
  <c r="E12" i="4"/>
  <c r="E14" i="4"/>
  <c r="E16" i="4"/>
  <c r="E18" i="4"/>
  <c r="E20" i="4"/>
  <c r="E22" i="4"/>
  <c r="E24" i="4"/>
  <c r="E26" i="4"/>
  <c r="G28" i="4"/>
  <c r="E34" i="4"/>
  <c r="E25" i="4"/>
  <c r="E27" i="4"/>
  <c r="G30" i="4"/>
  <c r="E32" i="4"/>
  <c r="G34" i="4"/>
  <c r="E36" i="4"/>
  <c r="E29" i="4"/>
  <c r="E31" i="4"/>
  <c r="E33" i="4"/>
  <c r="E35" i="4"/>
  <c r="E37" i="4"/>
  <c r="E30" i="4"/>
  <c r="G26" i="4"/>
  <c r="E23" i="4"/>
  <c r="G21" i="4"/>
  <c r="E19" i="4"/>
  <c r="G17" i="4"/>
  <c r="E15" i="4"/>
  <c r="G13" i="4"/>
  <c r="G10" i="4"/>
  <c r="E28" i="4"/>
  <c r="E11" i="4"/>
  <c r="G12" i="4"/>
  <c r="G14" i="4"/>
  <c r="G16" i="4"/>
  <c r="G18" i="4"/>
  <c r="G20" i="4"/>
  <c r="G22" i="4"/>
  <c r="G24" i="4"/>
  <c r="G36" i="4"/>
  <c r="G25" i="4"/>
  <c r="G27" i="4"/>
  <c r="G29" i="4"/>
  <c r="G31" i="4"/>
  <c r="G33" i="4"/>
  <c r="G35" i="4"/>
  <c r="G37" i="4"/>
  <c r="F12" i="3"/>
  <c r="O26" i="2"/>
  <c r="M26" i="2"/>
  <c r="K26" i="2"/>
  <c r="O22" i="2"/>
  <c r="M22" i="2"/>
  <c r="K22" i="2"/>
  <c r="N19" i="2"/>
  <c r="L19" i="2"/>
  <c r="N17" i="2"/>
  <c r="L17" i="2"/>
  <c r="N15" i="2"/>
  <c r="L15" i="2"/>
  <c r="N13" i="2"/>
  <c r="L13" i="2"/>
  <c r="N11" i="2"/>
  <c r="L11" i="2"/>
  <c r="N9" i="2"/>
  <c r="L9" i="2"/>
  <c r="J26" i="2"/>
  <c r="J22" i="2"/>
  <c r="N26" i="2"/>
  <c r="L26" i="2"/>
  <c r="N22" i="2"/>
  <c r="L22" i="2"/>
  <c r="O19" i="2"/>
  <c r="M19" i="2"/>
  <c r="K19" i="2"/>
  <c r="O17" i="2"/>
  <c r="M17" i="2"/>
  <c r="K17" i="2"/>
  <c r="O15" i="2"/>
  <c r="M15" i="2"/>
  <c r="K15" i="2"/>
  <c r="O13" i="2"/>
  <c r="M13" i="2"/>
  <c r="K13" i="2"/>
  <c r="O11" i="2"/>
  <c r="M11" i="2"/>
  <c r="K11" i="2"/>
  <c r="I22" i="2"/>
  <c r="I26" i="2"/>
  <c r="J9" i="2"/>
  <c r="J13" i="2"/>
  <c r="J17" i="2"/>
  <c r="K9" i="2"/>
  <c r="O9" i="2"/>
  <c r="I9" i="2"/>
  <c r="I11" i="2"/>
  <c r="I13" i="2"/>
  <c r="I15" i="2"/>
  <c r="I17" i="2"/>
  <c r="I19" i="2"/>
  <c r="J11" i="2"/>
  <c r="J15" i="2"/>
  <c r="J19" i="2"/>
  <c r="M9" i="2"/>
  <c r="G12" i="3"/>
  <c r="M12" i="3"/>
  <c r="N12" i="3" s="1"/>
  <c r="M1" i="2"/>
  <c r="G19" i="2"/>
  <c r="E19" i="2"/>
  <c r="Y35" i="2"/>
  <c r="P35" i="2"/>
  <c r="F35" i="2"/>
  <c r="N35" i="2" s="1"/>
  <c r="D35" i="2"/>
  <c r="Y33" i="2"/>
  <c r="P33" i="2"/>
  <c r="F33" i="2"/>
  <c r="L33" i="2" s="1"/>
  <c r="D33" i="2"/>
  <c r="Y31" i="2"/>
  <c r="P31" i="2"/>
  <c r="F31" i="2"/>
  <c r="N31" i="2" s="1"/>
  <c r="D31" i="2"/>
  <c r="Y29" i="2"/>
  <c r="P29" i="2"/>
  <c r="F29" i="2"/>
  <c r="L29" i="2" s="1"/>
  <c r="D29" i="2"/>
  <c r="Y36" i="2"/>
  <c r="P36" i="2"/>
  <c r="F36" i="2"/>
  <c r="M36" i="2" s="1"/>
  <c r="D36" i="2"/>
  <c r="Y34" i="2"/>
  <c r="P34" i="2"/>
  <c r="F34" i="2"/>
  <c r="O34" i="2" s="1"/>
  <c r="D34" i="2"/>
  <c r="Y32" i="2"/>
  <c r="P32" i="2"/>
  <c r="F32" i="2"/>
  <c r="M32" i="2" s="1"/>
  <c r="D32" i="2"/>
  <c r="Y30" i="2"/>
  <c r="P30" i="2"/>
  <c r="F30" i="2"/>
  <c r="O30" i="2" s="1"/>
  <c r="D30" i="2"/>
  <c r="Y28" i="2"/>
  <c r="F28" i="2"/>
  <c r="M28" i="2" s="1"/>
  <c r="Y27" i="2"/>
  <c r="P27" i="2"/>
  <c r="F27" i="2"/>
  <c r="N27" i="2" s="1"/>
  <c r="D27" i="2"/>
  <c r="Y25" i="2"/>
  <c r="P25" i="2"/>
  <c r="F25" i="2"/>
  <c r="L25" i="2" s="1"/>
  <c r="D25" i="2"/>
  <c r="Y23" i="2"/>
  <c r="P23" i="2"/>
  <c r="F23" i="2"/>
  <c r="N23" i="2" s="1"/>
  <c r="D23" i="2"/>
  <c r="Y21" i="2"/>
  <c r="P21" i="2"/>
  <c r="F21" i="2"/>
  <c r="L21" i="2" s="1"/>
  <c r="D21" i="2"/>
  <c r="D10" i="2"/>
  <c r="F10" i="2"/>
  <c r="O10" i="2" s="1"/>
  <c r="P10" i="2"/>
  <c r="Y10" i="2"/>
  <c r="D12" i="2"/>
  <c r="F12" i="2"/>
  <c r="M12" i="2" s="1"/>
  <c r="P12" i="2"/>
  <c r="Y12" i="2"/>
  <c r="D14" i="2"/>
  <c r="F14" i="2"/>
  <c r="O14" i="2" s="1"/>
  <c r="P14" i="2"/>
  <c r="Y14" i="2"/>
  <c r="D16" i="2"/>
  <c r="F16" i="2"/>
  <c r="M16" i="2" s="1"/>
  <c r="P16" i="2"/>
  <c r="Y16" i="2"/>
  <c r="D18" i="2"/>
  <c r="F18" i="2"/>
  <c r="O18" i="2" s="1"/>
  <c r="P18" i="2"/>
  <c r="Y18" i="2"/>
  <c r="F20" i="2"/>
  <c r="M20" i="2" s="1"/>
  <c r="Y20" i="2"/>
  <c r="D22" i="2"/>
  <c r="P22" i="2"/>
  <c r="F24" i="2"/>
  <c r="M24" i="2" s="1"/>
  <c r="Y24" i="2"/>
  <c r="D26" i="2"/>
  <c r="P26" i="2"/>
  <c r="P28" i="2"/>
  <c r="AH11" i="4" l="1"/>
  <c r="AJ10" i="4"/>
  <c r="AL9" i="2"/>
  <c r="AS9" i="2"/>
  <c r="AO11" i="2"/>
  <c r="AH11" i="2"/>
  <c r="AQ13" i="2"/>
  <c r="AJ13" i="2"/>
  <c r="AR22" i="2"/>
  <c r="AU22" i="2"/>
  <c r="AM32" i="5"/>
  <c r="AT32" i="5"/>
  <c r="AU37" i="5"/>
  <c r="AN37" i="5"/>
  <c r="AK27" i="5"/>
  <c r="AR27" i="5"/>
  <c r="AK37" i="5"/>
  <c r="AR37" i="5"/>
  <c r="AO26" i="5"/>
  <c r="AH26" i="5"/>
  <c r="AU20" i="5"/>
  <c r="AN20" i="5"/>
  <c r="AM30" i="5"/>
  <c r="AT30" i="5"/>
  <c r="AK17" i="5"/>
  <c r="AR17" i="5"/>
  <c r="AH36" i="5"/>
  <c r="AO36" i="5"/>
  <c r="AU23" i="5"/>
  <c r="AN23" i="5"/>
  <c r="AR12" i="5"/>
  <c r="AK12" i="5"/>
  <c r="AM26" i="5"/>
  <c r="AT26" i="5"/>
  <c r="AS20" i="5"/>
  <c r="AL20" i="5"/>
  <c r="AS21" i="5"/>
  <c r="AL21" i="5"/>
  <c r="AO22" i="15"/>
  <c r="AH22" i="15"/>
  <c r="AO16" i="16"/>
  <c r="AH16" i="16"/>
  <c r="AM16" i="17"/>
  <c r="AT16" i="17"/>
  <c r="AS26" i="18"/>
  <c r="AL26" i="18"/>
  <c r="AQ29" i="15"/>
  <c r="AJ29" i="15"/>
  <c r="AQ13" i="16"/>
  <c r="AJ13" i="16"/>
  <c r="AK36" i="17"/>
  <c r="AR36" i="17"/>
  <c r="AH25" i="15"/>
  <c r="AO25" i="15"/>
  <c r="AU16" i="15"/>
  <c r="AN16" i="15"/>
  <c r="AS23" i="17"/>
  <c r="AL23" i="17"/>
  <c r="AL35" i="17"/>
  <c r="AS35" i="17"/>
  <c r="AU25" i="15"/>
  <c r="AN25" i="15"/>
  <c r="AK14" i="15"/>
  <c r="AR14" i="15"/>
  <c r="AO24" i="17"/>
  <c r="AH24" i="17"/>
  <c r="AM37" i="17"/>
  <c r="AT37" i="17"/>
  <c r="AS27" i="18"/>
  <c r="AL27" i="18"/>
  <c r="AK30" i="18"/>
  <c r="AR30" i="18"/>
  <c r="AM21" i="19"/>
  <c r="AT21" i="19"/>
  <c r="AN34" i="19"/>
  <c r="AU34" i="19"/>
  <c r="AI32" i="19"/>
  <c r="AP32" i="19"/>
  <c r="AJ18" i="20"/>
  <c r="AQ18" i="20"/>
  <c r="AT35" i="20"/>
  <c r="AM35" i="20"/>
  <c r="AO20" i="20"/>
  <c r="AH20" i="20"/>
  <c r="AU11" i="15"/>
  <c r="AN11" i="15"/>
  <c r="AM29" i="15"/>
  <c r="AT29" i="15"/>
  <c r="AK28" i="15"/>
  <c r="AR28" i="15"/>
  <c r="AM19" i="15"/>
  <c r="AT19" i="15"/>
  <c r="AI16" i="16"/>
  <c r="AP16" i="16"/>
  <c r="AR32" i="16"/>
  <c r="AK32" i="16"/>
  <c r="AP35" i="16"/>
  <c r="AI35" i="16"/>
  <c r="AQ22" i="16"/>
  <c r="AJ22" i="16"/>
  <c r="AL10" i="16"/>
  <c r="AS10" i="16"/>
  <c r="AO16" i="17"/>
  <c r="AH16" i="17"/>
  <c r="AN36" i="17"/>
  <c r="AU36" i="17"/>
  <c r="AQ27" i="17"/>
  <c r="AJ27" i="17"/>
  <c r="AR25" i="17"/>
  <c r="AK25" i="17"/>
  <c r="AP25" i="18"/>
  <c r="AI25" i="18"/>
  <c r="AM26" i="18"/>
  <c r="AT26" i="18"/>
  <c r="AK8" i="18"/>
  <c r="AR8" i="18"/>
  <c r="AU13" i="18"/>
  <c r="AN13" i="18"/>
  <c r="AR21" i="19"/>
  <c r="AK21" i="19"/>
  <c r="AM12" i="19"/>
  <c r="AT12" i="19"/>
  <c r="AH33" i="19"/>
  <c r="AO33" i="19"/>
  <c r="AL15" i="19"/>
  <c r="AS15" i="19"/>
  <c r="AL32" i="20"/>
  <c r="AS32" i="20"/>
  <c r="AP21" i="20"/>
  <c r="AI21" i="20"/>
  <c r="AM25" i="15"/>
  <c r="AT25" i="15"/>
  <c r="AT26" i="15"/>
  <c r="AM26" i="15"/>
  <c r="AP24" i="15"/>
  <c r="AI24" i="15"/>
  <c r="AS12" i="15"/>
  <c r="AL12" i="15"/>
  <c r="AU17" i="15"/>
  <c r="AN17" i="15"/>
  <c r="AJ15" i="16"/>
  <c r="AQ15" i="16"/>
  <c r="AQ20" i="16"/>
  <c r="AJ20" i="16"/>
  <c r="AQ37" i="16"/>
  <c r="AJ37" i="16"/>
  <c r="AU19" i="17"/>
  <c r="AN19" i="17"/>
  <c r="AI36" i="17"/>
  <c r="AP36" i="17"/>
  <c r="AQ31" i="17"/>
  <c r="AJ31" i="17"/>
  <c r="AK30" i="17"/>
  <c r="AR30" i="17"/>
  <c r="AM28" i="18"/>
  <c r="AT28" i="18"/>
  <c r="AK10" i="18"/>
  <c r="AR10" i="18"/>
  <c r="AR33" i="18"/>
  <c r="AK33" i="18"/>
  <c r="AM23" i="18"/>
  <c r="AT23" i="18"/>
  <c r="AO23" i="19"/>
  <c r="AH23" i="19"/>
  <c r="AK12" i="19"/>
  <c r="AR12" i="19"/>
  <c r="AH29" i="19"/>
  <c r="AO29" i="19"/>
  <c r="AI19" i="19"/>
  <c r="AP19" i="19"/>
  <c r="AI32" i="20"/>
  <c r="AP32" i="20"/>
  <c r="AM22" i="20"/>
  <c r="AT22" i="20"/>
  <c r="AS8" i="20"/>
  <c r="AL8" i="20"/>
  <c r="AK26" i="15"/>
  <c r="AR26" i="15"/>
  <c r="AS13" i="15"/>
  <c r="AL13" i="15"/>
  <c r="AQ31" i="15"/>
  <c r="AJ31" i="15"/>
  <c r="AU14" i="15"/>
  <c r="AN14" i="15"/>
  <c r="AU32" i="16"/>
  <c r="AN32" i="16"/>
  <c r="AO18" i="16"/>
  <c r="AH18" i="16"/>
  <c r="AR30" i="16"/>
  <c r="AK30" i="16"/>
  <c r="AT33" i="16"/>
  <c r="AM33" i="16"/>
  <c r="AR23" i="17"/>
  <c r="AK23" i="17"/>
  <c r="AI16" i="17"/>
  <c r="AP16" i="17"/>
  <c r="AK22" i="17"/>
  <c r="AR22" i="17"/>
  <c r="AO13" i="17"/>
  <c r="AH13" i="17"/>
  <c r="AU37" i="17"/>
  <c r="AN37" i="17"/>
  <c r="AR17" i="18"/>
  <c r="AK17" i="18"/>
  <c r="AO14" i="18"/>
  <c r="AH14" i="18"/>
  <c r="AJ33" i="18"/>
  <c r="AQ33" i="18"/>
  <c r="AQ13" i="18"/>
  <c r="AJ13" i="18"/>
  <c r="AU10" i="19"/>
  <c r="AN10" i="19"/>
  <c r="AQ35" i="19"/>
  <c r="AJ35" i="19"/>
  <c r="AK26" i="19"/>
  <c r="AR26" i="19"/>
  <c r="AN30" i="20"/>
  <c r="AU30" i="20"/>
  <c r="AO11" i="20"/>
  <c r="AH11" i="20"/>
  <c r="AH33" i="20"/>
  <c r="AO33" i="20"/>
  <c r="AU26" i="19"/>
  <c r="AN26" i="19"/>
  <c r="AS27" i="19"/>
  <c r="AL27" i="19"/>
  <c r="AN24" i="19"/>
  <c r="AU24" i="19"/>
  <c r="AP14" i="20"/>
  <c r="AI14" i="20"/>
  <c r="AL29" i="20"/>
  <c r="AS29" i="20"/>
  <c r="AN9" i="20"/>
  <c r="AU9" i="20"/>
  <c r="AR34" i="20"/>
  <c r="AK34" i="20"/>
  <c r="AK17" i="20"/>
  <c r="AR17" i="20"/>
  <c r="AO30" i="15"/>
  <c r="AH30" i="15"/>
  <c r="AJ9" i="15"/>
  <c r="AQ9" i="15"/>
  <c r="AO20" i="15"/>
  <c r="AH20" i="15"/>
  <c r="AI19" i="15"/>
  <c r="AP19" i="15"/>
  <c r="AQ12" i="16"/>
  <c r="AJ12" i="16"/>
  <c r="AM28" i="16"/>
  <c r="AT28" i="16"/>
  <c r="AQ25" i="16"/>
  <c r="AJ25" i="16"/>
  <c r="AI17" i="16"/>
  <c r="AP17" i="16"/>
  <c r="AO19" i="16"/>
  <c r="AH19" i="16"/>
  <c r="AO15" i="17"/>
  <c r="AH15" i="17"/>
  <c r="AH33" i="17"/>
  <c r="AO33" i="17"/>
  <c r="AO22" i="17"/>
  <c r="AH22" i="17"/>
  <c r="AM17" i="17"/>
  <c r="AT17" i="17"/>
  <c r="AS37" i="17"/>
  <c r="AL37" i="17"/>
  <c r="AJ21" i="18"/>
  <c r="AQ21" i="18"/>
  <c r="AI26" i="18"/>
  <c r="AP26" i="18"/>
  <c r="AO15" i="18"/>
  <c r="AH15" i="18"/>
  <c r="AO16" i="18"/>
  <c r="AH16" i="18"/>
  <c r="AI23" i="19"/>
  <c r="AP23" i="19"/>
  <c r="AI10" i="19"/>
  <c r="AP10" i="19"/>
  <c r="AI29" i="19"/>
  <c r="AP29" i="19"/>
  <c r="AO19" i="19"/>
  <c r="AH19" i="19"/>
  <c r="AJ23" i="20"/>
  <c r="AQ23" i="20"/>
  <c r="AR32" i="20"/>
  <c r="AK32" i="20"/>
  <c r="AJ24" i="20"/>
  <c r="AQ24" i="20"/>
  <c r="AH26" i="20"/>
  <c r="AO26" i="20"/>
  <c r="AI20" i="20"/>
  <c r="AP20" i="20"/>
  <c r="AJ8" i="20"/>
  <c r="AQ8" i="20"/>
  <c r="AO8" i="19"/>
  <c r="AH8" i="19"/>
  <c r="AK13" i="20"/>
  <c r="AR13" i="20"/>
  <c r="AM19" i="22"/>
  <c r="AT19" i="22"/>
  <c r="AR29" i="22"/>
  <c r="AK29" i="22"/>
  <c r="AU15" i="22"/>
  <c r="AN15" i="22"/>
  <c r="AU27" i="22"/>
  <c r="AN27" i="22"/>
  <c r="AK30" i="22"/>
  <c r="AR30" i="22"/>
  <c r="AR21" i="22"/>
  <c r="AK21" i="22"/>
  <c r="AO29" i="22"/>
  <c r="AH29" i="22"/>
  <c r="AS13" i="22"/>
  <c r="AL13" i="22"/>
  <c r="AO16" i="22"/>
  <c r="AH16" i="22"/>
  <c r="AI25" i="22"/>
  <c r="AP25" i="22"/>
  <c r="AH21" i="22"/>
  <c r="AO21" i="22"/>
  <c r="AL29" i="22"/>
  <c r="AS29" i="22"/>
  <c r="AI17" i="22"/>
  <c r="AP17" i="22"/>
  <c r="AS27" i="22"/>
  <c r="AL27" i="22"/>
  <c r="AS30" i="22"/>
  <c r="AL30" i="22"/>
  <c r="AR8" i="22"/>
  <c r="AK8" i="22"/>
  <c r="AI33" i="22"/>
  <c r="AP33" i="22"/>
  <c r="AT13" i="22"/>
  <c r="AM13" i="22"/>
  <c r="AI30" i="22"/>
  <c r="AP30" i="22"/>
  <c r="AS8" i="22"/>
  <c r="AL8" i="22"/>
  <c r="AI19" i="2"/>
  <c r="AP19" i="2"/>
  <c r="AO17" i="2"/>
  <c r="AH17" i="2"/>
  <c r="AH9" i="2"/>
  <c r="AO9" i="2"/>
  <c r="AI13" i="2"/>
  <c r="AP13" i="2"/>
  <c r="AQ11" i="2"/>
  <c r="AJ11" i="2"/>
  <c r="AS13" i="2"/>
  <c r="AL13" i="2"/>
  <c r="AU15" i="2"/>
  <c r="AN15" i="2"/>
  <c r="AQ19" i="2"/>
  <c r="AJ19" i="2"/>
  <c r="AT22" i="2"/>
  <c r="AP26" i="2"/>
  <c r="AM11" i="2"/>
  <c r="AT11" i="2"/>
  <c r="AM15" i="2"/>
  <c r="AT15" i="2"/>
  <c r="AM19" i="2"/>
  <c r="AT19" i="2"/>
  <c r="AQ26" i="2"/>
  <c r="AR10" i="5"/>
  <c r="AK10" i="5"/>
  <c r="AP23" i="5"/>
  <c r="AI23" i="5"/>
  <c r="AH32" i="5"/>
  <c r="AO32" i="5"/>
  <c r="AQ29" i="5"/>
  <c r="AJ29" i="5"/>
  <c r="AS35" i="5"/>
  <c r="AL35" i="5"/>
  <c r="AQ37" i="5"/>
  <c r="AJ37" i="5"/>
  <c r="AO13" i="5"/>
  <c r="AH13" i="5"/>
  <c r="AP11" i="5"/>
  <c r="AI11" i="5"/>
  <c r="AU12" i="5"/>
  <c r="AN12" i="5"/>
  <c r="AU19" i="5"/>
  <c r="AN19" i="5"/>
  <c r="AS27" i="5"/>
  <c r="AL27" i="5"/>
  <c r="AM29" i="5"/>
  <c r="AT29" i="5"/>
  <c r="AJ33" i="5"/>
  <c r="AQ33" i="5"/>
  <c r="AI35" i="5"/>
  <c r="AP35" i="5"/>
  <c r="AT13" i="5"/>
  <c r="AM13" i="5"/>
  <c r="AO11" i="5"/>
  <c r="AH11" i="5"/>
  <c r="AU34" i="5"/>
  <c r="AN34" i="5"/>
  <c r="AQ28" i="5"/>
  <c r="AJ28" i="5"/>
  <c r="AL26" i="5"/>
  <c r="AS26" i="5"/>
  <c r="AU24" i="5"/>
  <c r="AN24" i="5"/>
  <c r="AI20" i="5"/>
  <c r="AP20" i="5"/>
  <c r="AI18" i="5"/>
  <c r="AP18" i="5"/>
  <c r="AR16" i="5"/>
  <c r="AK16" i="5"/>
  <c r="AU15" i="5"/>
  <c r="AN15" i="5"/>
  <c r="AQ30" i="5"/>
  <c r="AJ30" i="5"/>
  <c r="AK25" i="5"/>
  <c r="AR25" i="5"/>
  <c r="AM21" i="5"/>
  <c r="AT21" i="5"/>
  <c r="AN35" i="5"/>
  <c r="AU35" i="5"/>
  <c r="AO31" i="5"/>
  <c r="AH31" i="5"/>
  <c r="AU29" i="5"/>
  <c r="AN29" i="5"/>
  <c r="AS36" i="5"/>
  <c r="AL36" i="5"/>
  <c r="AQ32" i="5"/>
  <c r="AJ32" i="5"/>
  <c r="AI27" i="5"/>
  <c r="AP27" i="5"/>
  <c r="AK23" i="5"/>
  <c r="AR23" i="5"/>
  <c r="AT19" i="5"/>
  <c r="AM19" i="5"/>
  <c r="AI12" i="5"/>
  <c r="AP12" i="5"/>
  <c r="AI14" i="5"/>
  <c r="AP14" i="5"/>
  <c r="AL34" i="5"/>
  <c r="AS34" i="5"/>
  <c r="AO28" i="5"/>
  <c r="AH28" i="5"/>
  <c r="AQ26" i="5"/>
  <c r="AJ26" i="5"/>
  <c r="AS24" i="5"/>
  <c r="AL24" i="5"/>
  <c r="AU22" i="5"/>
  <c r="AN22" i="5"/>
  <c r="AR18" i="5"/>
  <c r="AK18" i="5"/>
  <c r="AM16" i="5"/>
  <c r="AT16" i="5"/>
  <c r="AQ15" i="5"/>
  <c r="AJ15" i="5"/>
  <c r="AO30" i="5"/>
  <c r="AH30" i="5"/>
  <c r="AP25" i="5"/>
  <c r="AI25" i="5"/>
  <c r="AK21" i="5"/>
  <c r="AR21" i="5"/>
  <c r="AM17" i="5"/>
  <c r="AT17" i="5"/>
  <c r="AS21" i="15"/>
  <c r="AL21" i="15"/>
  <c r="AO28" i="15"/>
  <c r="AH28" i="15"/>
  <c r="AM24" i="16"/>
  <c r="AT24" i="16"/>
  <c r="AK27" i="16"/>
  <c r="AR27" i="16"/>
  <c r="AU23" i="17"/>
  <c r="AN23" i="17"/>
  <c r="AO32" i="17"/>
  <c r="AH32" i="17"/>
  <c r="AL34" i="18"/>
  <c r="AS34" i="18"/>
  <c r="AM18" i="18"/>
  <c r="AT18" i="18"/>
  <c r="AU27" i="15"/>
  <c r="AN27" i="15"/>
  <c r="AJ10" i="15"/>
  <c r="AQ10" i="15"/>
  <c r="AR15" i="15"/>
  <c r="AK15" i="15"/>
  <c r="AO35" i="16"/>
  <c r="AH35" i="16"/>
  <c r="AK19" i="16"/>
  <c r="AR19" i="16"/>
  <c r="AJ22" i="17"/>
  <c r="AQ22" i="17"/>
  <c r="AP34" i="17"/>
  <c r="AI34" i="17"/>
  <c r="AR11" i="15"/>
  <c r="AK11" i="15"/>
  <c r="AT28" i="15"/>
  <c r="AM28" i="15"/>
  <c r="AM12" i="16"/>
  <c r="AT12" i="16"/>
  <c r="AQ18" i="16"/>
  <c r="AJ18" i="16"/>
  <c r="AI22" i="16"/>
  <c r="AP22" i="16"/>
  <c r="AL15" i="17"/>
  <c r="AS15" i="17"/>
  <c r="AK13" i="17"/>
  <c r="AR13" i="17"/>
  <c r="AP34" i="18"/>
  <c r="AI34" i="18"/>
  <c r="AL22" i="18"/>
  <c r="AS22" i="18"/>
  <c r="AL27" i="15"/>
  <c r="AS27" i="15"/>
  <c r="AS32" i="15"/>
  <c r="AL32" i="15"/>
  <c r="AR17" i="15"/>
  <c r="AK17" i="15"/>
  <c r="AU20" i="16"/>
  <c r="AN20" i="16"/>
  <c r="AU33" i="17"/>
  <c r="AN33" i="17"/>
  <c r="AJ26" i="17"/>
  <c r="AQ26" i="17"/>
  <c r="AS21" i="18"/>
  <c r="AL21" i="18"/>
  <c r="AM35" i="18"/>
  <c r="AT35" i="18"/>
  <c r="AU27" i="18"/>
  <c r="AN27" i="18"/>
  <c r="AU16" i="18"/>
  <c r="AN16" i="18"/>
  <c r="AI13" i="18"/>
  <c r="AP13" i="18"/>
  <c r="AS12" i="18"/>
  <c r="AL12" i="18"/>
  <c r="AU21" i="19"/>
  <c r="AN21" i="19"/>
  <c r="AO20" i="19"/>
  <c r="AH20" i="19"/>
  <c r="AO35" i="19"/>
  <c r="AH35" i="19"/>
  <c r="AO18" i="19"/>
  <c r="AH18" i="19"/>
  <c r="AM26" i="19"/>
  <c r="AT26" i="19"/>
  <c r="AO28" i="19"/>
  <c r="AH28" i="19"/>
  <c r="AK14" i="19"/>
  <c r="AR14" i="19"/>
  <c r="AS14" i="20"/>
  <c r="AL14" i="20"/>
  <c r="AK29" i="20"/>
  <c r="AR29" i="20"/>
  <c r="AQ25" i="20"/>
  <c r="AJ25" i="20"/>
  <c r="AL31" i="20"/>
  <c r="AS31" i="20"/>
  <c r="AT33" i="20"/>
  <c r="AM33" i="20"/>
  <c r="AR16" i="20"/>
  <c r="AK16" i="20"/>
  <c r="AI33" i="15"/>
  <c r="AP33" i="15"/>
  <c r="AJ34" i="15"/>
  <c r="AQ34" i="15"/>
  <c r="AP26" i="15"/>
  <c r="AI26" i="15"/>
  <c r="AO21" i="15"/>
  <c r="AH21" i="15"/>
  <c r="AN9" i="15"/>
  <c r="AU9" i="15"/>
  <c r="AT36" i="15"/>
  <c r="AM36" i="15"/>
  <c r="AN28" i="15"/>
  <c r="AU28" i="15"/>
  <c r="AS31" i="15"/>
  <c r="AL31" i="15"/>
  <c r="AR19" i="15"/>
  <c r="AK19" i="15"/>
  <c r="AQ17" i="15"/>
  <c r="AJ17" i="15"/>
  <c r="AR16" i="16"/>
  <c r="AK16" i="16"/>
  <c r="AT15" i="16"/>
  <c r="AM15" i="16"/>
  <c r="AL26" i="16"/>
  <c r="AS26" i="16"/>
  <c r="AU13" i="16"/>
  <c r="AN13" i="16"/>
  <c r="AS35" i="16"/>
  <c r="AL35" i="16"/>
  <c r="AI30" i="16"/>
  <c r="AP30" i="16"/>
  <c r="AM22" i="16"/>
  <c r="AT22" i="16"/>
  <c r="AO33" i="16"/>
  <c r="AH33" i="16"/>
  <c r="AU23" i="16"/>
  <c r="AN23" i="16"/>
  <c r="AN28" i="17"/>
  <c r="AU28" i="17"/>
  <c r="AM15" i="17"/>
  <c r="AT15" i="17"/>
  <c r="AO12" i="17"/>
  <c r="AH12" i="17"/>
  <c r="AI21" i="17"/>
  <c r="AP21" i="17"/>
  <c r="AP32" i="17"/>
  <c r="AI32" i="17"/>
  <c r="AK10" i="17"/>
  <c r="AR10" i="17"/>
  <c r="AI29" i="17"/>
  <c r="AP29" i="17"/>
  <c r="AH17" i="17"/>
  <c r="AO17" i="17"/>
  <c r="AS25" i="17"/>
  <c r="AL25" i="17"/>
  <c r="AI35" i="17"/>
  <c r="AP35" i="17"/>
  <c r="AN21" i="18"/>
  <c r="AU21" i="18"/>
  <c r="AU32" i="18"/>
  <c r="AN32" i="18"/>
  <c r="AJ22" i="18"/>
  <c r="AQ22" i="18"/>
  <c r="AQ15" i="18"/>
  <c r="AJ15" i="18"/>
  <c r="AJ35" i="18"/>
  <c r="AQ35" i="18"/>
  <c r="AT33" i="18"/>
  <c r="AM33" i="18"/>
  <c r="AQ30" i="18"/>
  <c r="AJ30" i="18"/>
  <c r="AU9" i="18"/>
  <c r="AN9" i="18"/>
  <c r="AR23" i="19"/>
  <c r="AK23" i="19"/>
  <c r="AI17" i="19"/>
  <c r="AP17" i="19"/>
  <c r="AI11" i="19"/>
  <c r="AP11" i="19"/>
  <c r="AL35" i="19"/>
  <c r="AS35" i="19"/>
  <c r="AM18" i="19"/>
  <c r="AT18" i="19"/>
  <c r="AQ26" i="19"/>
  <c r="AJ26" i="19"/>
  <c r="AM28" i="19"/>
  <c r="AT28" i="19"/>
  <c r="AM14" i="19"/>
  <c r="AT14" i="19"/>
  <c r="AT23" i="20"/>
  <c r="AM23" i="20"/>
  <c r="AP27" i="20"/>
  <c r="AI27" i="20"/>
  <c r="AK15" i="20"/>
  <c r="AR15" i="20"/>
  <c r="AP31" i="20"/>
  <c r="AI31" i="20"/>
  <c r="AP17" i="20"/>
  <c r="AI17" i="20"/>
  <c r="AK8" i="20"/>
  <c r="AR8" i="20"/>
  <c r="AR25" i="15"/>
  <c r="AK25" i="15"/>
  <c r="AU34" i="15"/>
  <c r="AN34" i="15"/>
  <c r="AU22" i="15"/>
  <c r="AN22" i="15"/>
  <c r="AR23" i="15"/>
  <c r="AK23" i="15"/>
  <c r="AT10" i="15"/>
  <c r="AM10" i="15"/>
  <c r="AU24" i="15"/>
  <c r="AN24" i="15"/>
  <c r="AM31" i="15"/>
  <c r="AT31" i="15"/>
  <c r="AN12" i="15"/>
  <c r="AU12" i="15"/>
  <c r="AT18" i="15"/>
  <c r="AM18" i="15"/>
  <c r="AS17" i="15"/>
  <c r="AL17" i="15"/>
  <c r="AL24" i="16"/>
  <c r="AS24" i="16"/>
  <c r="AO15" i="16"/>
  <c r="AH15" i="16"/>
  <c r="AO28" i="16"/>
  <c r="AH28" i="16"/>
  <c r="AM18" i="16"/>
  <c r="AT18" i="16"/>
  <c r="AU30" i="16"/>
  <c r="AN30" i="16"/>
  <c r="AJ17" i="16"/>
  <c r="AQ17" i="16"/>
  <c r="AK33" i="16"/>
  <c r="AR33" i="16"/>
  <c r="AN19" i="16"/>
  <c r="AU19" i="16"/>
  <c r="AP24" i="17"/>
  <c r="AI24" i="17"/>
  <c r="AI12" i="17"/>
  <c r="AP12" i="17"/>
  <c r="AM14" i="17"/>
  <c r="AT14" i="17"/>
  <c r="AO36" i="17"/>
  <c r="AH36" i="17"/>
  <c r="AL27" i="17"/>
  <c r="AS27" i="17"/>
  <c r="AI31" i="17"/>
  <c r="AP31" i="17"/>
  <c r="AH25" i="17"/>
  <c r="AO25" i="17"/>
  <c r="AS30" i="17"/>
  <c r="AL30" i="17"/>
  <c r="AO25" i="18"/>
  <c r="AH25" i="18"/>
  <c r="AO19" i="18"/>
  <c r="AH19" i="18"/>
  <c r="AU26" i="18"/>
  <c r="AN26" i="18"/>
  <c r="AS14" i="18"/>
  <c r="AL14" i="18"/>
  <c r="AT10" i="18"/>
  <c r="AM10" i="18"/>
  <c r="AT31" i="18"/>
  <c r="AM31" i="18"/>
  <c r="AT20" i="18"/>
  <c r="AM20" i="18"/>
  <c r="AS29" i="18"/>
  <c r="AL29" i="18"/>
  <c r="AM13" i="18"/>
  <c r="AT13" i="18"/>
  <c r="AU12" i="18"/>
  <c r="AN12" i="18"/>
  <c r="AM25" i="19"/>
  <c r="AT25" i="19"/>
  <c r="AQ10" i="19"/>
  <c r="AJ10" i="19"/>
  <c r="AI9" i="19"/>
  <c r="AP9" i="19"/>
  <c r="AQ31" i="19"/>
  <c r="AJ31" i="19"/>
  <c r="AJ18" i="19"/>
  <c r="AQ18" i="19"/>
  <c r="AK28" i="19"/>
  <c r="AR28" i="19"/>
  <c r="AI15" i="19"/>
  <c r="AP15" i="19"/>
  <c r="AR18" i="20"/>
  <c r="AK18" i="20"/>
  <c r="AS28" i="20"/>
  <c r="AL28" i="20"/>
  <c r="AU19" i="20"/>
  <c r="AN19" i="20"/>
  <c r="AH25" i="20"/>
  <c r="AO25" i="20"/>
  <c r="AJ31" i="20"/>
  <c r="AQ31" i="20"/>
  <c r="AN17" i="20"/>
  <c r="AU17" i="20"/>
  <c r="AR33" i="15"/>
  <c r="AK33" i="15"/>
  <c r="AO27" i="15"/>
  <c r="AH27" i="15"/>
  <c r="AU26" i="15"/>
  <c r="AN26" i="15"/>
  <c r="AU21" i="15"/>
  <c r="AN21" i="15"/>
  <c r="AM13" i="15"/>
  <c r="AT13" i="15"/>
  <c r="AK32" i="15"/>
  <c r="AR32" i="15"/>
  <c r="AS24" i="15"/>
  <c r="AL24" i="15"/>
  <c r="AT16" i="15"/>
  <c r="AM16" i="15"/>
  <c r="AS15" i="15"/>
  <c r="AL15" i="15"/>
  <c r="AM17" i="15"/>
  <c r="AT17" i="15"/>
  <c r="AO29" i="16"/>
  <c r="AH29" i="16"/>
  <c r="AO31" i="16"/>
  <c r="AH31" i="16"/>
  <c r="AK26" i="16"/>
  <c r="AR26" i="16"/>
  <c r="AM13" i="16"/>
  <c r="AT13" i="16"/>
  <c r="AM35" i="16"/>
  <c r="AT35" i="16"/>
  <c r="AT21" i="16"/>
  <c r="AM21" i="16"/>
  <c r="AM27" i="16"/>
  <c r="AT27" i="16"/>
  <c r="AU11" i="16"/>
  <c r="AN11" i="16"/>
  <c r="AI36" i="16"/>
  <c r="AP36" i="16"/>
  <c r="AS14" i="16"/>
  <c r="AL14" i="16"/>
  <c r="AI19" i="17"/>
  <c r="AP19" i="17"/>
  <c r="AT24" i="17"/>
  <c r="AM24" i="17"/>
  <c r="AK12" i="17"/>
  <c r="AR12" i="17"/>
  <c r="AS21" i="17"/>
  <c r="AL21" i="17"/>
  <c r="AS36" i="17"/>
  <c r="AL36" i="17"/>
  <c r="AJ10" i="17"/>
  <c r="AQ10" i="17"/>
  <c r="AO31" i="17"/>
  <c r="AH31" i="17"/>
  <c r="AR11" i="17"/>
  <c r="AK11" i="17"/>
  <c r="AS34" i="17"/>
  <c r="AL34" i="17"/>
  <c r="AT34" i="18"/>
  <c r="AM34" i="18"/>
  <c r="AN19" i="18"/>
  <c r="AU19" i="18"/>
  <c r="AP32" i="18"/>
  <c r="AI32" i="18"/>
  <c r="AH22" i="18"/>
  <c r="AO22" i="18"/>
  <c r="AN14" i="18"/>
  <c r="AU14" i="18"/>
  <c r="AU10" i="18"/>
  <c r="AN10" i="18"/>
  <c r="AL31" i="18"/>
  <c r="AS31" i="18"/>
  <c r="AO33" i="18"/>
  <c r="AH33" i="18"/>
  <c r="AT29" i="18"/>
  <c r="AM29" i="18"/>
  <c r="AS9" i="18"/>
  <c r="AL9" i="18"/>
  <c r="AM23" i="19"/>
  <c r="AT23" i="19"/>
  <c r="AS21" i="19"/>
  <c r="AL21" i="19"/>
  <c r="AR11" i="19"/>
  <c r="AK11" i="19"/>
  <c r="AO12" i="19"/>
  <c r="AH12" i="19"/>
  <c r="AM31" i="19"/>
  <c r="AT31" i="19"/>
  <c r="AM29" i="19"/>
  <c r="AT29" i="19"/>
  <c r="AK32" i="19"/>
  <c r="AR32" i="19"/>
  <c r="AU19" i="19"/>
  <c r="AN19" i="19"/>
  <c r="AU23" i="20"/>
  <c r="AN23" i="20"/>
  <c r="AN10" i="20"/>
  <c r="AU10" i="20"/>
  <c r="AH27" i="20"/>
  <c r="AO27" i="20"/>
  <c r="AJ9" i="20"/>
  <c r="AQ9" i="20"/>
  <c r="AH35" i="20"/>
  <c r="AO35" i="20"/>
  <c r="AR20" i="20"/>
  <c r="AK20" i="20"/>
  <c r="AS18" i="19"/>
  <c r="AL18" i="19"/>
  <c r="AU33" i="19"/>
  <c r="AN33" i="19"/>
  <c r="AS22" i="19"/>
  <c r="AL22" i="19"/>
  <c r="AP28" i="19"/>
  <c r="AI28" i="19"/>
  <c r="AU27" i="19"/>
  <c r="AN27" i="19"/>
  <c r="AM15" i="19"/>
  <c r="AT15" i="19"/>
  <c r="AS24" i="19"/>
  <c r="AL24" i="19"/>
  <c r="AL23" i="20"/>
  <c r="AS23" i="20"/>
  <c r="AN14" i="20"/>
  <c r="AU14" i="20"/>
  <c r="AO12" i="20"/>
  <c r="AH12" i="20"/>
  <c r="AT28" i="20"/>
  <c r="AM28" i="20"/>
  <c r="AR19" i="20"/>
  <c r="AK19" i="20"/>
  <c r="AN11" i="20"/>
  <c r="AU11" i="20"/>
  <c r="AL25" i="20"/>
  <c r="AS25" i="20"/>
  <c r="AH22" i="20"/>
  <c r="AO22" i="20"/>
  <c r="AT31" i="20"/>
  <c r="AM31" i="20"/>
  <c r="AR26" i="20"/>
  <c r="AK26" i="20"/>
  <c r="AT21" i="20"/>
  <c r="AM21" i="20"/>
  <c r="AN20" i="20"/>
  <c r="AU20" i="20"/>
  <c r="AH33" i="15"/>
  <c r="AO33" i="15"/>
  <c r="AM11" i="15"/>
  <c r="AT11" i="15"/>
  <c r="AO26" i="15"/>
  <c r="AH26" i="15"/>
  <c r="AQ21" i="15"/>
  <c r="AJ21" i="15"/>
  <c r="AO13" i="15"/>
  <c r="AH13" i="15"/>
  <c r="AO32" i="15"/>
  <c r="AH32" i="15"/>
  <c r="AT24" i="15"/>
  <c r="AM24" i="15"/>
  <c r="AQ35" i="15"/>
  <c r="AJ35" i="15"/>
  <c r="AQ16" i="15"/>
  <c r="AJ16" i="15"/>
  <c r="AI15" i="15"/>
  <c r="AP15" i="15"/>
  <c r="AO14" i="15"/>
  <c r="AH14" i="15"/>
  <c r="AL16" i="16"/>
  <c r="AS16" i="16"/>
  <c r="AI24" i="16"/>
  <c r="AP24" i="16"/>
  <c r="AI32" i="16"/>
  <c r="AP32" i="16"/>
  <c r="AK13" i="16"/>
  <c r="AR13" i="16"/>
  <c r="AI18" i="16"/>
  <c r="AP18" i="16"/>
  <c r="AO21" i="16"/>
  <c r="AH21" i="16"/>
  <c r="AM30" i="16"/>
  <c r="AT30" i="16"/>
  <c r="AR22" i="16"/>
  <c r="AK22" i="16"/>
  <c r="AM11" i="16"/>
  <c r="AT11" i="16"/>
  <c r="AS33" i="16"/>
  <c r="AL33" i="16"/>
  <c r="AU10" i="16"/>
  <c r="AN10" i="16"/>
  <c r="AQ19" i="16"/>
  <c r="AJ19" i="16"/>
  <c r="AQ23" i="17"/>
  <c r="AJ23" i="17"/>
  <c r="AQ15" i="17"/>
  <c r="AJ15" i="17"/>
  <c r="AS16" i="17"/>
  <c r="AL16" i="17"/>
  <c r="AM33" i="17"/>
  <c r="AT33" i="17"/>
  <c r="AO14" i="17"/>
  <c r="AH14" i="17"/>
  <c r="AK32" i="17"/>
  <c r="AR32" i="17"/>
  <c r="AT10" i="17"/>
  <c r="AM10" i="17"/>
  <c r="AH27" i="17"/>
  <c r="AO27" i="17"/>
  <c r="AU31" i="17"/>
  <c r="AN31" i="17"/>
  <c r="AQ13" i="17"/>
  <c r="AJ13" i="17"/>
  <c r="AK34" i="17"/>
  <c r="AR34" i="17"/>
  <c r="AI37" i="17"/>
  <c r="AP37" i="17"/>
  <c r="AH34" i="18"/>
  <c r="AO34" i="18"/>
  <c r="AI19" i="18"/>
  <c r="AP19" i="18"/>
  <c r="AH28" i="18"/>
  <c r="AO28" i="18"/>
  <c r="AR22" i="18"/>
  <c r="AK22" i="18"/>
  <c r="AT14" i="18"/>
  <c r="AM14" i="18"/>
  <c r="AI15" i="18"/>
  <c r="AP15" i="18"/>
  <c r="AI35" i="18"/>
  <c r="AP35" i="18"/>
  <c r="AQ20" i="18"/>
  <c r="AJ20" i="18"/>
  <c r="AK29" i="18"/>
  <c r="AR29" i="18"/>
  <c r="AU23" i="18"/>
  <c r="AN23" i="18"/>
  <c r="AO12" i="18"/>
  <c r="AH12" i="18"/>
  <c r="AQ23" i="19"/>
  <c r="AJ23" i="19"/>
  <c r="AQ21" i="19"/>
  <c r="AJ21" i="19"/>
  <c r="AO11" i="19"/>
  <c r="AH11" i="19"/>
  <c r="AQ9" i="19"/>
  <c r="AJ9" i="19"/>
  <c r="AQ34" i="19"/>
  <c r="AJ34" i="19"/>
  <c r="AP18" i="19"/>
  <c r="AI18" i="19"/>
  <c r="AU22" i="19"/>
  <c r="AN22" i="19"/>
  <c r="AU30" i="19"/>
  <c r="AN30" i="19"/>
  <c r="AQ19" i="19"/>
  <c r="AJ19" i="19"/>
  <c r="AI24" i="19"/>
  <c r="AP24" i="19"/>
  <c r="AP23" i="20"/>
  <c r="AI23" i="20"/>
  <c r="AQ10" i="20"/>
  <c r="AJ10" i="20"/>
  <c r="AJ32" i="20"/>
  <c r="AQ32" i="20"/>
  <c r="AP29" i="20"/>
  <c r="AI29" i="20"/>
  <c r="AI11" i="20"/>
  <c r="AP11" i="20"/>
  <c r="AH24" i="20"/>
  <c r="AO24" i="20"/>
  <c r="AH31" i="20"/>
  <c r="AO31" i="20"/>
  <c r="AJ26" i="20"/>
  <c r="AQ26" i="20"/>
  <c r="AH21" i="20"/>
  <c r="AO21" i="20"/>
  <c r="AP16" i="20"/>
  <c r="AI16" i="20"/>
  <c r="AL13" i="20"/>
  <c r="AS13" i="20"/>
  <c r="AP19" i="16"/>
  <c r="AI19" i="16"/>
  <c r="AS8" i="19"/>
  <c r="AL8" i="19"/>
  <c r="AM11" i="18"/>
  <c r="AT11" i="18"/>
  <c r="AQ8" i="19"/>
  <c r="AJ8" i="19"/>
  <c r="AK8" i="19"/>
  <c r="AR8" i="19"/>
  <c r="AH13" i="20"/>
  <c r="AO13" i="20"/>
  <c r="AS10" i="22"/>
  <c r="AL10" i="22"/>
  <c r="AI23" i="22"/>
  <c r="AP23" i="22"/>
  <c r="AQ21" i="22"/>
  <c r="AJ21" i="22"/>
  <c r="AT28" i="22"/>
  <c r="AM28" i="22"/>
  <c r="AM29" i="22"/>
  <c r="AT29" i="22"/>
  <c r="AK22" i="22"/>
  <c r="AR22" i="22"/>
  <c r="AO17" i="22"/>
  <c r="AH17" i="22"/>
  <c r="AS11" i="22"/>
  <c r="AL11" i="22"/>
  <c r="AM31" i="22"/>
  <c r="AT31" i="22"/>
  <c r="AK16" i="22"/>
  <c r="AR16" i="22"/>
  <c r="AT34" i="22"/>
  <c r="AM34" i="22"/>
  <c r="AK25" i="22"/>
  <c r="AR25" i="22"/>
  <c r="AM23" i="22"/>
  <c r="AT23" i="22"/>
  <c r="AO32" i="22"/>
  <c r="AH32" i="22"/>
  <c r="AQ33" i="22"/>
  <c r="AJ33" i="22"/>
  <c r="AU26" i="22"/>
  <c r="AN26" i="22"/>
  <c r="AT18" i="22"/>
  <c r="AM18" i="22"/>
  <c r="AU17" i="22"/>
  <c r="AN17" i="22"/>
  <c r="AI15" i="22"/>
  <c r="AP15" i="22"/>
  <c r="AO31" i="22"/>
  <c r="AH31" i="22"/>
  <c r="AQ16" i="22"/>
  <c r="AJ16" i="22"/>
  <c r="AO34" i="22"/>
  <c r="AH34" i="22"/>
  <c r="AO25" i="22"/>
  <c r="AH25" i="22"/>
  <c r="AK9" i="22"/>
  <c r="AR9" i="22"/>
  <c r="AS19" i="22"/>
  <c r="AL19" i="22"/>
  <c r="AS32" i="22"/>
  <c r="AL32" i="22"/>
  <c r="AU33" i="22"/>
  <c r="AN33" i="22"/>
  <c r="AS26" i="22"/>
  <c r="AL26" i="22"/>
  <c r="AO18" i="22"/>
  <c r="AH18" i="22"/>
  <c r="AN13" i="22"/>
  <c r="AU13" i="22"/>
  <c r="AT11" i="22"/>
  <c r="AM11" i="22"/>
  <c r="AL31" i="22"/>
  <c r="AS31" i="22"/>
  <c r="AS16" i="22"/>
  <c r="AL16" i="22"/>
  <c r="AN34" i="22"/>
  <c r="AU34" i="22"/>
  <c r="AM25" i="22"/>
  <c r="AT25" i="22"/>
  <c r="AR10" i="22"/>
  <c r="AK10" i="22"/>
  <c r="AI9" i="22"/>
  <c r="AP9" i="22"/>
  <c r="AU23" i="22"/>
  <c r="AN23" i="22"/>
  <c r="AL21" i="22"/>
  <c r="AS21" i="22"/>
  <c r="AI29" i="22"/>
  <c r="AP29" i="22"/>
  <c r="AN18" i="22"/>
  <c r="AU18" i="22"/>
  <c r="AK17" i="22"/>
  <c r="AR17" i="22"/>
  <c r="AH15" i="22"/>
  <c r="AO15" i="22"/>
  <c r="AI35" i="22"/>
  <c r="AP35" i="22"/>
  <c r="AP16" i="22"/>
  <c r="AI16" i="22"/>
  <c r="AQ25" i="22"/>
  <c r="AJ25" i="22"/>
  <c r="AO8" i="22"/>
  <c r="AH8" i="22"/>
  <c r="AH12" i="22"/>
  <c r="AO12" i="22"/>
  <c r="AU12" i="22"/>
  <c r="AN12" i="22"/>
  <c r="AI15" i="2"/>
  <c r="AP15" i="2"/>
  <c r="AO15" i="2"/>
  <c r="AH15" i="2"/>
  <c r="AN9" i="2"/>
  <c r="AU9" i="2"/>
  <c r="AP9" i="2"/>
  <c r="AI9" i="2"/>
  <c r="AS11" i="2"/>
  <c r="AL11" i="2"/>
  <c r="AU13" i="2"/>
  <c r="AN13" i="2"/>
  <c r="AQ17" i="2"/>
  <c r="AJ17" i="2"/>
  <c r="AS19" i="2"/>
  <c r="AL19" i="2"/>
  <c r="AR26" i="2"/>
  <c r="AR9" i="2"/>
  <c r="AK9" i="2"/>
  <c r="AR13" i="2"/>
  <c r="AK13" i="2"/>
  <c r="AK17" i="2"/>
  <c r="AR17" i="2"/>
  <c r="AQ22" i="2"/>
  <c r="AS26" i="2"/>
  <c r="AQ14" i="5"/>
  <c r="AJ14" i="5"/>
  <c r="AH10" i="5"/>
  <c r="AO10" i="5"/>
  <c r="AO23" i="5"/>
  <c r="AH23" i="5"/>
  <c r="AK36" i="5"/>
  <c r="AR36" i="5"/>
  <c r="AU31" i="5"/>
  <c r="AN31" i="5"/>
  <c r="AO35" i="5"/>
  <c r="AH35" i="5"/>
  <c r="AM37" i="5"/>
  <c r="AT37" i="5"/>
  <c r="AK13" i="5"/>
  <c r="AR13" i="5"/>
  <c r="AJ11" i="5"/>
  <c r="AQ11" i="5"/>
  <c r="AM12" i="5"/>
  <c r="AT12" i="5"/>
  <c r="AT23" i="5"/>
  <c r="AM23" i="5"/>
  <c r="AS32" i="5"/>
  <c r="AL32" i="5"/>
  <c r="AO29" i="5"/>
  <c r="AH29" i="5"/>
  <c r="AP33" i="5"/>
  <c r="AI33" i="5"/>
  <c r="AS37" i="5"/>
  <c r="AL37" i="5"/>
  <c r="AQ13" i="5"/>
  <c r="AJ13" i="5"/>
  <c r="AK11" i="5"/>
  <c r="AR11" i="5"/>
  <c r="AR34" i="5"/>
  <c r="AK34" i="5"/>
  <c r="AU28" i="5"/>
  <c r="AN28" i="5"/>
  <c r="AI24" i="5"/>
  <c r="AP24" i="5"/>
  <c r="AI22" i="5"/>
  <c r="AP22" i="5"/>
  <c r="AK20" i="5"/>
  <c r="AR20" i="5"/>
  <c r="AH18" i="5"/>
  <c r="AO18" i="5"/>
  <c r="AQ16" i="5"/>
  <c r="AJ16" i="5"/>
  <c r="AK15" i="5"/>
  <c r="AR15" i="5"/>
  <c r="AU30" i="5"/>
  <c r="AN30" i="5"/>
  <c r="AQ21" i="5"/>
  <c r="AJ21" i="5"/>
  <c r="AU17" i="5"/>
  <c r="AN17" i="5"/>
  <c r="AK33" i="5"/>
  <c r="AR33" i="5"/>
  <c r="AQ31" i="5"/>
  <c r="AJ31" i="5"/>
  <c r="AS29" i="5"/>
  <c r="AL29" i="5"/>
  <c r="AI36" i="5"/>
  <c r="AP36" i="5"/>
  <c r="AU32" i="5"/>
  <c r="AN32" i="5"/>
  <c r="AT27" i="5"/>
  <c r="AM27" i="5"/>
  <c r="AO19" i="5"/>
  <c r="AH19" i="5"/>
  <c r="AM10" i="5"/>
  <c r="AT10" i="5"/>
  <c r="AH12" i="5"/>
  <c r="AO12" i="5"/>
  <c r="AO14" i="5"/>
  <c r="AH14" i="5"/>
  <c r="AI34" i="5"/>
  <c r="AP34" i="5"/>
  <c r="AS28" i="5"/>
  <c r="AL28" i="5"/>
  <c r="AU26" i="5"/>
  <c r="AN26" i="5"/>
  <c r="AR22" i="5"/>
  <c r="AK22" i="5"/>
  <c r="AM20" i="5"/>
  <c r="AT20" i="5"/>
  <c r="AM18" i="5"/>
  <c r="AT18" i="5"/>
  <c r="AO16" i="5"/>
  <c r="AH16" i="5"/>
  <c r="AI15" i="5"/>
  <c r="AP15" i="5"/>
  <c r="AS30" i="5"/>
  <c r="AL30" i="5"/>
  <c r="AT25" i="5"/>
  <c r="AM25" i="5"/>
  <c r="AQ17" i="5"/>
  <c r="AJ17" i="5"/>
  <c r="AI11" i="15"/>
  <c r="AP11" i="15"/>
  <c r="AS23" i="15"/>
  <c r="AL23" i="15"/>
  <c r="AI20" i="15"/>
  <c r="AP20" i="15"/>
  <c r="AS31" i="16"/>
  <c r="AL31" i="16"/>
  <c r="AS17" i="16"/>
  <c r="AL17" i="16"/>
  <c r="AU15" i="17"/>
  <c r="AN15" i="17"/>
  <c r="AS13" i="17"/>
  <c r="AL13" i="17"/>
  <c r="AI17" i="18"/>
  <c r="AP17" i="18"/>
  <c r="AU24" i="18"/>
  <c r="AN24" i="18"/>
  <c r="AP30" i="15"/>
  <c r="AI30" i="15"/>
  <c r="AO31" i="15"/>
  <c r="AH31" i="15"/>
  <c r="AS14" i="15"/>
  <c r="AL14" i="15"/>
  <c r="AK11" i="16"/>
  <c r="AR11" i="16"/>
  <c r="AQ28" i="17"/>
  <c r="AJ28" i="17"/>
  <c r="AT26" i="17"/>
  <c r="AM26" i="17"/>
  <c r="AR21" i="18"/>
  <c r="AK21" i="18"/>
  <c r="AP22" i="15"/>
  <c r="AI22" i="15"/>
  <c r="AT20" i="15"/>
  <c r="AM20" i="15"/>
  <c r="AT31" i="16"/>
  <c r="AM31" i="16"/>
  <c r="AT25" i="16"/>
  <c r="AM25" i="16"/>
  <c r="AJ33" i="16"/>
  <c r="AQ33" i="16"/>
  <c r="AJ20" i="17"/>
  <c r="AQ20" i="17"/>
  <c r="AO11" i="17"/>
  <c r="AH11" i="17"/>
  <c r="AK25" i="18"/>
  <c r="AR25" i="18"/>
  <c r="AL15" i="18"/>
  <c r="AS15" i="18"/>
  <c r="AK30" i="15"/>
  <c r="AR30" i="15"/>
  <c r="AU35" i="15"/>
  <c r="AN35" i="15"/>
  <c r="AU29" i="16"/>
  <c r="AN29" i="16"/>
  <c r="AO11" i="16"/>
  <c r="AH11" i="16"/>
  <c r="AS14" i="17"/>
  <c r="AL14" i="17"/>
  <c r="AU29" i="17"/>
  <c r="AN29" i="17"/>
  <c r="AT19" i="18"/>
  <c r="AM19" i="18"/>
  <c r="AR35" i="18"/>
  <c r="AK35" i="18"/>
  <c r="AN33" i="18"/>
  <c r="AU33" i="18"/>
  <c r="AN29" i="18"/>
  <c r="AU29" i="18"/>
  <c r="AL13" i="18"/>
  <c r="AS13" i="18"/>
  <c r="AK12" i="18"/>
  <c r="AR12" i="18"/>
  <c r="AS10" i="19"/>
  <c r="AL10" i="19"/>
  <c r="AU12" i="19"/>
  <c r="AN12" i="19"/>
  <c r="AU35" i="19"/>
  <c r="AN35" i="19"/>
  <c r="AK18" i="19"/>
  <c r="AR18" i="19"/>
  <c r="AJ22" i="19"/>
  <c r="AQ22" i="19"/>
  <c r="AP30" i="19"/>
  <c r="AI30" i="19"/>
  <c r="AO24" i="19"/>
  <c r="AH24" i="19"/>
  <c r="AI12" i="20"/>
  <c r="AP12" i="20"/>
  <c r="AL19" i="20"/>
  <c r="AS19" i="20"/>
  <c r="AN24" i="20"/>
  <c r="AU24" i="20"/>
  <c r="AR31" i="20"/>
  <c r="AK31" i="20"/>
  <c r="AL21" i="20"/>
  <c r="AS21" i="20"/>
  <c r="AH14" i="16"/>
  <c r="AO14" i="16"/>
  <c r="AS25" i="15"/>
  <c r="AL25" i="15"/>
  <c r="AO34" i="15"/>
  <c r="AH34" i="15"/>
  <c r="AK22" i="15"/>
  <c r="AR22" i="15"/>
  <c r="AQ23" i="15"/>
  <c r="AJ23" i="15"/>
  <c r="AQ13" i="15"/>
  <c r="AJ13" i="15"/>
  <c r="AK36" i="15"/>
  <c r="AR36" i="15"/>
  <c r="AQ24" i="15"/>
  <c r="AJ24" i="15"/>
  <c r="AS16" i="15"/>
  <c r="AL16" i="15"/>
  <c r="AQ15" i="15"/>
  <c r="AJ15" i="15"/>
  <c r="AH17" i="15"/>
  <c r="AO17" i="15"/>
  <c r="AK29" i="16"/>
  <c r="AR29" i="16"/>
  <c r="AK15" i="16"/>
  <c r="AR15" i="16"/>
  <c r="AI28" i="16"/>
  <c r="AP28" i="16"/>
  <c r="AU34" i="16"/>
  <c r="AN34" i="16"/>
  <c r="AN25" i="16"/>
  <c r="AU25" i="16"/>
  <c r="AS30" i="16"/>
  <c r="AL30" i="16"/>
  <c r="AT17" i="16"/>
  <c r="AM17" i="16"/>
  <c r="AN33" i="16"/>
  <c r="AU33" i="16"/>
  <c r="AJ23" i="16"/>
  <c r="AQ23" i="16"/>
  <c r="AM23" i="17"/>
  <c r="AT23" i="17"/>
  <c r="AQ24" i="17"/>
  <c r="AJ24" i="17"/>
  <c r="AQ12" i="17"/>
  <c r="AJ12" i="17"/>
  <c r="AI14" i="17"/>
  <c r="AP14" i="17"/>
  <c r="AS32" i="17"/>
  <c r="AL32" i="17"/>
  <c r="AK26" i="17"/>
  <c r="AR26" i="17"/>
  <c r="AK31" i="17"/>
  <c r="AR31" i="17"/>
  <c r="AL11" i="17"/>
  <c r="AS11" i="17"/>
  <c r="AU34" i="17"/>
  <c r="AN34" i="17"/>
  <c r="AU34" i="18"/>
  <c r="AN34" i="18"/>
  <c r="AR19" i="18"/>
  <c r="AK19" i="18"/>
  <c r="AI28" i="18"/>
  <c r="AP28" i="18"/>
  <c r="AK18" i="18"/>
  <c r="AR18" i="18"/>
  <c r="AS10" i="18"/>
  <c r="AL10" i="18"/>
  <c r="AH31" i="18"/>
  <c r="AO31" i="18"/>
  <c r="AK16" i="18"/>
  <c r="AR16" i="18"/>
  <c r="AS30" i="18"/>
  <c r="AL30" i="18"/>
  <c r="AJ12" i="18"/>
  <c r="AQ12" i="18"/>
  <c r="AI25" i="19"/>
  <c r="AP25" i="19"/>
  <c r="AK17" i="19"/>
  <c r="AR17" i="19"/>
  <c r="AN20" i="19"/>
  <c r="AU20" i="19"/>
  <c r="AL31" i="19"/>
  <c r="AS31" i="19"/>
  <c r="AN16" i="19"/>
  <c r="AU16" i="19"/>
  <c r="AO22" i="19"/>
  <c r="AH22" i="19"/>
  <c r="AI27" i="19"/>
  <c r="AP27" i="19"/>
  <c r="AQ24" i="19"/>
  <c r="AJ24" i="19"/>
  <c r="AJ14" i="20"/>
  <c r="AQ14" i="20"/>
  <c r="AR27" i="20"/>
  <c r="AK27" i="20"/>
  <c r="AO9" i="20"/>
  <c r="AH9" i="20"/>
  <c r="AP34" i="20"/>
  <c r="AI34" i="20"/>
  <c r="AJ20" i="20"/>
  <c r="AQ20" i="20"/>
  <c r="AM10" i="16"/>
  <c r="AT10" i="16"/>
  <c r="AR27" i="15"/>
  <c r="AK27" i="15"/>
  <c r="AS34" i="15"/>
  <c r="AL34" i="15"/>
  <c r="AK29" i="15"/>
  <c r="AR29" i="15"/>
  <c r="AU23" i="15"/>
  <c r="AN23" i="15"/>
  <c r="AQ36" i="15"/>
  <c r="AJ36" i="15"/>
  <c r="AK20" i="15"/>
  <c r="AR20" i="15"/>
  <c r="AR31" i="15"/>
  <c r="AK31" i="15"/>
  <c r="AQ19" i="15"/>
  <c r="AJ19" i="15"/>
  <c r="AS18" i="15"/>
  <c r="AL18" i="15"/>
  <c r="AS12" i="16"/>
  <c r="AL12" i="16"/>
  <c r="AP31" i="16"/>
  <c r="AI31" i="16"/>
  <c r="AO32" i="16"/>
  <c r="AH32" i="16"/>
  <c r="AS13" i="16"/>
  <c r="AL13" i="16"/>
  <c r="AO25" i="16"/>
  <c r="AH25" i="16"/>
  <c r="AQ27" i="16"/>
  <c r="AJ27" i="16"/>
  <c r="AI11" i="16"/>
  <c r="AP11" i="16"/>
  <c r="AO36" i="16"/>
  <c r="AH36" i="16"/>
  <c r="AT28" i="17"/>
  <c r="AM28" i="17"/>
  <c r="AO20" i="17"/>
  <c r="AH20" i="17"/>
  <c r="AQ33" i="17"/>
  <c r="AJ33" i="17"/>
  <c r="AK14" i="17"/>
  <c r="AR14" i="17"/>
  <c r="AM22" i="17"/>
  <c r="AT22" i="17"/>
  <c r="AR27" i="17"/>
  <c r="AK27" i="17"/>
  <c r="AS17" i="17"/>
  <c r="AL17" i="17"/>
  <c r="AI25" i="17"/>
  <c r="AP25" i="17"/>
  <c r="AO37" i="17"/>
  <c r="AH37" i="17"/>
  <c r="AM25" i="18"/>
  <c r="AT25" i="18"/>
  <c r="AU17" i="18"/>
  <c r="AN17" i="18"/>
  <c r="AU22" i="18"/>
  <c r="AN22" i="18"/>
  <c r="AS24" i="18"/>
  <c r="AL24" i="18"/>
  <c r="AJ8" i="18"/>
  <c r="AQ8" i="18"/>
  <c r="AO27" i="18"/>
  <c r="AH27" i="18"/>
  <c r="AK20" i="18"/>
  <c r="AR20" i="18"/>
  <c r="AI30" i="18"/>
  <c r="AP30" i="18"/>
  <c r="AR13" i="18"/>
  <c r="AK13" i="18"/>
  <c r="AM13" i="19"/>
  <c r="AT13" i="19"/>
  <c r="AL25" i="19"/>
  <c r="AS25" i="19"/>
  <c r="AM11" i="19"/>
  <c r="AT11" i="19"/>
  <c r="AK9" i="19"/>
  <c r="AR9" i="19"/>
  <c r="AI34" i="19"/>
  <c r="AP34" i="19"/>
  <c r="AQ33" i="19"/>
  <c r="AJ33" i="19"/>
  <c r="AU28" i="19"/>
  <c r="AN28" i="19"/>
  <c r="AJ14" i="19"/>
  <c r="AQ14" i="19"/>
  <c r="AP10" i="20"/>
  <c r="AI10" i="20"/>
  <c r="AL27" i="20"/>
  <c r="AS27" i="20"/>
  <c r="AP15" i="20"/>
  <c r="AI15" i="20"/>
  <c r="AR25" i="20"/>
  <c r="AK25" i="20"/>
  <c r="AN34" i="20"/>
  <c r="AU34" i="20"/>
  <c r="AJ16" i="20"/>
  <c r="AQ16" i="20"/>
  <c r="AU33" i="15"/>
  <c r="AN33" i="15"/>
  <c r="AO11" i="15"/>
  <c r="AH11" i="15"/>
  <c r="AS22" i="15"/>
  <c r="AL22" i="15"/>
  <c r="AM23" i="15"/>
  <c r="AT23" i="15"/>
  <c r="AK10" i="15"/>
  <c r="AR10" i="15"/>
  <c r="AU32" i="15"/>
  <c r="AN32" i="15"/>
  <c r="AM35" i="15"/>
  <c r="AT35" i="15"/>
  <c r="AT12" i="15"/>
  <c r="AM12" i="15"/>
  <c r="AU18" i="15"/>
  <c r="AN18" i="15"/>
  <c r="AI12" i="16"/>
  <c r="AP12" i="16"/>
  <c r="AM29" i="16"/>
  <c r="AT29" i="16"/>
  <c r="AU15" i="16"/>
  <c r="AN15" i="16"/>
  <c r="AQ26" i="16"/>
  <c r="AJ26" i="16"/>
  <c r="AQ34" i="16"/>
  <c r="AJ34" i="16"/>
  <c r="AK35" i="16"/>
  <c r="AR35" i="16"/>
  <c r="AM20" i="16"/>
  <c r="AT20" i="16"/>
  <c r="AS22" i="16"/>
  <c r="AL22" i="16"/>
  <c r="AS37" i="16"/>
  <c r="AL37" i="16"/>
  <c r="AK36" i="16"/>
  <c r="AR36" i="16"/>
  <c r="AO28" i="17"/>
  <c r="AH28" i="17"/>
  <c r="AI15" i="17"/>
  <c r="AP15" i="17"/>
  <c r="AS20" i="17"/>
  <c r="AL20" i="17"/>
  <c r="AT12" i="17"/>
  <c r="AM12" i="17"/>
  <c r="AQ14" i="17"/>
  <c r="AJ14" i="17"/>
  <c r="AU32" i="17"/>
  <c r="AN32" i="17"/>
  <c r="AI27" i="17"/>
  <c r="AP27" i="17"/>
  <c r="AR17" i="17"/>
  <c r="AK17" i="17"/>
  <c r="AU11" i="17"/>
  <c r="AN11" i="17"/>
  <c r="AO30" i="17"/>
  <c r="AH30" i="17"/>
  <c r="AK34" i="18"/>
  <c r="AR34" i="18"/>
  <c r="AL19" i="18"/>
  <c r="AS19" i="18"/>
  <c r="AL28" i="18"/>
  <c r="AS28" i="18"/>
  <c r="AT22" i="18"/>
  <c r="AM22" i="18"/>
  <c r="AQ24" i="18"/>
  <c r="AJ24" i="18"/>
  <c r="AP8" i="18"/>
  <c r="AI8" i="18"/>
  <c r="AR31" i="18"/>
  <c r="AK31" i="18"/>
  <c r="AP20" i="18"/>
  <c r="AI20" i="18"/>
  <c r="AR23" i="18"/>
  <c r="AK23" i="18"/>
  <c r="AI9" i="18"/>
  <c r="AP9" i="18"/>
  <c r="AL23" i="19"/>
  <c r="AS23" i="19"/>
  <c r="AU17" i="19"/>
  <c r="AN17" i="19"/>
  <c r="AU11" i="19"/>
  <c r="AN11" i="19"/>
  <c r="AM9" i="19"/>
  <c r="AT9" i="19"/>
  <c r="AU31" i="19"/>
  <c r="AN31" i="19"/>
  <c r="AK16" i="19"/>
  <c r="AR16" i="19"/>
  <c r="AJ30" i="19"/>
  <c r="AQ30" i="19"/>
  <c r="AU15" i="19"/>
  <c r="AN15" i="19"/>
  <c r="AM18" i="20"/>
  <c r="AT18" i="20"/>
  <c r="AT12" i="20"/>
  <c r="AM12" i="20"/>
  <c r="AH15" i="20"/>
  <c r="AO15" i="20"/>
  <c r="AT25" i="20"/>
  <c r="AM25" i="20"/>
  <c r="AR35" i="20"/>
  <c r="AK35" i="20"/>
  <c r="AT8" i="20"/>
  <c r="AM8" i="20"/>
  <c r="AU18" i="19"/>
  <c r="AN18" i="19"/>
  <c r="AL33" i="19"/>
  <c r="AS33" i="19"/>
  <c r="AT22" i="19"/>
  <c r="AM22" i="19"/>
  <c r="AM30" i="19"/>
  <c r="AT30" i="19"/>
  <c r="AR19" i="19"/>
  <c r="AK19" i="19"/>
  <c r="AS14" i="19"/>
  <c r="AL14" i="19"/>
  <c r="AJ30" i="20"/>
  <c r="AQ30" i="20"/>
  <c r="AL18" i="20"/>
  <c r="AS18" i="20"/>
  <c r="AR10" i="20"/>
  <c r="AK10" i="20"/>
  <c r="AH32" i="20"/>
  <c r="AO32" i="20"/>
  <c r="AN27" i="20"/>
  <c r="AU27" i="20"/>
  <c r="AT19" i="20"/>
  <c r="AM19" i="20"/>
  <c r="AS11" i="20"/>
  <c r="AL11" i="20"/>
  <c r="AN25" i="20"/>
  <c r="AU25" i="20"/>
  <c r="AR22" i="20"/>
  <c r="AK22" i="20"/>
  <c r="AU31" i="20"/>
  <c r="AN31" i="20"/>
  <c r="AT26" i="20"/>
  <c r="AM26" i="20"/>
  <c r="AK21" i="20"/>
  <c r="AR21" i="20"/>
  <c r="AL20" i="20"/>
  <c r="AS20" i="20"/>
  <c r="AQ33" i="15"/>
  <c r="AJ33" i="15"/>
  <c r="AP34" i="15"/>
  <c r="AI34" i="15"/>
  <c r="AJ26" i="15"/>
  <c r="AQ26" i="15"/>
  <c r="AI23" i="15"/>
  <c r="AP23" i="15"/>
  <c r="AI13" i="15"/>
  <c r="AP13" i="15"/>
  <c r="AQ32" i="15"/>
  <c r="AJ32" i="15"/>
  <c r="AO24" i="15"/>
  <c r="AH24" i="15"/>
  <c r="AO35" i="15"/>
  <c r="AH35" i="15"/>
  <c r="AO12" i="15"/>
  <c r="AH12" i="15"/>
  <c r="AJ18" i="15"/>
  <c r="AQ18" i="15"/>
  <c r="AI17" i="15"/>
  <c r="AP17" i="15"/>
  <c r="AQ16" i="16"/>
  <c r="AJ16" i="16"/>
  <c r="AQ24" i="16"/>
  <c r="AJ24" i="16"/>
  <c r="AQ32" i="16"/>
  <c r="AJ32" i="16"/>
  <c r="AP13" i="16"/>
  <c r="AI13" i="16"/>
  <c r="AQ35" i="16"/>
  <c r="AJ35" i="16"/>
  <c r="AP21" i="16"/>
  <c r="AI21" i="16"/>
  <c r="AQ30" i="16"/>
  <c r="AJ30" i="16"/>
  <c r="AH22" i="16"/>
  <c r="AO22" i="16"/>
  <c r="AQ11" i="16"/>
  <c r="AJ11" i="16"/>
  <c r="AI33" i="16"/>
  <c r="AP33" i="16"/>
  <c r="AU14" i="16"/>
  <c r="AN14" i="16"/>
  <c r="AK28" i="17"/>
  <c r="AR28" i="17"/>
  <c r="AH19" i="17"/>
  <c r="AO19" i="17"/>
  <c r="AK24" i="17"/>
  <c r="AR24" i="17"/>
  <c r="AU16" i="17"/>
  <c r="AN16" i="17"/>
  <c r="AK21" i="17"/>
  <c r="AR21" i="17"/>
  <c r="AM18" i="17"/>
  <c r="AT18" i="17"/>
  <c r="AQ32" i="17"/>
  <c r="AJ32" i="17"/>
  <c r="AP10" i="17"/>
  <c r="AI10" i="17"/>
  <c r="AU27" i="17"/>
  <c r="AN27" i="17"/>
  <c r="AM31" i="17"/>
  <c r="AT31" i="17"/>
  <c r="AM13" i="17"/>
  <c r="AT13" i="17"/>
  <c r="AO34" i="17"/>
  <c r="AH34" i="17"/>
  <c r="AO35" i="17"/>
  <c r="AH35" i="17"/>
  <c r="AQ25" i="18"/>
  <c r="AJ25" i="18"/>
  <c r="AL17" i="18"/>
  <c r="AS17" i="18"/>
  <c r="AQ28" i="18"/>
  <c r="AJ28" i="18"/>
  <c r="AP22" i="18"/>
  <c r="AI22" i="18"/>
  <c r="AQ14" i="18"/>
  <c r="AJ14" i="18"/>
  <c r="AQ10" i="18"/>
  <c r="AJ10" i="18"/>
  <c r="AP31" i="18"/>
  <c r="AI31" i="18"/>
  <c r="AH20" i="18"/>
  <c r="AO20" i="18"/>
  <c r="AI29" i="18"/>
  <c r="AP29" i="18"/>
  <c r="AO23" i="18"/>
  <c r="AH23" i="18"/>
  <c r="AQ13" i="19"/>
  <c r="AJ13" i="19"/>
  <c r="AQ25" i="19"/>
  <c r="AJ25" i="19"/>
  <c r="AQ17" i="19"/>
  <c r="AJ17" i="19"/>
  <c r="AQ11" i="19"/>
  <c r="AJ11" i="19"/>
  <c r="AH9" i="19"/>
  <c r="AO9" i="19"/>
  <c r="AO34" i="19"/>
  <c r="AH34" i="19"/>
  <c r="AI16" i="19"/>
  <c r="AP16" i="19"/>
  <c r="AJ32" i="19"/>
  <c r="AQ32" i="19"/>
  <c r="AO30" i="19"/>
  <c r="AH30" i="19"/>
  <c r="AO15" i="19"/>
  <c r="AH15" i="19"/>
  <c r="AM30" i="20"/>
  <c r="AT30" i="20"/>
  <c r="AP18" i="20"/>
  <c r="AI18" i="20"/>
  <c r="AJ12" i="20"/>
  <c r="AQ12" i="20"/>
  <c r="AJ28" i="20"/>
  <c r="AQ28" i="20"/>
  <c r="AH19" i="20"/>
  <c r="AO19" i="20"/>
  <c r="AP9" i="20"/>
  <c r="AI9" i="20"/>
  <c r="AJ22" i="20"/>
  <c r="AQ22" i="20"/>
  <c r="AJ34" i="20"/>
  <c r="AQ34" i="20"/>
  <c r="AN33" i="20"/>
  <c r="AU33" i="20"/>
  <c r="AQ17" i="20"/>
  <c r="AJ17" i="20"/>
  <c r="AP8" i="20"/>
  <c r="AI8" i="20"/>
  <c r="AQ11" i="18"/>
  <c r="AJ11" i="18"/>
  <c r="AU11" i="18"/>
  <c r="AN11" i="18"/>
  <c r="AN8" i="19"/>
  <c r="AU8" i="19"/>
  <c r="AS11" i="18"/>
  <c r="AL11" i="18"/>
  <c r="AQ13" i="20"/>
  <c r="AJ13" i="20"/>
  <c r="AH8" i="20"/>
  <c r="AO8" i="20"/>
  <c r="AQ8" i="22"/>
  <c r="AJ8" i="22"/>
  <c r="AO23" i="22"/>
  <c r="AH23" i="22"/>
  <c r="AK32" i="22"/>
  <c r="AR32" i="22"/>
  <c r="AK33" i="22"/>
  <c r="AR33" i="22"/>
  <c r="AQ26" i="22"/>
  <c r="AJ26" i="22"/>
  <c r="AP18" i="22"/>
  <c r="AI18" i="22"/>
  <c r="AO13" i="22"/>
  <c r="AH13" i="22"/>
  <c r="AU11" i="22"/>
  <c r="AN11" i="22"/>
  <c r="AK31" i="22"/>
  <c r="AR31" i="22"/>
  <c r="AM16" i="22"/>
  <c r="AT16" i="22"/>
  <c r="AK34" i="22"/>
  <c r="AR34" i="22"/>
  <c r="AU25" i="22"/>
  <c r="AN25" i="22"/>
  <c r="AL23" i="22"/>
  <c r="AS23" i="22"/>
  <c r="AJ32" i="22"/>
  <c r="AQ32" i="22"/>
  <c r="AO33" i="22"/>
  <c r="AH33" i="22"/>
  <c r="AM26" i="22"/>
  <c r="AT26" i="22"/>
  <c r="AK18" i="22"/>
  <c r="AR18" i="22"/>
  <c r="AS17" i="22"/>
  <c r="AL17" i="22"/>
  <c r="AP11" i="22"/>
  <c r="AI11" i="22"/>
  <c r="AQ31" i="22"/>
  <c r="AJ31" i="22"/>
  <c r="AQ24" i="22"/>
  <c r="AJ24" i="22"/>
  <c r="AJ30" i="22"/>
  <c r="AQ30" i="22"/>
  <c r="AU20" i="22"/>
  <c r="AN20" i="22"/>
  <c r="AT9" i="22"/>
  <c r="AM9" i="22"/>
  <c r="AK19" i="22"/>
  <c r="AR19" i="22"/>
  <c r="AU32" i="22"/>
  <c r="AN32" i="22"/>
  <c r="AL33" i="22"/>
  <c r="AS33" i="22"/>
  <c r="AO22" i="22"/>
  <c r="AH22" i="22"/>
  <c r="AJ14" i="22"/>
  <c r="AQ14" i="22"/>
  <c r="AI13" i="22"/>
  <c r="AP13" i="22"/>
  <c r="AK11" i="22"/>
  <c r="AR11" i="22"/>
  <c r="AU31" i="22"/>
  <c r="AN31" i="22"/>
  <c r="AN16" i="22"/>
  <c r="AU16" i="22"/>
  <c r="AS34" i="22"/>
  <c r="AL34" i="22"/>
  <c r="AL25" i="22"/>
  <c r="AS25" i="22"/>
  <c r="AH10" i="22"/>
  <c r="AO10" i="22"/>
  <c r="AQ19" i="22"/>
  <c r="AJ19" i="22"/>
  <c r="AH19" i="22"/>
  <c r="AO19" i="22"/>
  <c r="AP32" i="22"/>
  <c r="AI32" i="22"/>
  <c r="AO26" i="22"/>
  <c r="AH26" i="22"/>
  <c r="AS18" i="22"/>
  <c r="AL18" i="22"/>
  <c r="AM17" i="22"/>
  <c r="AT17" i="22"/>
  <c r="AQ15" i="22"/>
  <c r="AJ15" i="22"/>
  <c r="AI31" i="22"/>
  <c r="AP31" i="22"/>
  <c r="AO24" i="22"/>
  <c r="AH24" i="22"/>
  <c r="AJ20" i="22"/>
  <c r="AQ20" i="22"/>
  <c r="AU8" i="22"/>
  <c r="AN8" i="22"/>
  <c r="AM12" i="22"/>
  <c r="AT12" i="22"/>
  <c r="AI8" i="22"/>
  <c r="AP8" i="22"/>
  <c r="AI11" i="2"/>
  <c r="AP11" i="2"/>
  <c r="AH13" i="2"/>
  <c r="AO13" i="2"/>
  <c r="AJ9" i="2"/>
  <c r="AQ9" i="2"/>
  <c r="AO26" i="2"/>
  <c r="AU11" i="2"/>
  <c r="AN11" i="2"/>
  <c r="AQ15" i="2"/>
  <c r="AJ15" i="2"/>
  <c r="AS17" i="2"/>
  <c r="AL17" i="2"/>
  <c r="AU19" i="2"/>
  <c r="AN19" i="2"/>
  <c r="AT26" i="2"/>
  <c r="AT9" i="2"/>
  <c r="AM9" i="2"/>
  <c r="AM13" i="2"/>
  <c r="AT13" i="2"/>
  <c r="AM17" i="2"/>
  <c r="AT17" i="2"/>
  <c r="AS22" i="2"/>
  <c r="AU26" i="2"/>
  <c r="AR10" i="4"/>
  <c r="AK14" i="5"/>
  <c r="AR14" i="5"/>
  <c r="AK19" i="5"/>
  <c r="AR19" i="5"/>
  <c r="AN27" i="5"/>
  <c r="AU27" i="5"/>
  <c r="AQ36" i="5"/>
  <c r="AJ36" i="5"/>
  <c r="AU33" i="5"/>
  <c r="AN33" i="5"/>
  <c r="AK35" i="5"/>
  <c r="AR35" i="5"/>
  <c r="AI37" i="5"/>
  <c r="AP37" i="5"/>
  <c r="AU11" i="5"/>
  <c r="AN11" i="5"/>
  <c r="AS10" i="5"/>
  <c r="AL10" i="5"/>
  <c r="AQ23" i="5"/>
  <c r="AJ23" i="5"/>
  <c r="AI32" i="5"/>
  <c r="AP32" i="5"/>
  <c r="AK31" i="5"/>
  <c r="AR31" i="5"/>
  <c r="AQ35" i="5"/>
  <c r="AJ35" i="5"/>
  <c r="AO37" i="5"/>
  <c r="AH37" i="5"/>
  <c r="AN13" i="5"/>
  <c r="AU13" i="5"/>
  <c r="AS11" i="5"/>
  <c r="AL11" i="5"/>
  <c r="AU14" i="5"/>
  <c r="AN14" i="5"/>
  <c r="AI28" i="5"/>
  <c r="AP28" i="5"/>
  <c r="AI26" i="5"/>
  <c r="AP26" i="5"/>
  <c r="AR24" i="5"/>
  <c r="AK24" i="5"/>
  <c r="AO22" i="5"/>
  <c r="AH22" i="5"/>
  <c r="AQ20" i="5"/>
  <c r="AJ20" i="5"/>
  <c r="AS18" i="5"/>
  <c r="AL18" i="5"/>
  <c r="AU16" i="5"/>
  <c r="AN16" i="5"/>
  <c r="AR30" i="5"/>
  <c r="AK30" i="5"/>
  <c r="AU25" i="5"/>
  <c r="AN25" i="5"/>
  <c r="AO21" i="5"/>
  <c r="AH21" i="5"/>
  <c r="AS17" i="5"/>
  <c r="AL17" i="5"/>
  <c r="AO33" i="5"/>
  <c r="AH33" i="5"/>
  <c r="AP31" i="5"/>
  <c r="AI31" i="5"/>
  <c r="AK29" i="5"/>
  <c r="AR29" i="5"/>
  <c r="AM36" i="5"/>
  <c r="AT36" i="5"/>
  <c r="AO27" i="5"/>
  <c r="AH27" i="5"/>
  <c r="AS23" i="5"/>
  <c r="AL23" i="5"/>
  <c r="AJ19" i="5"/>
  <c r="AQ19" i="5"/>
  <c r="AQ10" i="5"/>
  <c r="AJ10" i="5"/>
  <c r="AL12" i="5"/>
  <c r="AS12" i="5"/>
  <c r="AL14" i="5"/>
  <c r="AS14" i="5"/>
  <c r="AM34" i="5"/>
  <c r="AT34" i="5"/>
  <c r="AR26" i="5"/>
  <c r="AK26" i="5"/>
  <c r="AM24" i="5"/>
  <c r="AT24" i="5"/>
  <c r="AM22" i="5"/>
  <c r="AT22" i="5"/>
  <c r="AO20" i="5"/>
  <c r="AH20" i="5"/>
  <c r="AQ18" i="5"/>
  <c r="AJ18" i="5"/>
  <c r="AS16" i="5"/>
  <c r="AL16" i="5"/>
  <c r="AM15" i="5"/>
  <c r="AT15" i="5"/>
  <c r="AJ25" i="5"/>
  <c r="AQ25" i="5"/>
  <c r="AU21" i="5"/>
  <c r="AN21" i="5"/>
  <c r="AO17" i="5"/>
  <c r="AH17" i="5"/>
  <c r="AK34" i="15"/>
  <c r="AR34" i="15"/>
  <c r="AU13" i="15"/>
  <c r="AN13" i="15"/>
  <c r="AI12" i="15"/>
  <c r="AP12" i="15"/>
  <c r="AM34" i="16"/>
  <c r="AT34" i="16"/>
  <c r="AQ10" i="16"/>
  <c r="AJ10" i="16"/>
  <c r="AK20" i="17"/>
  <c r="AR20" i="17"/>
  <c r="AM30" i="17"/>
  <c r="AT30" i="17"/>
  <c r="AT32" i="18"/>
  <c r="AM32" i="18"/>
  <c r="AM15" i="18"/>
  <c r="AT15" i="18"/>
  <c r="AS26" i="15"/>
  <c r="AL26" i="15"/>
  <c r="AK16" i="15"/>
  <c r="AR16" i="15"/>
  <c r="AO26" i="16"/>
  <c r="AH26" i="16"/>
  <c r="AK23" i="16"/>
  <c r="AR23" i="16"/>
  <c r="AJ18" i="17"/>
  <c r="AQ18" i="17"/>
  <c r="AM27" i="17"/>
  <c r="AT27" i="17"/>
  <c r="AK14" i="18"/>
  <c r="AR14" i="18"/>
  <c r="AK21" i="15"/>
  <c r="AR21" i="15"/>
  <c r="AU31" i="15"/>
  <c r="AN31" i="15"/>
  <c r="AL32" i="16"/>
  <c r="AS32" i="16"/>
  <c r="AQ21" i="16"/>
  <c r="AJ21" i="16"/>
  <c r="AP23" i="16"/>
  <c r="AI23" i="16"/>
  <c r="AS12" i="17"/>
  <c r="AL12" i="17"/>
  <c r="AU30" i="17"/>
  <c r="AN30" i="17"/>
  <c r="AR32" i="18"/>
  <c r="AK32" i="18"/>
  <c r="AO10" i="18"/>
  <c r="AH10" i="18"/>
  <c r="AS29" i="15"/>
  <c r="AL29" i="15"/>
  <c r="AM15" i="15"/>
  <c r="AT15" i="15"/>
  <c r="AK34" i="16"/>
  <c r="AR34" i="16"/>
  <c r="AS36" i="16"/>
  <c r="AL36" i="16"/>
  <c r="AK18" i="17"/>
  <c r="AR18" i="17"/>
  <c r="AJ34" i="17"/>
  <c r="AQ34" i="17"/>
  <c r="AI24" i="18"/>
  <c r="AP24" i="18"/>
  <c r="AQ31" i="18"/>
  <c r="AJ31" i="18"/>
  <c r="AL33" i="18"/>
  <c r="AS33" i="18"/>
  <c r="AM30" i="18"/>
  <c r="AT30" i="18"/>
  <c r="AO9" i="18"/>
  <c r="AH9" i="18"/>
  <c r="AU23" i="19"/>
  <c r="AN23" i="19"/>
  <c r="AL11" i="19"/>
  <c r="AS11" i="19"/>
  <c r="AS12" i="19"/>
  <c r="AL12" i="19"/>
  <c r="AH31" i="19"/>
  <c r="AO31" i="19"/>
  <c r="AO16" i="19"/>
  <c r="AH16" i="19"/>
  <c r="AK22" i="19"/>
  <c r="AR22" i="19"/>
  <c r="AM27" i="19"/>
  <c r="AT27" i="19"/>
  <c r="AH23" i="20"/>
  <c r="AO23" i="20"/>
  <c r="AI28" i="20"/>
  <c r="AP28" i="20"/>
  <c r="AJ11" i="20"/>
  <c r="AQ11" i="20"/>
  <c r="AS22" i="20"/>
  <c r="AL22" i="20"/>
  <c r="AS34" i="20"/>
  <c r="AL34" i="20"/>
  <c r="AL17" i="20"/>
  <c r="AS17" i="20"/>
  <c r="AO23" i="16"/>
  <c r="AH23" i="16"/>
  <c r="AM27" i="15"/>
  <c r="AT27" i="15"/>
  <c r="AM30" i="15"/>
  <c r="AT30" i="15"/>
  <c r="AM22" i="15"/>
  <c r="AT22" i="15"/>
  <c r="AO23" i="15"/>
  <c r="AH23" i="15"/>
  <c r="AU10" i="15"/>
  <c r="AN10" i="15"/>
  <c r="AP32" i="15"/>
  <c r="AI32" i="15"/>
  <c r="AN20" i="15"/>
  <c r="AU20" i="15"/>
  <c r="AK12" i="15"/>
  <c r="AR12" i="15"/>
  <c r="AP18" i="15"/>
  <c r="AI18" i="15"/>
  <c r="AU12" i="16"/>
  <c r="AN12" i="16"/>
  <c r="AH24" i="16"/>
  <c r="AO24" i="16"/>
  <c r="AM32" i="16"/>
  <c r="AT32" i="16"/>
  <c r="AR28" i="16"/>
  <c r="AK28" i="16"/>
  <c r="AU18" i="16"/>
  <c r="AN18" i="16"/>
  <c r="AU21" i="16"/>
  <c r="AN21" i="16"/>
  <c r="AS27" i="16"/>
  <c r="AL27" i="16"/>
  <c r="AS11" i="16"/>
  <c r="AL11" i="16"/>
  <c r="AU36" i="16"/>
  <c r="AN36" i="16"/>
  <c r="AK10" i="16"/>
  <c r="AR10" i="16"/>
  <c r="AL19" i="17"/>
  <c r="AS19" i="17"/>
  <c r="AI20" i="17"/>
  <c r="AP20" i="17"/>
  <c r="AS33" i="17"/>
  <c r="AL33" i="17"/>
  <c r="AU18" i="17"/>
  <c r="AN18" i="17"/>
  <c r="AS22" i="17"/>
  <c r="AL22" i="17"/>
  <c r="AS26" i="17"/>
  <c r="AL26" i="17"/>
  <c r="AS31" i="17"/>
  <c r="AL31" i="17"/>
  <c r="AI11" i="17"/>
  <c r="AP11" i="17"/>
  <c r="AQ37" i="17"/>
  <c r="AJ37" i="17"/>
  <c r="AS25" i="18"/>
  <c r="AL25" i="18"/>
  <c r="AQ17" i="18"/>
  <c r="AJ17" i="18"/>
  <c r="AR26" i="18"/>
  <c r="AK26" i="18"/>
  <c r="AU18" i="18"/>
  <c r="AN18" i="18"/>
  <c r="AS8" i="18"/>
  <c r="AL8" i="18"/>
  <c r="AN31" i="18"/>
  <c r="AU31" i="18"/>
  <c r="AS16" i="18"/>
  <c r="AL16" i="18"/>
  <c r="AP23" i="18"/>
  <c r="AI23" i="18"/>
  <c r="AI13" i="19"/>
  <c r="AP13" i="19"/>
  <c r="AK25" i="19"/>
  <c r="AR25" i="19"/>
  <c r="AM10" i="19"/>
  <c r="AT10" i="19"/>
  <c r="AS20" i="19"/>
  <c r="AL20" i="19"/>
  <c r="AR31" i="19"/>
  <c r="AK31" i="19"/>
  <c r="AT16" i="19"/>
  <c r="AM16" i="19"/>
  <c r="AS32" i="19"/>
  <c r="AL32" i="19"/>
  <c r="AS19" i="19"/>
  <c r="AL19" i="19"/>
  <c r="AT24" i="19"/>
  <c r="AM24" i="19"/>
  <c r="AL10" i="20"/>
  <c r="AS10" i="20"/>
  <c r="AH29" i="20"/>
  <c r="AO29" i="20"/>
  <c r="AR9" i="20"/>
  <c r="AK9" i="20"/>
  <c r="AQ33" i="20"/>
  <c r="AJ33" i="20"/>
  <c r="AT20" i="20"/>
  <c r="AM20" i="20"/>
  <c r="AM33" i="15"/>
  <c r="AT33" i="15"/>
  <c r="AL11" i="15"/>
  <c r="AS11" i="15"/>
  <c r="AU30" i="15"/>
  <c r="AN30" i="15"/>
  <c r="AI21" i="15"/>
  <c r="AP21" i="15"/>
  <c r="AS9" i="15"/>
  <c r="AL9" i="15"/>
  <c r="AT32" i="15"/>
  <c r="AM32" i="15"/>
  <c r="AI35" i="15"/>
  <c r="AP35" i="15"/>
  <c r="AP16" i="15"/>
  <c r="AI16" i="15"/>
  <c r="AO15" i="15"/>
  <c r="AH15" i="15"/>
  <c r="AQ14" i="15"/>
  <c r="AJ14" i="15"/>
  <c r="AM16" i="16"/>
  <c r="AT16" i="16"/>
  <c r="AK31" i="16"/>
  <c r="AR31" i="16"/>
  <c r="AM26" i="16"/>
  <c r="AT26" i="16"/>
  <c r="AS34" i="16"/>
  <c r="AL34" i="16"/>
  <c r="AK21" i="16"/>
  <c r="AR21" i="16"/>
  <c r="AI27" i="16"/>
  <c r="AP27" i="16"/>
  <c r="AK37" i="16"/>
  <c r="AR37" i="16"/>
  <c r="AO10" i="16"/>
  <c r="AH10" i="16"/>
  <c r="AM19" i="17"/>
  <c r="AT19" i="17"/>
  <c r="AT20" i="17"/>
  <c r="AM20" i="17"/>
  <c r="AQ21" i="17"/>
  <c r="AJ21" i="17"/>
  <c r="AS18" i="17"/>
  <c r="AL18" i="17"/>
  <c r="AS10" i="17"/>
  <c r="AL10" i="17"/>
  <c r="AM29" i="17"/>
  <c r="AT29" i="17"/>
  <c r="AI13" i="17"/>
  <c r="AP13" i="17"/>
  <c r="AM34" i="17"/>
  <c r="AT34" i="17"/>
  <c r="AK37" i="17"/>
  <c r="AR37" i="17"/>
  <c r="AH21" i="18"/>
  <c r="AO21" i="18"/>
  <c r="AL32" i="18"/>
  <c r="AS32" i="18"/>
  <c r="AS18" i="18"/>
  <c r="AL18" i="18"/>
  <c r="AR24" i="18"/>
  <c r="AK24" i="18"/>
  <c r="AS35" i="18"/>
  <c r="AL35" i="18"/>
  <c r="AK27" i="18"/>
  <c r="AR27" i="18"/>
  <c r="AM16" i="18"/>
  <c r="AT16" i="18"/>
  <c r="AJ23" i="18"/>
  <c r="AQ23" i="18"/>
  <c r="AK9" i="18"/>
  <c r="AR9" i="18"/>
  <c r="AS13" i="19"/>
  <c r="AL13" i="19"/>
  <c r="AM17" i="19"/>
  <c r="AT17" i="19"/>
  <c r="AT20" i="19"/>
  <c r="AM20" i="19"/>
  <c r="AM35" i="19"/>
  <c r="AT35" i="19"/>
  <c r="AK34" i="19"/>
  <c r="AR34" i="19"/>
  <c r="AM33" i="19"/>
  <c r="AT33" i="19"/>
  <c r="AS30" i="19"/>
  <c r="AL30" i="19"/>
  <c r="AI30" i="20"/>
  <c r="AP30" i="20"/>
  <c r="AR12" i="20"/>
  <c r="AK12" i="20"/>
  <c r="AN29" i="20"/>
  <c r="AU29" i="20"/>
  <c r="AR11" i="20"/>
  <c r="AK11" i="20"/>
  <c r="AL24" i="20"/>
  <c r="AS24" i="20"/>
  <c r="AS26" i="20"/>
  <c r="AL26" i="20"/>
  <c r="AT16" i="20"/>
  <c r="AM16" i="20"/>
  <c r="AQ25" i="15"/>
  <c r="AJ25" i="15"/>
  <c r="AT34" i="15"/>
  <c r="AM34" i="15"/>
  <c r="AU29" i="15"/>
  <c r="AN29" i="15"/>
  <c r="AI9" i="15"/>
  <c r="AP9" i="15"/>
  <c r="AO36" i="15"/>
  <c r="AH36" i="15"/>
  <c r="AI28" i="15"/>
  <c r="AP28" i="15"/>
  <c r="AL35" i="15"/>
  <c r="AS35" i="15"/>
  <c r="AO19" i="15"/>
  <c r="AH19" i="15"/>
  <c r="AP14" i="15"/>
  <c r="AI14" i="15"/>
  <c r="AR12" i="16"/>
  <c r="AK12" i="16"/>
  <c r="AU24" i="16"/>
  <c r="AN24" i="16"/>
  <c r="AS15" i="16"/>
  <c r="AL15" i="16"/>
  <c r="AU28" i="16"/>
  <c r="AN28" i="16"/>
  <c r="AI34" i="16"/>
  <c r="AP34" i="16"/>
  <c r="AI25" i="16"/>
  <c r="AP25" i="16"/>
  <c r="AK20" i="16"/>
  <c r="AR20" i="16"/>
  <c r="AO17" i="16"/>
  <c r="AH17" i="16"/>
  <c r="AU37" i="16"/>
  <c r="AN37" i="16"/>
  <c r="AQ14" i="16"/>
  <c r="AJ14" i="16"/>
  <c r="AI23" i="17"/>
  <c r="AP23" i="17"/>
  <c r="AR15" i="17"/>
  <c r="AK15" i="17"/>
  <c r="AK16" i="17"/>
  <c r="AR16" i="17"/>
  <c r="AI33" i="17"/>
  <c r="AP33" i="17"/>
  <c r="AP18" i="17"/>
  <c r="AI18" i="17"/>
  <c r="AN22" i="17"/>
  <c r="AU22" i="17"/>
  <c r="AQ29" i="17"/>
  <c r="AJ29" i="17"/>
  <c r="AU13" i="17"/>
  <c r="AN13" i="17"/>
  <c r="AU25" i="17"/>
  <c r="AN25" i="17"/>
  <c r="AJ30" i="17"/>
  <c r="AQ30" i="17"/>
  <c r="AN25" i="18"/>
  <c r="AU25" i="18"/>
  <c r="AO17" i="18"/>
  <c r="AH17" i="18"/>
  <c r="AU28" i="18"/>
  <c r="AN28" i="18"/>
  <c r="AP18" i="18"/>
  <c r="AI18" i="18"/>
  <c r="AU15" i="18"/>
  <c r="AN15" i="18"/>
  <c r="AU8" i="18"/>
  <c r="AN8" i="18"/>
  <c r="AJ27" i="18"/>
  <c r="AQ27" i="18"/>
  <c r="AL20" i="18"/>
  <c r="AS20" i="18"/>
  <c r="AL23" i="18"/>
  <c r="AS23" i="18"/>
  <c r="AP12" i="18"/>
  <c r="AI12" i="18"/>
  <c r="AU25" i="19"/>
  <c r="AN25" i="19"/>
  <c r="AO10" i="19"/>
  <c r="AH10" i="19"/>
  <c r="AK20" i="19"/>
  <c r="AR20" i="19"/>
  <c r="AL9" i="19"/>
  <c r="AS9" i="19"/>
  <c r="AT34" i="19"/>
  <c r="AM34" i="19"/>
  <c r="AS26" i="19"/>
  <c r="AL26" i="19"/>
  <c r="AQ27" i="19"/>
  <c r="AJ27" i="19"/>
  <c r="AK24" i="19"/>
  <c r="AR24" i="19"/>
  <c r="AM14" i="20"/>
  <c r="AT14" i="20"/>
  <c r="AN32" i="20"/>
  <c r="AU32" i="20"/>
  <c r="AU15" i="20"/>
  <c r="AN15" i="20"/>
  <c r="AP24" i="20"/>
  <c r="AI24" i="20"/>
  <c r="AP26" i="20"/>
  <c r="AI26" i="20"/>
  <c r="AQ29" i="19"/>
  <c r="AJ29" i="19"/>
  <c r="AJ16" i="19"/>
  <c r="AQ16" i="19"/>
  <c r="AO26" i="19"/>
  <c r="AH26" i="19"/>
  <c r="AO32" i="19"/>
  <c r="AH32" i="19"/>
  <c r="AK30" i="19"/>
  <c r="AR30" i="19"/>
  <c r="AM19" i="19"/>
  <c r="AT19" i="19"/>
  <c r="AU14" i="19"/>
  <c r="AN14" i="19"/>
  <c r="AR30" i="20"/>
  <c r="AK30" i="20"/>
  <c r="AN18" i="20"/>
  <c r="AU18" i="20"/>
  <c r="AT10" i="20"/>
  <c r="AM10" i="20"/>
  <c r="AT32" i="20"/>
  <c r="AM32" i="20"/>
  <c r="AT27" i="20"/>
  <c r="AM27" i="20"/>
  <c r="AL15" i="20"/>
  <c r="AS15" i="20"/>
  <c r="AS9" i="20"/>
  <c r="AL9" i="20"/>
  <c r="AT24" i="20"/>
  <c r="AM24" i="20"/>
  <c r="AL35" i="20"/>
  <c r="AS35" i="20"/>
  <c r="AT34" i="20"/>
  <c r="AM34" i="20"/>
  <c r="AR33" i="20"/>
  <c r="AK33" i="20"/>
  <c r="AT17" i="20"/>
  <c r="AM17" i="20"/>
  <c r="AN16" i="20"/>
  <c r="AU16" i="20"/>
  <c r="AI25" i="15"/>
  <c r="AP25" i="15"/>
  <c r="AQ30" i="15"/>
  <c r="AJ30" i="15"/>
  <c r="AQ22" i="15"/>
  <c r="AJ22" i="15"/>
  <c r="AH9" i="15"/>
  <c r="AO9" i="15"/>
  <c r="AP10" i="15"/>
  <c r="AI10" i="15"/>
  <c r="AS28" i="15"/>
  <c r="AL28" i="15"/>
  <c r="AQ20" i="15"/>
  <c r="AJ20" i="15"/>
  <c r="AI31" i="15"/>
  <c r="AP31" i="15"/>
  <c r="AQ12" i="15"/>
  <c r="AJ12" i="15"/>
  <c r="AO18" i="15"/>
  <c r="AH18" i="15"/>
  <c r="AO12" i="16"/>
  <c r="AH12" i="16"/>
  <c r="AS29" i="16"/>
  <c r="AL29" i="16"/>
  <c r="AU31" i="16"/>
  <c r="AN31" i="16"/>
  <c r="AI26" i="16"/>
  <c r="AP26" i="16"/>
  <c r="AO34" i="16"/>
  <c r="AH34" i="16"/>
  <c r="AS25" i="16"/>
  <c r="AL25" i="16"/>
  <c r="AI20" i="16"/>
  <c r="AP20" i="16"/>
  <c r="AU27" i="16"/>
  <c r="AN27" i="16"/>
  <c r="AK17" i="16"/>
  <c r="AR17" i="16"/>
  <c r="AO37" i="16"/>
  <c r="AH37" i="16"/>
  <c r="AM36" i="16"/>
  <c r="AT36" i="16"/>
  <c r="AR14" i="16"/>
  <c r="AK14" i="16"/>
  <c r="AI28" i="17"/>
  <c r="AP28" i="17"/>
  <c r="AQ19" i="17"/>
  <c r="AJ19" i="17"/>
  <c r="AN24" i="17"/>
  <c r="AU24" i="17"/>
  <c r="AN12" i="17"/>
  <c r="AU12" i="17"/>
  <c r="AM21" i="17"/>
  <c r="AT21" i="17"/>
  <c r="AO18" i="17"/>
  <c r="AH18" i="17"/>
  <c r="AI22" i="17"/>
  <c r="AP22" i="17"/>
  <c r="AP26" i="17"/>
  <c r="AI26" i="17"/>
  <c r="AH29" i="17"/>
  <c r="AO29" i="17"/>
  <c r="AU17" i="17"/>
  <c r="AN17" i="17"/>
  <c r="AM11" i="17"/>
  <c r="AT11" i="17"/>
  <c r="AP30" i="17"/>
  <c r="AI30" i="17"/>
  <c r="AM35" i="17"/>
  <c r="AT35" i="17"/>
  <c r="AM21" i="18"/>
  <c r="AT21" i="18"/>
  <c r="AH32" i="18"/>
  <c r="AO32" i="18"/>
  <c r="AQ26" i="18"/>
  <c r="AJ26" i="18"/>
  <c r="AO18" i="18"/>
  <c r="AH18" i="18"/>
  <c r="AO24" i="18"/>
  <c r="AH24" i="18"/>
  <c r="AP10" i="18"/>
  <c r="AI10" i="18"/>
  <c r="AM27" i="18"/>
  <c r="AT27" i="18"/>
  <c r="AP16" i="18"/>
  <c r="AI16" i="18"/>
  <c r="AU30" i="18"/>
  <c r="AN30" i="18"/>
  <c r="AO13" i="18"/>
  <c r="AH13" i="18"/>
  <c r="AH13" i="19"/>
  <c r="AO13" i="19"/>
  <c r="AO25" i="19"/>
  <c r="AH25" i="19"/>
  <c r="AO17" i="19"/>
  <c r="AH17" i="19"/>
  <c r="AP20" i="19"/>
  <c r="AI20" i="19"/>
  <c r="AI35" i="19"/>
  <c r="AP35" i="19"/>
  <c r="AR29" i="19"/>
  <c r="AK29" i="19"/>
  <c r="AI33" i="19"/>
  <c r="AP33" i="19"/>
  <c r="AS28" i="19"/>
  <c r="AL28" i="19"/>
  <c r="AO27" i="19"/>
  <c r="AH27" i="19"/>
  <c r="AQ15" i="19"/>
  <c r="AJ15" i="19"/>
  <c r="AH30" i="20"/>
  <c r="AO30" i="20"/>
  <c r="AH14" i="20"/>
  <c r="AO14" i="20"/>
  <c r="AL12" i="20"/>
  <c r="AS12" i="20"/>
  <c r="AQ27" i="20"/>
  <c r="AJ27" i="20"/>
  <c r="AQ19" i="20"/>
  <c r="AJ19" i="20"/>
  <c r="AP25" i="20"/>
  <c r="AI25" i="20"/>
  <c r="AP22" i="20"/>
  <c r="AI22" i="20"/>
  <c r="AH34" i="20"/>
  <c r="AO34" i="20"/>
  <c r="AP33" i="20"/>
  <c r="AI33" i="20"/>
  <c r="AH17" i="20"/>
  <c r="AO17" i="20"/>
  <c r="AT8" i="19"/>
  <c r="AM8" i="19"/>
  <c r="AK11" i="18"/>
  <c r="AR11" i="18"/>
  <c r="AI11" i="18"/>
  <c r="AP11" i="18"/>
  <c r="AP13" i="20"/>
  <c r="AI13" i="20"/>
  <c r="AI8" i="19"/>
  <c r="AP8" i="19"/>
  <c r="AT13" i="20"/>
  <c r="AM13" i="20"/>
  <c r="AU8" i="20"/>
  <c r="AN8" i="20"/>
  <c r="AU9" i="22"/>
  <c r="AN9" i="22"/>
  <c r="AU19" i="22"/>
  <c r="AN19" i="22"/>
  <c r="AM32" i="22"/>
  <c r="AT32" i="22"/>
  <c r="AM33" i="22"/>
  <c r="AT33" i="22"/>
  <c r="AI26" i="22"/>
  <c r="AP26" i="22"/>
  <c r="AI14" i="22"/>
  <c r="AP14" i="22"/>
  <c r="AS15" i="22"/>
  <c r="AL15" i="22"/>
  <c r="AM35" i="22"/>
  <c r="AT35" i="22"/>
  <c r="AI27" i="22"/>
  <c r="AP27" i="22"/>
  <c r="AS24" i="22"/>
  <c r="AL24" i="22"/>
  <c r="AT30" i="22"/>
  <c r="AM30" i="22"/>
  <c r="AK20" i="22"/>
  <c r="AR20" i="22"/>
  <c r="AM21" i="22"/>
  <c r="AT21" i="22"/>
  <c r="AO28" i="22"/>
  <c r="AH28" i="22"/>
  <c r="AQ29" i="22"/>
  <c r="AJ29" i="22"/>
  <c r="AQ22" i="22"/>
  <c r="AJ22" i="22"/>
  <c r="AT14" i="22"/>
  <c r="AM14" i="22"/>
  <c r="AJ13" i="22"/>
  <c r="AQ13" i="22"/>
  <c r="AH35" i="22"/>
  <c r="AO35" i="22"/>
  <c r="AK27" i="22"/>
  <c r="AR27" i="22"/>
  <c r="AI24" i="22"/>
  <c r="AP24" i="22"/>
  <c r="AO30" i="22"/>
  <c r="AH30" i="22"/>
  <c r="AT20" i="22"/>
  <c r="AM20" i="22"/>
  <c r="AK23" i="22"/>
  <c r="AR23" i="22"/>
  <c r="AU21" i="22"/>
  <c r="AN21" i="22"/>
  <c r="AS28" i="22"/>
  <c r="AL28" i="22"/>
  <c r="AU29" i="22"/>
  <c r="AN29" i="22"/>
  <c r="AN22" i="22"/>
  <c r="AU22" i="22"/>
  <c r="AO14" i="22"/>
  <c r="AH14" i="22"/>
  <c r="AM15" i="22"/>
  <c r="AT15" i="22"/>
  <c r="AS35" i="22"/>
  <c r="AL35" i="22"/>
  <c r="AH27" i="22"/>
  <c r="AO27" i="22"/>
  <c r="AU24" i="22"/>
  <c r="AN24" i="22"/>
  <c r="AN30" i="22"/>
  <c r="AU30" i="22"/>
  <c r="AO20" i="22"/>
  <c r="AH20" i="22"/>
  <c r="AM10" i="22"/>
  <c r="AT10" i="22"/>
  <c r="AQ9" i="22"/>
  <c r="AJ9" i="22"/>
  <c r="AI19" i="22"/>
  <c r="AP19" i="22"/>
  <c r="AP28" i="22"/>
  <c r="AI28" i="22"/>
  <c r="AK26" i="22"/>
  <c r="AR26" i="22"/>
  <c r="AN14" i="22"/>
  <c r="AU14" i="22"/>
  <c r="AK13" i="22"/>
  <c r="AR13" i="22"/>
  <c r="AO11" i="22"/>
  <c r="AH11" i="22"/>
  <c r="AM27" i="22"/>
  <c r="AT27" i="22"/>
  <c r="AP34" i="22"/>
  <c r="AI34" i="22"/>
  <c r="AS20" i="22"/>
  <c r="AL20" i="22"/>
  <c r="AL12" i="22"/>
  <c r="AS12" i="22"/>
  <c r="AM8" i="22"/>
  <c r="AT8" i="22"/>
  <c r="AQ12" i="22"/>
  <c r="AJ12" i="22"/>
  <c r="AL24" i="2"/>
  <c r="AL20" i="2"/>
  <c r="AO19" i="2"/>
  <c r="AH19" i="2"/>
  <c r="AI17" i="2"/>
  <c r="AP17" i="2"/>
  <c r="AO22" i="2"/>
  <c r="AL15" i="2"/>
  <c r="AS15" i="2"/>
  <c r="AU17" i="2"/>
  <c r="AN17" i="2"/>
  <c r="AP22" i="2"/>
  <c r="AR11" i="2"/>
  <c r="AK11" i="2"/>
  <c r="AR15" i="2"/>
  <c r="AK15" i="2"/>
  <c r="AR19" i="2"/>
  <c r="AK19" i="2"/>
  <c r="AQ12" i="5"/>
  <c r="AJ12" i="5"/>
  <c r="AS19" i="5"/>
  <c r="AL19" i="5"/>
  <c r="AP29" i="5"/>
  <c r="AI29" i="5"/>
  <c r="AT33" i="5"/>
  <c r="AM33" i="5"/>
  <c r="AS13" i="5"/>
  <c r="AL13" i="5"/>
  <c r="AT11" i="5"/>
  <c r="AM11" i="5"/>
  <c r="AM14" i="5"/>
  <c r="AT14" i="5"/>
  <c r="AI10" i="5"/>
  <c r="AP10" i="5"/>
  <c r="AU36" i="5"/>
  <c r="AN36" i="5"/>
  <c r="AS31" i="5"/>
  <c r="AL31" i="5"/>
  <c r="AT35" i="5"/>
  <c r="AM35" i="5"/>
  <c r="AI13" i="5"/>
  <c r="AP13" i="5"/>
  <c r="AQ34" i="5"/>
  <c r="AJ34" i="5"/>
  <c r="AK28" i="5"/>
  <c r="AR28" i="5"/>
  <c r="AQ24" i="5"/>
  <c r="AJ24" i="5"/>
  <c r="AS22" i="5"/>
  <c r="AL22" i="5"/>
  <c r="AI16" i="5"/>
  <c r="AP16" i="5"/>
  <c r="AS15" i="5"/>
  <c r="AL15" i="5"/>
  <c r="AS25" i="5"/>
  <c r="AL25" i="5"/>
  <c r="AP21" i="5"/>
  <c r="AI21" i="5"/>
  <c r="AS33" i="5"/>
  <c r="AL33" i="5"/>
  <c r="AT31" i="5"/>
  <c r="AM31" i="5"/>
  <c r="AR32" i="5"/>
  <c r="AK32" i="5"/>
  <c r="AQ27" i="5"/>
  <c r="AJ27" i="5"/>
  <c r="AP19" i="5"/>
  <c r="AI19" i="5"/>
  <c r="AU10" i="5"/>
  <c r="AN10" i="5"/>
  <c r="AH34" i="5"/>
  <c r="AO34" i="5"/>
  <c r="AM28" i="5"/>
  <c r="AT28" i="5"/>
  <c r="AH24" i="5"/>
  <c r="AO24" i="5"/>
  <c r="AQ22" i="5"/>
  <c r="AJ22" i="5"/>
  <c r="AU18" i="5"/>
  <c r="AN18" i="5"/>
  <c r="AO15" i="5"/>
  <c r="AH15" i="5"/>
  <c r="AI30" i="5"/>
  <c r="AP30" i="5"/>
  <c r="AO25" i="5"/>
  <c r="AH25" i="5"/>
  <c r="AP17" i="5"/>
  <c r="AI17" i="5"/>
  <c r="AS36" i="15"/>
  <c r="AL36" i="15"/>
  <c r="AS21" i="16"/>
  <c r="AL21" i="16"/>
  <c r="AM19" i="16"/>
  <c r="AT19" i="16"/>
  <c r="AR35" i="17"/>
  <c r="AK35" i="17"/>
  <c r="AS33" i="15"/>
  <c r="AL33" i="15"/>
  <c r="AL19" i="15"/>
  <c r="AS19" i="15"/>
  <c r="AS23" i="16"/>
  <c r="AL23" i="16"/>
  <c r="AI17" i="17"/>
  <c r="AP17" i="17"/>
  <c r="AT9" i="15"/>
  <c r="AM9" i="15"/>
  <c r="AU26" i="16"/>
  <c r="AN26" i="16"/>
  <c r="AH30" i="16"/>
  <c r="AO30" i="16"/>
  <c r="AM32" i="17"/>
  <c r="AT32" i="17"/>
  <c r="AR28" i="18"/>
  <c r="AK28" i="18"/>
  <c r="AO10" i="15"/>
  <c r="AH10" i="15"/>
  <c r="AN35" i="16"/>
  <c r="AU35" i="16"/>
  <c r="AU10" i="17"/>
  <c r="AN10" i="17"/>
  <c r="AM8" i="18"/>
  <c r="AT8" i="18"/>
  <c r="AN20" i="18"/>
  <c r="AU20" i="18"/>
  <c r="AM9" i="18"/>
  <c r="AT9" i="18"/>
  <c r="AQ20" i="19"/>
  <c r="AJ20" i="19"/>
  <c r="AU9" i="19"/>
  <c r="AN9" i="19"/>
  <c r="AR33" i="19"/>
  <c r="AK33" i="19"/>
  <c r="AO14" i="19"/>
  <c r="AH14" i="19"/>
  <c r="AN28" i="20"/>
  <c r="AU28" i="20"/>
  <c r="AT11" i="20"/>
  <c r="AM11" i="20"/>
  <c r="AN26" i="20"/>
  <c r="AU26" i="20"/>
  <c r="AS19" i="16"/>
  <c r="AL19" i="16"/>
  <c r="AS30" i="15"/>
  <c r="AL30" i="15"/>
  <c r="AR9" i="15"/>
  <c r="AK9" i="15"/>
  <c r="AS10" i="15"/>
  <c r="AL10" i="15"/>
  <c r="AS20" i="15"/>
  <c r="AL20" i="15"/>
  <c r="AK18" i="15"/>
  <c r="AR18" i="15"/>
  <c r="AR24" i="16"/>
  <c r="AK24" i="16"/>
  <c r="AO13" i="16"/>
  <c r="AH13" i="16"/>
  <c r="AS20" i="16"/>
  <c r="AL20" i="16"/>
  <c r="AT37" i="16"/>
  <c r="AM37" i="16"/>
  <c r="AS28" i="17"/>
  <c r="AL28" i="17"/>
  <c r="AR19" i="17"/>
  <c r="AK19" i="17"/>
  <c r="AK33" i="17"/>
  <c r="AR33" i="17"/>
  <c r="AO10" i="17"/>
  <c r="AH10" i="17"/>
  <c r="AQ17" i="17"/>
  <c r="AJ17" i="17"/>
  <c r="AU35" i="17"/>
  <c r="AN35" i="17"/>
  <c r="AM17" i="18"/>
  <c r="AT17" i="18"/>
  <c r="AM24" i="18"/>
  <c r="AT24" i="18"/>
  <c r="AP27" i="18"/>
  <c r="AI27" i="18"/>
  <c r="AO29" i="18"/>
  <c r="AH29" i="18"/>
  <c r="AK13" i="19"/>
  <c r="AR13" i="19"/>
  <c r="AK10" i="19"/>
  <c r="AR10" i="19"/>
  <c r="AU29" i="19"/>
  <c r="AN29" i="19"/>
  <c r="AN32" i="19"/>
  <c r="AU32" i="19"/>
  <c r="AS30" i="20"/>
  <c r="AL30" i="20"/>
  <c r="AP19" i="20"/>
  <c r="AI19" i="20"/>
  <c r="AQ35" i="20"/>
  <c r="AJ35" i="20"/>
  <c r="AO16" i="20"/>
  <c r="AH16" i="20"/>
  <c r="AQ11" i="15"/>
  <c r="AJ11" i="15"/>
  <c r="AM21" i="15"/>
  <c r="AT21" i="15"/>
  <c r="AK13" i="15"/>
  <c r="AR13" i="15"/>
  <c r="AR35" i="15"/>
  <c r="AK35" i="15"/>
  <c r="AU15" i="15"/>
  <c r="AN15" i="15"/>
  <c r="AP29" i="16"/>
  <c r="AI29" i="16"/>
  <c r="AQ28" i="16"/>
  <c r="AJ28" i="16"/>
  <c r="AS18" i="16"/>
  <c r="AL18" i="16"/>
  <c r="AU22" i="16"/>
  <c r="AN22" i="16"/>
  <c r="AI14" i="16"/>
  <c r="AP14" i="16"/>
  <c r="AQ16" i="17"/>
  <c r="AJ16" i="17"/>
  <c r="AH21" i="17"/>
  <c r="AO21" i="17"/>
  <c r="AU26" i="17"/>
  <c r="AN26" i="17"/>
  <c r="AQ11" i="17"/>
  <c r="AJ11" i="17"/>
  <c r="AQ35" i="17"/>
  <c r="AJ35" i="17"/>
  <c r="AJ19" i="18"/>
  <c r="AQ19" i="18"/>
  <c r="AI14" i="18"/>
  <c r="AP14" i="18"/>
  <c r="AN35" i="18"/>
  <c r="AU35" i="18"/>
  <c r="AQ29" i="18"/>
  <c r="AJ29" i="18"/>
  <c r="AT12" i="18"/>
  <c r="AM12" i="18"/>
  <c r="AS17" i="19"/>
  <c r="AL17" i="19"/>
  <c r="AK35" i="19"/>
  <c r="AR35" i="19"/>
  <c r="AP22" i="19"/>
  <c r="AI22" i="19"/>
  <c r="AO18" i="20"/>
  <c r="AH18" i="20"/>
  <c r="AT29" i="20"/>
  <c r="AM29" i="20"/>
  <c r="AM9" i="20"/>
  <c r="AT9" i="20"/>
  <c r="AU21" i="20"/>
  <c r="AN21" i="20"/>
  <c r="AQ27" i="15"/>
  <c r="AJ27" i="15"/>
  <c r="AO29" i="15"/>
  <c r="AH29" i="15"/>
  <c r="AN36" i="15"/>
  <c r="AU36" i="15"/>
  <c r="AK24" i="15"/>
  <c r="AR24" i="15"/>
  <c r="AU19" i="15"/>
  <c r="AN19" i="15"/>
  <c r="AU16" i="16"/>
  <c r="AN16" i="16"/>
  <c r="AJ31" i="16"/>
  <c r="AQ31" i="16"/>
  <c r="AS28" i="16"/>
  <c r="AL28" i="16"/>
  <c r="AK25" i="16"/>
  <c r="AR25" i="16"/>
  <c r="AN17" i="16"/>
  <c r="AU17" i="16"/>
  <c r="AM14" i="16"/>
  <c r="AT14" i="16"/>
  <c r="AS24" i="17"/>
  <c r="AL24" i="17"/>
  <c r="AU21" i="17"/>
  <c r="AN21" i="17"/>
  <c r="AT36" i="17"/>
  <c r="AM36" i="17"/>
  <c r="AS29" i="17"/>
  <c r="AL29" i="17"/>
  <c r="AM25" i="17"/>
  <c r="AT25" i="17"/>
  <c r="AP21" i="18"/>
  <c r="AI21" i="18"/>
  <c r="AH26" i="18"/>
  <c r="AO26" i="18"/>
  <c r="AK15" i="18"/>
  <c r="AR15" i="18"/>
  <c r="AH35" i="18"/>
  <c r="AO35" i="18"/>
  <c r="AQ16" i="18"/>
  <c r="AJ16" i="18"/>
  <c r="AU13" i="19"/>
  <c r="AN13" i="19"/>
  <c r="AH21" i="19"/>
  <c r="AO21" i="19"/>
  <c r="AQ12" i="19"/>
  <c r="AJ12" i="19"/>
  <c r="AS34" i="19"/>
  <c r="AL34" i="19"/>
  <c r="AR27" i="19"/>
  <c r="AK27" i="19"/>
  <c r="AR14" i="20"/>
  <c r="AK14" i="20"/>
  <c r="AO28" i="20"/>
  <c r="AH28" i="20"/>
  <c r="AN22" i="20"/>
  <c r="AU22" i="20"/>
  <c r="AS29" i="19"/>
  <c r="AL29" i="19"/>
  <c r="AS16" i="19"/>
  <c r="AL16" i="19"/>
  <c r="AT32" i="19"/>
  <c r="AM32" i="19"/>
  <c r="AR15" i="19"/>
  <c r="AK15" i="19"/>
  <c r="AK23" i="20"/>
  <c r="AR23" i="20"/>
  <c r="AN12" i="20"/>
  <c r="AU12" i="20"/>
  <c r="AR28" i="20"/>
  <c r="AK28" i="20"/>
  <c r="AT15" i="20"/>
  <c r="AM15" i="20"/>
  <c r="AR24" i="20"/>
  <c r="AK24" i="20"/>
  <c r="AN35" i="20"/>
  <c r="AU35" i="20"/>
  <c r="AL33" i="20"/>
  <c r="AS33" i="20"/>
  <c r="AL16" i="20"/>
  <c r="AS16" i="20"/>
  <c r="AI27" i="15"/>
  <c r="AP27" i="15"/>
  <c r="AI29" i="15"/>
  <c r="AP29" i="15"/>
  <c r="AI36" i="15"/>
  <c r="AP36" i="15"/>
  <c r="AQ28" i="15"/>
  <c r="AJ28" i="15"/>
  <c r="AO16" i="15"/>
  <c r="AH16" i="15"/>
  <c r="AM14" i="15"/>
  <c r="AT14" i="15"/>
  <c r="AQ29" i="16"/>
  <c r="AJ29" i="16"/>
  <c r="AP15" i="16"/>
  <c r="AI15" i="16"/>
  <c r="AK18" i="16"/>
  <c r="AR18" i="16"/>
  <c r="AO20" i="16"/>
  <c r="AH20" i="16"/>
  <c r="AO27" i="16"/>
  <c r="AH27" i="16"/>
  <c r="AP37" i="16"/>
  <c r="AI37" i="16"/>
  <c r="AQ36" i="16"/>
  <c r="AJ36" i="16"/>
  <c r="AO23" i="17"/>
  <c r="AH23" i="17"/>
  <c r="AN20" i="17"/>
  <c r="AU20" i="17"/>
  <c r="AU14" i="17"/>
  <c r="AN14" i="17"/>
  <c r="AJ36" i="17"/>
  <c r="AQ36" i="17"/>
  <c r="AO26" i="17"/>
  <c r="AH26" i="17"/>
  <c r="AK29" i="17"/>
  <c r="AR29" i="17"/>
  <c r="AQ25" i="17"/>
  <c r="AJ25" i="17"/>
  <c r="AQ34" i="18"/>
  <c r="AJ34" i="18"/>
  <c r="AQ32" i="18"/>
  <c r="AJ32" i="18"/>
  <c r="AQ18" i="18"/>
  <c r="AJ18" i="18"/>
  <c r="AO8" i="18"/>
  <c r="AH8" i="18"/>
  <c r="AI33" i="18"/>
  <c r="AP33" i="18"/>
  <c r="AH30" i="18"/>
  <c r="AO30" i="18"/>
  <c r="AQ9" i="18"/>
  <c r="AJ9" i="18"/>
  <c r="AI21" i="19"/>
  <c r="AP21" i="19"/>
  <c r="AI12" i="19"/>
  <c r="AP12" i="19"/>
  <c r="AI31" i="19"/>
  <c r="AP31" i="19"/>
  <c r="AI26" i="19"/>
  <c r="AP26" i="19"/>
  <c r="AQ28" i="19"/>
  <c r="AJ28" i="19"/>
  <c r="AP14" i="19"/>
  <c r="AI14" i="19"/>
  <c r="AH10" i="20"/>
  <c r="AO10" i="20"/>
  <c r="AQ29" i="20"/>
  <c r="AJ29" i="20"/>
  <c r="AJ15" i="20"/>
  <c r="AQ15" i="20"/>
  <c r="AP35" i="20"/>
  <c r="AI35" i="20"/>
  <c r="AQ21" i="20"/>
  <c r="AJ21" i="20"/>
  <c r="AI10" i="16"/>
  <c r="AP10" i="16"/>
  <c r="AH11" i="18"/>
  <c r="AO11" i="18"/>
  <c r="AU13" i="20"/>
  <c r="AN13" i="20"/>
  <c r="AT23" i="16"/>
  <c r="AM23" i="16"/>
  <c r="AS9" i="22"/>
  <c r="AL9" i="22"/>
  <c r="AK28" i="22"/>
  <c r="AR28" i="22"/>
  <c r="AS22" i="22"/>
  <c r="AL22" i="22"/>
  <c r="AQ17" i="22"/>
  <c r="AJ17" i="22"/>
  <c r="AR35" i="22"/>
  <c r="AK35" i="22"/>
  <c r="AK24" i="22"/>
  <c r="AR24" i="22"/>
  <c r="AP20" i="22"/>
  <c r="AI20" i="22"/>
  <c r="AJ28" i="22"/>
  <c r="AQ28" i="22"/>
  <c r="AT22" i="22"/>
  <c r="AM22" i="22"/>
  <c r="AK14" i="22"/>
  <c r="AR14" i="22"/>
  <c r="AQ35" i="22"/>
  <c r="AJ35" i="22"/>
  <c r="AQ34" i="22"/>
  <c r="AJ34" i="22"/>
  <c r="AU10" i="22"/>
  <c r="AN10" i="22"/>
  <c r="AQ23" i="22"/>
  <c r="AJ23" i="22"/>
  <c r="AU28" i="22"/>
  <c r="AN28" i="22"/>
  <c r="AQ18" i="22"/>
  <c r="AJ18" i="22"/>
  <c r="AK15" i="22"/>
  <c r="AR15" i="22"/>
  <c r="AU35" i="22"/>
  <c r="AN35" i="22"/>
  <c r="AM24" i="22"/>
  <c r="AT24" i="22"/>
  <c r="AI10" i="22"/>
  <c r="AP10" i="22"/>
  <c r="AO9" i="22"/>
  <c r="AH9" i="22"/>
  <c r="AI21" i="22"/>
  <c r="AP21" i="22"/>
  <c r="AI22" i="22"/>
  <c r="AP22" i="22"/>
  <c r="AS14" i="22"/>
  <c r="AL14" i="22"/>
  <c r="AJ11" i="22"/>
  <c r="AQ11" i="22"/>
  <c r="AQ27" i="22"/>
  <c r="AJ27" i="22"/>
  <c r="AQ10" i="22"/>
  <c r="AJ10" i="22"/>
  <c r="AI12" i="22"/>
  <c r="AP12" i="22"/>
  <c r="AR12" i="22"/>
  <c r="AK12" i="22"/>
  <c r="AI23" i="8"/>
  <c r="AP23" i="8"/>
  <c r="AJ18" i="8"/>
  <c r="AQ18" i="8"/>
  <c r="AI27" i="8"/>
  <c r="AP27" i="8"/>
  <c r="AJ22" i="8"/>
  <c r="AQ22" i="8"/>
  <c r="AI20" i="9"/>
  <c r="AP20" i="9"/>
  <c r="AO12" i="9"/>
  <c r="AH12" i="9"/>
  <c r="AH19" i="9"/>
  <c r="AO19" i="9"/>
  <c r="AK32" i="9"/>
  <c r="AR32" i="9"/>
  <c r="AR20" i="9"/>
  <c r="AK20" i="9"/>
  <c r="AK34" i="9"/>
  <c r="AR34" i="9"/>
  <c r="AK13" i="10"/>
  <c r="AR13" i="10"/>
  <c r="AJ20" i="8"/>
  <c r="AQ20" i="8"/>
  <c r="AU29" i="9"/>
  <c r="AN29" i="9"/>
  <c r="AQ21" i="9"/>
  <c r="AJ21" i="9"/>
  <c r="AM29" i="8"/>
  <c r="AT29" i="8"/>
  <c r="AM15" i="8"/>
  <c r="AT15" i="8"/>
  <c r="AR25" i="8"/>
  <c r="AK25" i="8"/>
  <c r="AL12" i="8"/>
  <c r="AS12" i="8"/>
  <c r="AM25" i="9"/>
  <c r="AT25" i="9"/>
  <c r="AM36" i="9"/>
  <c r="AT36" i="9"/>
  <c r="AU21" i="9"/>
  <c r="AN21" i="9"/>
  <c r="AL33" i="8"/>
  <c r="AS33" i="8"/>
  <c r="AL21" i="8"/>
  <c r="AS21" i="8"/>
  <c r="AK18" i="8"/>
  <c r="AR18" i="8"/>
  <c r="AK30" i="8"/>
  <c r="AR30" i="8"/>
  <c r="AT20" i="8"/>
  <c r="AM20" i="8"/>
  <c r="AK26" i="9"/>
  <c r="AR26" i="9"/>
  <c r="AO36" i="9"/>
  <c r="AH36" i="9"/>
  <c r="AN32" i="9"/>
  <c r="AU32" i="9"/>
  <c r="AJ20" i="9"/>
  <c r="AQ20" i="9"/>
  <c r="AO16" i="9"/>
  <c r="AH16" i="9"/>
  <c r="AH13" i="10"/>
  <c r="AO13" i="10"/>
  <c r="AQ15" i="10"/>
  <c r="AJ15" i="10"/>
  <c r="AI26" i="9"/>
  <c r="AP26" i="9"/>
  <c r="AH23" i="9"/>
  <c r="AO23" i="9"/>
  <c r="AN26" i="8"/>
  <c r="AU26" i="8"/>
  <c r="AN18" i="8"/>
  <c r="AU18" i="8"/>
  <c r="AU33" i="8"/>
  <c r="AN33" i="8"/>
  <c r="AS22" i="8"/>
  <c r="AL22" i="8"/>
  <c r="AL23" i="8"/>
  <c r="AS23" i="8"/>
  <c r="AQ27" i="8"/>
  <c r="AJ27" i="8"/>
  <c r="AI20" i="8"/>
  <c r="AP20" i="8"/>
  <c r="AU31" i="9"/>
  <c r="AN31" i="9"/>
  <c r="AI29" i="9"/>
  <c r="AP29" i="9"/>
  <c r="AK35" i="9"/>
  <c r="AR35" i="9"/>
  <c r="AI32" i="9"/>
  <c r="AP32" i="9"/>
  <c r="AN20" i="9"/>
  <c r="AU20" i="9"/>
  <c r="AM16" i="9"/>
  <c r="AT16" i="9"/>
  <c r="AU13" i="10"/>
  <c r="AN13" i="10"/>
  <c r="AM23" i="10"/>
  <c r="AT23" i="10"/>
  <c r="AK33" i="10"/>
  <c r="AR33" i="10"/>
  <c r="AM17" i="10"/>
  <c r="AT17" i="10"/>
  <c r="AJ32" i="10"/>
  <c r="AQ32" i="10"/>
  <c r="AL25" i="10"/>
  <c r="AS25" i="10"/>
  <c r="AK27" i="10"/>
  <c r="AR27" i="10"/>
  <c r="AP13" i="11"/>
  <c r="AI13" i="11"/>
  <c r="AN31" i="11"/>
  <c r="AU31" i="11"/>
  <c r="AR24" i="11"/>
  <c r="AK24" i="11"/>
  <c r="AP19" i="11"/>
  <c r="AI19" i="11"/>
  <c r="AI30" i="10"/>
  <c r="AP30" i="10"/>
  <c r="AO10" i="10"/>
  <c r="AH10" i="10"/>
  <c r="AQ29" i="10"/>
  <c r="AJ29" i="10"/>
  <c r="AL27" i="10"/>
  <c r="AS27" i="10"/>
  <c r="AR13" i="11"/>
  <c r="AK13" i="11"/>
  <c r="AL23" i="11"/>
  <c r="AS23" i="11"/>
  <c r="AN28" i="11"/>
  <c r="AU28" i="11"/>
  <c r="AN11" i="11"/>
  <c r="AU11" i="11"/>
  <c r="AT12" i="11"/>
  <c r="AM12" i="11"/>
  <c r="AI19" i="10"/>
  <c r="AP19" i="10"/>
  <c r="AK30" i="10"/>
  <c r="AR30" i="10"/>
  <c r="AK17" i="10"/>
  <c r="AR17" i="10"/>
  <c r="AJ26" i="10"/>
  <c r="AQ26" i="10"/>
  <c r="AM24" i="10"/>
  <c r="AT24" i="10"/>
  <c r="AH34" i="11"/>
  <c r="AO34" i="11"/>
  <c r="AH26" i="11"/>
  <c r="AO26" i="11"/>
  <c r="AP24" i="11"/>
  <c r="AI24" i="11"/>
  <c r="AP15" i="11"/>
  <c r="AI15" i="11"/>
  <c r="AH19" i="10"/>
  <c r="AO19" i="10"/>
  <c r="AQ35" i="10"/>
  <c r="AJ35" i="10"/>
  <c r="AI10" i="10"/>
  <c r="AP10" i="10"/>
  <c r="AO22" i="10"/>
  <c r="AH22" i="10"/>
  <c r="AM14" i="10"/>
  <c r="AT14" i="10"/>
  <c r="AJ36" i="10"/>
  <c r="AQ36" i="10"/>
  <c r="AL13" i="11"/>
  <c r="AS13" i="11"/>
  <c r="AN23" i="11"/>
  <c r="AU23" i="11"/>
  <c r="AM28" i="11"/>
  <c r="AT28" i="11"/>
  <c r="AR11" i="11"/>
  <c r="AK11" i="11"/>
  <c r="AL25" i="11"/>
  <c r="AS25" i="11"/>
  <c r="AT36" i="11"/>
  <c r="AM36" i="11"/>
  <c r="AL16" i="11"/>
  <c r="AS16" i="11"/>
  <c r="AH21" i="12"/>
  <c r="AO21" i="12"/>
  <c r="AP18" i="12"/>
  <c r="AI18" i="12"/>
  <c r="AJ17" i="12"/>
  <c r="AQ17" i="12"/>
  <c r="AP30" i="12"/>
  <c r="AI30" i="12"/>
  <c r="AT11" i="12"/>
  <c r="AM11" i="12"/>
  <c r="AR10" i="12"/>
  <c r="AK10" i="12"/>
  <c r="AR27" i="13"/>
  <c r="AK27" i="13"/>
  <c r="AT21" i="13"/>
  <c r="AM21" i="13"/>
  <c r="AP35" i="11"/>
  <c r="AI35" i="11"/>
  <c r="AJ28" i="12"/>
  <c r="AQ28" i="12"/>
  <c r="AT32" i="12"/>
  <c r="AM32" i="12"/>
  <c r="AR24" i="12"/>
  <c r="AK24" i="12"/>
  <c r="AP26" i="12"/>
  <c r="AI26" i="12"/>
  <c r="AO12" i="12"/>
  <c r="AH12" i="12"/>
  <c r="AT13" i="12"/>
  <c r="AM13" i="12"/>
  <c r="AJ14" i="12"/>
  <c r="AQ14" i="12"/>
  <c r="AJ23" i="13"/>
  <c r="AQ23" i="13"/>
  <c r="AL22" i="13"/>
  <c r="AS22" i="13"/>
  <c r="AM35" i="11"/>
  <c r="AT35" i="11"/>
  <c r="AH10" i="8"/>
  <c r="AO10" i="8"/>
  <c r="AH22" i="12"/>
  <c r="AO22" i="12"/>
  <c r="AT26" i="12"/>
  <c r="AM26" i="12"/>
  <c r="AH9" i="12"/>
  <c r="AO9" i="12"/>
  <c r="AH13" i="12"/>
  <c r="AO13" i="12"/>
  <c r="AH15" i="12"/>
  <c r="AO15" i="12"/>
  <c r="AP14" i="12"/>
  <c r="AI14" i="12"/>
  <c r="AJ27" i="13"/>
  <c r="AQ27" i="13"/>
  <c r="AS21" i="13"/>
  <c r="AL21" i="13"/>
  <c r="AH33" i="11"/>
  <c r="AO33" i="11"/>
  <c r="AH16" i="11"/>
  <c r="AO16" i="11"/>
  <c r="AP28" i="12"/>
  <c r="AI28" i="12"/>
  <c r="AH24" i="12"/>
  <c r="AO24" i="12"/>
  <c r="AT34" i="12"/>
  <c r="AM34" i="12"/>
  <c r="AL11" i="12"/>
  <c r="AS11" i="12"/>
  <c r="AH10" i="13"/>
  <c r="AO10" i="13"/>
  <c r="AN30" i="13"/>
  <c r="AU30" i="13"/>
  <c r="AR20" i="13"/>
  <c r="AK20" i="13"/>
  <c r="AJ34" i="13"/>
  <c r="AQ34" i="13"/>
  <c r="AR11" i="14"/>
  <c r="AK11" i="14"/>
  <c r="AS24" i="14"/>
  <c r="AL24" i="14"/>
  <c r="AU13" i="14"/>
  <c r="AN13" i="14"/>
  <c r="AN10" i="14"/>
  <c r="AU10" i="14"/>
  <c r="AH35" i="13"/>
  <c r="AO35" i="13"/>
  <c r="AL9" i="13"/>
  <c r="AS9" i="13"/>
  <c r="AQ25" i="14"/>
  <c r="AJ25" i="14"/>
  <c r="AJ20" i="14"/>
  <c r="AQ20" i="14"/>
  <c r="AJ22" i="14"/>
  <c r="AQ22" i="14"/>
  <c r="AT19" i="13"/>
  <c r="AM19" i="13"/>
  <c r="AT34" i="13"/>
  <c r="AM34" i="13"/>
  <c r="AK21" i="14"/>
  <c r="AR21" i="14"/>
  <c r="AN36" i="14"/>
  <c r="AU36" i="14"/>
  <c r="AM26" i="14"/>
  <c r="AT26" i="14"/>
  <c r="AS14" i="12"/>
  <c r="AL14" i="12"/>
  <c r="AJ31" i="13"/>
  <c r="AQ31" i="13"/>
  <c r="AI33" i="14"/>
  <c r="AP33" i="14"/>
  <c r="AI28" i="14"/>
  <c r="AP28" i="14"/>
  <c r="AR13" i="14"/>
  <c r="AK13" i="14"/>
  <c r="AI22" i="14"/>
  <c r="AP22" i="14"/>
  <c r="AN24" i="7"/>
  <c r="AU24" i="7"/>
  <c r="AR30" i="7"/>
  <c r="AK30" i="7"/>
  <c r="AN18" i="14"/>
  <c r="AU18" i="14"/>
  <c r="AJ26" i="7"/>
  <c r="AQ26" i="7"/>
  <c r="AM31" i="8"/>
  <c r="AT31" i="8"/>
  <c r="AJ29" i="7"/>
  <c r="AQ29" i="7"/>
  <c r="AM32" i="7"/>
  <c r="AT32" i="7"/>
  <c r="AK19" i="7"/>
  <c r="AR19" i="7"/>
  <c r="AH30" i="7"/>
  <c r="AO30" i="7"/>
  <c r="AM24" i="7"/>
  <c r="AT24" i="7"/>
  <c r="AH28" i="7"/>
  <c r="AO28" i="7"/>
  <c r="AH31" i="7"/>
  <c r="AO31" i="7"/>
  <c r="AR14" i="12"/>
  <c r="AK14" i="12"/>
  <c r="AJ15" i="7"/>
  <c r="AQ15" i="7"/>
  <c r="AH14" i="7"/>
  <c r="AO14" i="7"/>
  <c r="AH11" i="7"/>
  <c r="AO11" i="7"/>
  <c r="AJ14" i="8"/>
  <c r="AQ14" i="8"/>
  <c r="AT24" i="8"/>
  <c r="AM24" i="8"/>
  <c r="AO34" i="8"/>
  <c r="AH34" i="8"/>
  <c r="AQ23" i="8"/>
  <c r="AJ23" i="8"/>
  <c r="AJ36" i="8"/>
  <c r="AQ36" i="8"/>
  <c r="AI19" i="8"/>
  <c r="AP19" i="8"/>
  <c r="AO28" i="8"/>
  <c r="AH28" i="8"/>
  <c r="AI28" i="9"/>
  <c r="AP28" i="9"/>
  <c r="AJ24" i="9"/>
  <c r="AQ24" i="9"/>
  <c r="AJ12" i="9"/>
  <c r="AQ12" i="9"/>
  <c r="AS30" i="9"/>
  <c r="AL30" i="9"/>
  <c r="AP11" i="9"/>
  <c r="AI11" i="9"/>
  <c r="AO16" i="10"/>
  <c r="AH16" i="10"/>
  <c r="AM28" i="9"/>
  <c r="AT28" i="9"/>
  <c r="AL14" i="9"/>
  <c r="AS14" i="9"/>
  <c r="AN24" i="9"/>
  <c r="AU24" i="9"/>
  <c r="AN12" i="9"/>
  <c r="AU12" i="9"/>
  <c r="AM34" i="9"/>
  <c r="AT34" i="9"/>
  <c r="AU11" i="9"/>
  <c r="AN11" i="9"/>
  <c r="AK20" i="10"/>
  <c r="AR20" i="10"/>
  <c r="AU23" i="10"/>
  <c r="AN23" i="10"/>
  <c r="AJ30" i="8"/>
  <c r="AQ30" i="8"/>
  <c r="AK16" i="8"/>
  <c r="AR16" i="8"/>
  <c r="AO26" i="9"/>
  <c r="AH26" i="9"/>
  <c r="AH37" i="9"/>
  <c r="AO37" i="9"/>
  <c r="AH27" i="9"/>
  <c r="AO27" i="9"/>
  <c r="AQ17" i="9"/>
  <c r="AJ17" i="9"/>
  <c r="AN32" i="8"/>
  <c r="AU32" i="8"/>
  <c r="AM21" i="8"/>
  <c r="AT21" i="8"/>
  <c r="AS18" i="8"/>
  <c r="AL18" i="8"/>
  <c r="AS34" i="8"/>
  <c r="AL34" i="8"/>
  <c r="AK35" i="8"/>
  <c r="AR35" i="8"/>
  <c r="AP11" i="8"/>
  <c r="AI11" i="8"/>
  <c r="AM16" i="8"/>
  <c r="AT16" i="8"/>
  <c r="AK13" i="8"/>
  <c r="AR13" i="8"/>
  <c r="AM26" i="9"/>
  <c r="AT26" i="9"/>
  <c r="AU25" i="9"/>
  <c r="AN25" i="9"/>
  <c r="AU37" i="9"/>
  <c r="AN37" i="9"/>
  <c r="AK36" i="9"/>
  <c r="AR36" i="9"/>
  <c r="AL27" i="9"/>
  <c r="AS27" i="9"/>
  <c r="AL17" i="9"/>
  <c r="AS17" i="9"/>
  <c r="AH19" i="8"/>
  <c r="AO19" i="8"/>
  <c r="AQ33" i="8"/>
  <c r="AJ33" i="8"/>
  <c r="AO22" i="8"/>
  <c r="AH22" i="8"/>
  <c r="AQ21" i="8"/>
  <c r="AJ21" i="8"/>
  <c r="AP28" i="8"/>
  <c r="AI28" i="8"/>
  <c r="AI18" i="8"/>
  <c r="AP18" i="8"/>
  <c r="AH27" i="8"/>
  <c r="AO27" i="8"/>
  <c r="AP30" i="8"/>
  <c r="AI30" i="8"/>
  <c r="AI25" i="8"/>
  <c r="AP25" i="8"/>
  <c r="AJ16" i="8"/>
  <c r="AQ16" i="8"/>
  <c r="AP13" i="8"/>
  <c r="AI13" i="8"/>
  <c r="AJ26" i="9"/>
  <c r="AQ26" i="9"/>
  <c r="AI37" i="9"/>
  <c r="AP37" i="9"/>
  <c r="AI35" i="9"/>
  <c r="AP35" i="9"/>
  <c r="AI21" i="9"/>
  <c r="AP21" i="9"/>
  <c r="AO32" i="9"/>
  <c r="AH32" i="9"/>
  <c r="AJ18" i="9"/>
  <c r="AQ18" i="9"/>
  <c r="AH20" i="9"/>
  <c r="AO20" i="9"/>
  <c r="AP15" i="9"/>
  <c r="AI15" i="9"/>
  <c r="AS34" i="9"/>
  <c r="AL34" i="9"/>
  <c r="AP19" i="9"/>
  <c r="AI19" i="9"/>
  <c r="AS20" i="10"/>
  <c r="AL20" i="10"/>
  <c r="AI15" i="8"/>
  <c r="AP15" i="8"/>
  <c r="AO20" i="8"/>
  <c r="AH20" i="8"/>
  <c r="AO22" i="9"/>
  <c r="AH22" i="9"/>
  <c r="AQ33" i="9"/>
  <c r="AJ33" i="9"/>
  <c r="AH17" i="9"/>
  <c r="AO17" i="9"/>
  <c r="AR33" i="8"/>
  <c r="AK33" i="8"/>
  <c r="AN22" i="8"/>
  <c r="AU22" i="8"/>
  <c r="AM23" i="8"/>
  <c r="AT23" i="8"/>
  <c r="AK27" i="8"/>
  <c r="AR27" i="8"/>
  <c r="AL37" i="8"/>
  <c r="AS37" i="8"/>
  <c r="AI36" i="8"/>
  <c r="AP36" i="8"/>
  <c r="AI26" i="8"/>
  <c r="AP26" i="8"/>
  <c r="AL29" i="8"/>
  <c r="AS29" i="8"/>
  <c r="AH17" i="8"/>
  <c r="AO17" i="8"/>
  <c r="AM28" i="8"/>
  <c r="AT28" i="8"/>
  <c r="AM18" i="8"/>
  <c r="AT18" i="8"/>
  <c r="AL27" i="8"/>
  <c r="AS27" i="8"/>
  <c r="AT34" i="8"/>
  <c r="AM34" i="8"/>
  <c r="AU25" i="8"/>
  <c r="AN25" i="8"/>
  <c r="AK20" i="8"/>
  <c r="AR20" i="8"/>
  <c r="AJ13" i="8"/>
  <c r="AQ13" i="8"/>
  <c r="AM31" i="9"/>
  <c r="AT31" i="9"/>
  <c r="AU22" i="9"/>
  <c r="AN22" i="9"/>
  <c r="AK29" i="9"/>
  <c r="AR29" i="9"/>
  <c r="AK33" i="9"/>
  <c r="AR33" i="9"/>
  <c r="AM35" i="9"/>
  <c r="AT35" i="9"/>
  <c r="AM23" i="9"/>
  <c r="AT23" i="9"/>
  <c r="AK17" i="9"/>
  <c r="AR17" i="9"/>
  <c r="AS32" i="9"/>
  <c r="AL32" i="9"/>
  <c r="AN18" i="9"/>
  <c r="AU18" i="9"/>
  <c r="AS20" i="9"/>
  <c r="AL20" i="9"/>
  <c r="AT15" i="9"/>
  <c r="AM15" i="9"/>
  <c r="AL16" i="9"/>
  <c r="AS16" i="9"/>
  <c r="AK19" i="9"/>
  <c r="AR19" i="9"/>
  <c r="AL13" i="10"/>
  <c r="AS13" i="10"/>
  <c r="AI15" i="10"/>
  <c r="AP15" i="10"/>
  <c r="AM15" i="10"/>
  <c r="AT15" i="10"/>
  <c r="AS30" i="10"/>
  <c r="AL30" i="10"/>
  <c r="AR35" i="10"/>
  <c r="AK35" i="10"/>
  <c r="AH21" i="10"/>
  <c r="AO21" i="10"/>
  <c r="AM10" i="10"/>
  <c r="AT10" i="10"/>
  <c r="AI26" i="10"/>
  <c r="AP26" i="10"/>
  <c r="AH37" i="10"/>
  <c r="AO37" i="10"/>
  <c r="AU25" i="10"/>
  <c r="AN25" i="10"/>
  <c r="AQ31" i="10"/>
  <c r="AJ31" i="10"/>
  <c r="AH27" i="10"/>
  <c r="AO27" i="10"/>
  <c r="AH29" i="11"/>
  <c r="AO29" i="11"/>
  <c r="AH13" i="11"/>
  <c r="AO13" i="11"/>
  <c r="AP27" i="11"/>
  <c r="AI27" i="11"/>
  <c r="AH31" i="11"/>
  <c r="AO31" i="11"/>
  <c r="AJ22" i="11"/>
  <c r="AQ22" i="11"/>
  <c r="AH24" i="11"/>
  <c r="AO24" i="11"/>
  <c r="AH18" i="11"/>
  <c r="AO18" i="11"/>
  <c r="AJ25" i="11"/>
  <c r="AQ25" i="11"/>
  <c r="AL37" i="11"/>
  <c r="AS37" i="11"/>
  <c r="AH33" i="10"/>
  <c r="AO33" i="10"/>
  <c r="AQ21" i="10"/>
  <c r="AJ21" i="10"/>
  <c r="AJ10" i="10"/>
  <c r="AQ10" i="10"/>
  <c r="AK32" i="10"/>
  <c r="AR32" i="10"/>
  <c r="AP37" i="10"/>
  <c r="AI37" i="10"/>
  <c r="AH25" i="10"/>
  <c r="AO25" i="10"/>
  <c r="AK31" i="10"/>
  <c r="AR31" i="10"/>
  <c r="AJ24" i="10"/>
  <c r="AQ24" i="10"/>
  <c r="AL29" i="11"/>
  <c r="AS29" i="11"/>
  <c r="AT13" i="11"/>
  <c r="AM13" i="11"/>
  <c r="AT30" i="11"/>
  <c r="AM30" i="11"/>
  <c r="AT23" i="11"/>
  <c r="AM23" i="11"/>
  <c r="AN26" i="11"/>
  <c r="AU26" i="11"/>
  <c r="AS28" i="11"/>
  <c r="AL28" i="11"/>
  <c r="AN18" i="11"/>
  <c r="AU18" i="11"/>
  <c r="AT19" i="11"/>
  <c r="AM19" i="11"/>
  <c r="AN15" i="11"/>
  <c r="AU15" i="11"/>
  <c r="AI37" i="11"/>
  <c r="AP37" i="11"/>
  <c r="AU19" i="10"/>
  <c r="AN19" i="10"/>
  <c r="AM34" i="10"/>
  <c r="AT34" i="10"/>
  <c r="AM33" i="10"/>
  <c r="AT33" i="10"/>
  <c r="AN28" i="10"/>
  <c r="AU28" i="10"/>
  <c r="AL17" i="10"/>
  <c r="AS17" i="10"/>
  <c r="AI32" i="10"/>
  <c r="AP32" i="10"/>
  <c r="AS22" i="10"/>
  <c r="AL22" i="10"/>
  <c r="AM25" i="10"/>
  <c r="AT25" i="10"/>
  <c r="AH36" i="10"/>
  <c r="AO36" i="10"/>
  <c r="AO24" i="10"/>
  <c r="AH24" i="10"/>
  <c r="AH17" i="11"/>
  <c r="AO17" i="11"/>
  <c r="AJ34" i="11"/>
  <c r="AQ34" i="11"/>
  <c r="AQ27" i="11"/>
  <c r="AJ27" i="11"/>
  <c r="AH22" i="11"/>
  <c r="AO22" i="11"/>
  <c r="AH21" i="11"/>
  <c r="AO21" i="11"/>
  <c r="AH19" i="11"/>
  <c r="AO19" i="11"/>
  <c r="AH15" i="11"/>
  <c r="AO15" i="11"/>
  <c r="AJ20" i="10"/>
  <c r="AQ20" i="10"/>
  <c r="AL23" i="10"/>
  <c r="AS23" i="10"/>
  <c r="AJ34" i="10"/>
  <c r="AQ34" i="10"/>
  <c r="AP35" i="10"/>
  <c r="AI35" i="10"/>
  <c r="AU21" i="10"/>
  <c r="AN21" i="10"/>
  <c r="AK10" i="10"/>
  <c r="AR10" i="10"/>
  <c r="AS32" i="10"/>
  <c r="AL32" i="10"/>
  <c r="AN22" i="10"/>
  <c r="AU22" i="10"/>
  <c r="AK29" i="10"/>
  <c r="AR29" i="10"/>
  <c r="AK14" i="10"/>
  <c r="AR14" i="10"/>
  <c r="AL36" i="10"/>
  <c r="AS36" i="10"/>
  <c r="AS24" i="10"/>
  <c r="AL24" i="10"/>
  <c r="AR29" i="11"/>
  <c r="AK29" i="11"/>
  <c r="AN13" i="11"/>
  <c r="AU13" i="11"/>
  <c r="AL27" i="11"/>
  <c r="AS27" i="11"/>
  <c r="AR31" i="11"/>
  <c r="AK31" i="11"/>
  <c r="AL22" i="11"/>
  <c r="AS22" i="11"/>
  <c r="AN24" i="11"/>
  <c r="AU24" i="11"/>
  <c r="AR18" i="11"/>
  <c r="AK18" i="11"/>
  <c r="AN19" i="11"/>
  <c r="AU19" i="11"/>
  <c r="AJ15" i="11"/>
  <c r="AQ15" i="11"/>
  <c r="AN37" i="11"/>
  <c r="AU37" i="11"/>
  <c r="AK36" i="11"/>
  <c r="AR36" i="11"/>
  <c r="AL35" i="11"/>
  <c r="AS35" i="11"/>
  <c r="AN16" i="11"/>
  <c r="AU16" i="11"/>
  <c r="AN10" i="8"/>
  <c r="AU10" i="8"/>
  <c r="AH20" i="12"/>
  <c r="AO20" i="12"/>
  <c r="AP32" i="12"/>
  <c r="AI32" i="12"/>
  <c r="AQ35" i="12"/>
  <c r="AJ35" i="12"/>
  <c r="AL24" i="12"/>
  <c r="AS24" i="12"/>
  <c r="AJ26" i="12"/>
  <c r="AQ26" i="12"/>
  <c r="AH17" i="12"/>
  <c r="AO17" i="12"/>
  <c r="AR34" i="12"/>
  <c r="AK34" i="12"/>
  <c r="AH27" i="12"/>
  <c r="AO27" i="12"/>
  <c r="AO16" i="12"/>
  <c r="AH16" i="12"/>
  <c r="AJ11" i="12"/>
  <c r="AQ11" i="12"/>
  <c r="AR33" i="12"/>
  <c r="AK33" i="12"/>
  <c r="AK32" i="13"/>
  <c r="AR32" i="13"/>
  <c r="AN33" i="13"/>
  <c r="AU33" i="13"/>
  <c r="AN23" i="13"/>
  <c r="AU23" i="13"/>
  <c r="AT26" i="13"/>
  <c r="AM26" i="13"/>
  <c r="AL25" i="13"/>
  <c r="AS25" i="13"/>
  <c r="AH36" i="11"/>
  <c r="AO36" i="11"/>
  <c r="AP20" i="11"/>
  <c r="AI20" i="11"/>
  <c r="AJ10" i="8"/>
  <c r="AQ10" i="8"/>
  <c r="AR28" i="12"/>
  <c r="AK28" i="12"/>
  <c r="AR22" i="12"/>
  <c r="AK22" i="12"/>
  <c r="AL32" i="12"/>
  <c r="AS32" i="12"/>
  <c r="AM35" i="12"/>
  <c r="AT35" i="12"/>
  <c r="AT24" i="12"/>
  <c r="AM24" i="12"/>
  <c r="AR26" i="12"/>
  <c r="AK26" i="12"/>
  <c r="AL25" i="12"/>
  <c r="AS25" i="12"/>
  <c r="AT12" i="12"/>
  <c r="AM12" i="12"/>
  <c r="AR30" i="12"/>
  <c r="AK30" i="12"/>
  <c r="AL16" i="12"/>
  <c r="AS16" i="12"/>
  <c r="AU11" i="12"/>
  <c r="AN11" i="12"/>
  <c r="AP33" i="12"/>
  <c r="AI33" i="12"/>
  <c r="AL32" i="13"/>
  <c r="AS32" i="13"/>
  <c r="AH33" i="13"/>
  <c r="AO33" i="13"/>
  <c r="AI10" i="13"/>
  <c r="AP10" i="13"/>
  <c r="AJ25" i="13"/>
  <c r="AQ25" i="13"/>
  <c r="AT33" i="11"/>
  <c r="AM33" i="11"/>
  <c r="AN32" i="11"/>
  <c r="AU32" i="11"/>
  <c r="AT20" i="11"/>
  <c r="AM20" i="11"/>
  <c r="AJ14" i="11"/>
  <c r="AQ14" i="11"/>
  <c r="AM10" i="8"/>
  <c r="AT10" i="8"/>
  <c r="AJ20" i="12"/>
  <c r="AQ20" i="12"/>
  <c r="AP21" i="12"/>
  <c r="AI21" i="12"/>
  <c r="AH18" i="12"/>
  <c r="AO18" i="12"/>
  <c r="AH26" i="12"/>
  <c r="AO26" i="12"/>
  <c r="AP25" i="12"/>
  <c r="AI25" i="12"/>
  <c r="AP9" i="12"/>
  <c r="AI9" i="12"/>
  <c r="AJ30" i="12"/>
  <c r="AQ30" i="12"/>
  <c r="AQ13" i="12"/>
  <c r="AJ13" i="12"/>
  <c r="AP11" i="12"/>
  <c r="AI11" i="12"/>
  <c r="AN33" i="12"/>
  <c r="AU33" i="12"/>
  <c r="AH32" i="13"/>
  <c r="AO32" i="13"/>
  <c r="AR33" i="13"/>
  <c r="AK33" i="13"/>
  <c r="AT23" i="13"/>
  <c r="AM23" i="13"/>
  <c r="AN26" i="13"/>
  <c r="AU26" i="13"/>
  <c r="AH25" i="13"/>
  <c r="AO25" i="13"/>
  <c r="AH22" i="13"/>
  <c r="AO22" i="13"/>
  <c r="AJ33" i="11"/>
  <c r="AQ33" i="11"/>
  <c r="AH35" i="11"/>
  <c r="AO35" i="11"/>
  <c r="AJ16" i="11"/>
  <c r="AQ16" i="11"/>
  <c r="AI10" i="8"/>
  <c r="AP10" i="8"/>
  <c r="AL28" i="12"/>
  <c r="AS28" i="12"/>
  <c r="AL22" i="12"/>
  <c r="AS22" i="12"/>
  <c r="AN32" i="12"/>
  <c r="AU32" i="12"/>
  <c r="AR35" i="12"/>
  <c r="AK35" i="12"/>
  <c r="AN24" i="12"/>
  <c r="AU24" i="12"/>
  <c r="AL26" i="12"/>
  <c r="AS26" i="12"/>
  <c r="AT25" i="12"/>
  <c r="AM25" i="12"/>
  <c r="AR12" i="12"/>
  <c r="AK12" i="12"/>
  <c r="AL34" i="12"/>
  <c r="AS34" i="12"/>
  <c r="AL13" i="12"/>
  <c r="AS13" i="12"/>
  <c r="AU15" i="12"/>
  <c r="AN15" i="12"/>
  <c r="AP8" i="12"/>
  <c r="AI8" i="12"/>
  <c r="AJ28" i="13"/>
  <c r="AQ28" i="13"/>
  <c r="AP23" i="13"/>
  <c r="AI23" i="13"/>
  <c r="AP26" i="13"/>
  <c r="AI26" i="13"/>
  <c r="AP25" i="13"/>
  <c r="AI25" i="13"/>
  <c r="AL17" i="13"/>
  <c r="AS17" i="13"/>
  <c r="AK30" i="13"/>
  <c r="AR30" i="13"/>
  <c r="AN35" i="13"/>
  <c r="AU35" i="13"/>
  <c r="AT20" i="13"/>
  <c r="AM20" i="13"/>
  <c r="AM12" i="13"/>
  <c r="AT12" i="13"/>
  <c r="AN11" i="13"/>
  <c r="AU11" i="13"/>
  <c r="AK34" i="13"/>
  <c r="AR34" i="13"/>
  <c r="AS15" i="14"/>
  <c r="AL15" i="14"/>
  <c r="AU33" i="14"/>
  <c r="AN33" i="14"/>
  <c r="AL21" i="14"/>
  <c r="AS21" i="14"/>
  <c r="AM11" i="14"/>
  <c r="AT11" i="14"/>
  <c r="AL25" i="14"/>
  <c r="AS25" i="14"/>
  <c r="AM34" i="14"/>
  <c r="AT34" i="14"/>
  <c r="AK36" i="14"/>
  <c r="AR36" i="14"/>
  <c r="AM24" i="14"/>
  <c r="AT24" i="14"/>
  <c r="AM20" i="14"/>
  <c r="AT20" i="14"/>
  <c r="AK26" i="14"/>
  <c r="AR26" i="14"/>
  <c r="AH13" i="14"/>
  <c r="AO13" i="14"/>
  <c r="AL35" i="14"/>
  <c r="AS35" i="14"/>
  <c r="AU23" i="14"/>
  <c r="AN23" i="14"/>
  <c r="AL10" i="14"/>
  <c r="AS10" i="14"/>
  <c r="AP17" i="13"/>
  <c r="AI17" i="13"/>
  <c r="AH30" i="13"/>
  <c r="AO30" i="13"/>
  <c r="AH31" i="13"/>
  <c r="AO31" i="13"/>
  <c r="AH16" i="13"/>
  <c r="AO16" i="13"/>
  <c r="AP15" i="13"/>
  <c r="AI15" i="13"/>
  <c r="AP34" i="13"/>
  <c r="AI34" i="13"/>
  <c r="AI37" i="14"/>
  <c r="AP37" i="14"/>
  <c r="AQ21" i="14"/>
  <c r="AJ21" i="14"/>
  <c r="AH11" i="14"/>
  <c r="AO11" i="14"/>
  <c r="AI25" i="14"/>
  <c r="AP25" i="14"/>
  <c r="AJ36" i="14"/>
  <c r="AQ36" i="14"/>
  <c r="AJ24" i="14"/>
  <c r="AQ24" i="14"/>
  <c r="AQ16" i="14"/>
  <c r="AJ16" i="14"/>
  <c r="AJ13" i="14"/>
  <c r="AQ13" i="14"/>
  <c r="AI35" i="14"/>
  <c r="AP35" i="14"/>
  <c r="AO22" i="14"/>
  <c r="AH22" i="14"/>
  <c r="AU22" i="13"/>
  <c r="AN22" i="13"/>
  <c r="AL14" i="13"/>
  <c r="AS14" i="13"/>
  <c r="AL18" i="13"/>
  <c r="AS18" i="13"/>
  <c r="AR31" i="13"/>
  <c r="AK31" i="13"/>
  <c r="AK19" i="13"/>
  <c r="AR19" i="13"/>
  <c r="AN12" i="13"/>
  <c r="AU12" i="13"/>
  <c r="AK11" i="13"/>
  <c r="AR11" i="13"/>
  <c r="AL34" i="13"/>
  <c r="AS34" i="13"/>
  <c r="AK15" i="14"/>
  <c r="AR15" i="14"/>
  <c r="AK33" i="14"/>
  <c r="AR33" i="14"/>
  <c r="AM21" i="14"/>
  <c r="AT21" i="14"/>
  <c r="AN11" i="14"/>
  <c r="AU11" i="14"/>
  <c r="AM25" i="14"/>
  <c r="AT25" i="14"/>
  <c r="AN34" i="14"/>
  <c r="AU34" i="14"/>
  <c r="AS36" i="14"/>
  <c r="AL36" i="14"/>
  <c r="AN24" i="14"/>
  <c r="AU24" i="14"/>
  <c r="AN20" i="14"/>
  <c r="AU20" i="14"/>
  <c r="AS26" i="14"/>
  <c r="AL26" i="14"/>
  <c r="AK14" i="14"/>
  <c r="AR14" i="14"/>
  <c r="AL27" i="14"/>
  <c r="AS27" i="14"/>
  <c r="AK22" i="14"/>
  <c r="AR22" i="14"/>
  <c r="AL31" i="8"/>
  <c r="AS31" i="8"/>
  <c r="AH17" i="13"/>
  <c r="AO17" i="13"/>
  <c r="AM35" i="13"/>
  <c r="AT35" i="13"/>
  <c r="AI20" i="13"/>
  <c r="AP20" i="13"/>
  <c r="AI16" i="13"/>
  <c r="AP16" i="13"/>
  <c r="AJ15" i="13"/>
  <c r="AQ15" i="13"/>
  <c r="AN34" i="13"/>
  <c r="AU34" i="13"/>
  <c r="AO15" i="14"/>
  <c r="AH15" i="14"/>
  <c r="AQ33" i="14"/>
  <c r="AJ33" i="14"/>
  <c r="AI11" i="14"/>
  <c r="AP11" i="14"/>
  <c r="AH19" i="14"/>
  <c r="AO19" i="14"/>
  <c r="AI30" i="14"/>
  <c r="AP30" i="14"/>
  <c r="AO24" i="14"/>
  <c r="AH24" i="14"/>
  <c r="AI20" i="14"/>
  <c r="AP20" i="14"/>
  <c r="AJ12" i="14"/>
  <c r="AQ12" i="14"/>
  <c r="AI14" i="14"/>
  <c r="AP14" i="14"/>
  <c r="AQ27" i="14"/>
  <c r="AJ27" i="14"/>
  <c r="AK10" i="14"/>
  <c r="AR10" i="14"/>
  <c r="AJ30" i="7"/>
  <c r="AQ30" i="7"/>
  <c r="AI28" i="7"/>
  <c r="AP28" i="7"/>
  <c r="AN26" i="7"/>
  <c r="AU26" i="7"/>
  <c r="AN21" i="7"/>
  <c r="AU21" i="7"/>
  <c r="AL22" i="7"/>
  <c r="AS22" i="7"/>
  <c r="AR18" i="7"/>
  <c r="AK18" i="7"/>
  <c r="AI30" i="7"/>
  <c r="AP30" i="7"/>
  <c r="AH20" i="7"/>
  <c r="AO20" i="7"/>
  <c r="AL30" i="7"/>
  <c r="AS30" i="7"/>
  <c r="AJ18" i="10"/>
  <c r="AQ18" i="10"/>
  <c r="AN34" i="7"/>
  <c r="AU34" i="7"/>
  <c r="AJ18" i="7"/>
  <c r="AQ18" i="7"/>
  <c r="AM36" i="7"/>
  <c r="AT36" i="7"/>
  <c r="AI24" i="7"/>
  <c r="AP24" i="7"/>
  <c r="AI32" i="7"/>
  <c r="AP32" i="7"/>
  <c r="AH22" i="7"/>
  <c r="AO22" i="7"/>
  <c r="AI16" i="7"/>
  <c r="AP16" i="7"/>
  <c r="AP23" i="7"/>
  <c r="AI23" i="7"/>
  <c r="AK25" i="7"/>
  <c r="AR25" i="7"/>
  <c r="AS10" i="9"/>
  <c r="AL10" i="9"/>
  <c r="AK18" i="10"/>
  <c r="AR18" i="10"/>
  <c r="AK18" i="14"/>
  <c r="AR18" i="14"/>
  <c r="AL25" i="7"/>
  <c r="AS25" i="7"/>
  <c r="AJ37" i="7"/>
  <c r="AQ37" i="7"/>
  <c r="AH25" i="7"/>
  <c r="AO25" i="7"/>
  <c r="AR28" i="7"/>
  <c r="AK28" i="7"/>
  <c r="AH33" i="7"/>
  <c r="AO33" i="7"/>
  <c r="AL18" i="7"/>
  <c r="AS18" i="7"/>
  <c r="AL20" i="7"/>
  <c r="AS20" i="7"/>
  <c r="AP27" i="7"/>
  <c r="AI27" i="7"/>
  <c r="AT27" i="7"/>
  <c r="AM27" i="7"/>
  <c r="AH10" i="9"/>
  <c r="AO10" i="9"/>
  <c r="AK13" i="13"/>
  <c r="AR13" i="13"/>
  <c r="AL36" i="7"/>
  <c r="AS36" i="7"/>
  <c r="AM20" i="7"/>
  <c r="AT20" i="7"/>
  <c r="AP31" i="7"/>
  <c r="AI31" i="7"/>
  <c r="AK29" i="7"/>
  <c r="AR29" i="7"/>
  <c r="AI26" i="7"/>
  <c r="AP26" i="7"/>
  <c r="AK33" i="7"/>
  <c r="AR33" i="7"/>
  <c r="AP21" i="7"/>
  <c r="AI21" i="7"/>
  <c r="AH24" i="7"/>
  <c r="AO24" i="7"/>
  <c r="AL34" i="7"/>
  <c r="AS34" i="7"/>
  <c r="AM34" i="7"/>
  <c r="AT34" i="7"/>
  <c r="AM18" i="7"/>
  <c r="AT18" i="7"/>
  <c r="AN13" i="13"/>
  <c r="AU13" i="13"/>
  <c r="AT35" i="7"/>
  <c r="AM35" i="7"/>
  <c r="AN19" i="7"/>
  <c r="AU19" i="7"/>
  <c r="AM14" i="7"/>
  <c r="AT14" i="7"/>
  <c r="AR12" i="7"/>
  <c r="AK12" i="7"/>
  <c r="AT15" i="7"/>
  <c r="AM15" i="7"/>
  <c r="AK13" i="7"/>
  <c r="AR13" i="7"/>
  <c r="AP11" i="7"/>
  <c r="AI11" i="7"/>
  <c r="AH15" i="7"/>
  <c r="AO15" i="7"/>
  <c r="AM12" i="7"/>
  <c r="AT12" i="7"/>
  <c r="AI10" i="7"/>
  <c r="AP10" i="7"/>
  <c r="AJ14" i="7"/>
  <c r="AQ14" i="7"/>
  <c r="AH12" i="7"/>
  <c r="AO12" i="7"/>
  <c r="AT10" i="11"/>
  <c r="AM10" i="11"/>
  <c r="AJ10" i="11"/>
  <c r="AQ10" i="11"/>
  <c r="AR32" i="12"/>
  <c r="AK32" i="12"/>
  <c r="AN26" i="12"/>
  <c r="AU26" i="12"/>
  <c r="AN12" i="12"/>
  <c r="AU12" i="12"/>
  <c r="AR16" i="12"/>
  <c r="AK16" i="12"/>
  <c r="AL27" i="13"/>
  <c r="AS27" i="13"/>
  <c r="AK17" i="13"/>
  <c r="AR17" i="13"/>
  <c r="AM16" i="13"/>
  <c r="AT16" i="13"/>
  <c r="AU15" i="14"/>
  <c r="AN15" i="14"/>
  <c r="AU21" i="14"/>
  <c r="AN21" i="14"/>
  <c r="AM36" i="14"/>
  <c r="AT36" i="14"/>
  <c r="AJ26" i="14"/>
  <c r="AQ26" i="14"/>
  <c r="AL23" i="14"/>
  <c r="AS23" i="14"/>
  <c r="AJ30" i="13"/>
  <c r="AQ30" i="13"/>
  <c r="AJ12" i="13"/>
  <c r="AQ12" i="13"/>
  <c r="AO32" i="14"/>
  <c r="AH32" i="14"/>
  <c r="AJ30" i="14"/>
  <c r="AQ30" i="14"/>
  <c r="AP12" i="14"/>
  <c r="AI12" i="14"/>
  <c r="AL11" i="9"/>
  <c r="AS11" i="9"/>
  <c r="AJ18" i="13"/>
  <c r="AQ18" i="13"/>
  <c r="AL12" i="13"/>
  <c r="AS12" i="13"/>
  <c r="AQ15" i="14"/>
  <c r="AJ15" i="14"/>
  <c r="AL11" i="14"/>
  <c r="AS11" i="14"/>
  <c r="AK34" i="14"/>
  <c r="AR34" i="14"/>
  <c r="AS20" i="14"/>
  <c r="AL20" i="14"/>
  <c r="AM35" i="14"/>
  <c r="AT35" i="14"/>
  <c r="AJ17" i="13"/>
  <c r="AQ17" i="13"/>
  <c r="AL15" i="13"/>
  <c r="AS15" i="13"/>
  <c r="AM15" i="14"/>
  <c r="AT15" i="14"/>
  <c r="AI34" i="14"/>
  <c r="AP34" i="14"/>
  <c r="AN26" i="14"/>
  <c r="AU26" i="14"/>
  <c r="AT13" i="8"/>
  <c r="AM13" i="8"/>
  <c r="AL28" i="7"/>
  <c r="AS28" i="7"/>
  <c r="AR34" i="7"/>
  <c r="AK34" i="7"/>
  <c r="AI10" i="9"/>
  <c r="AP10" i="9"/>
  <c r="AL37" i="7"/>
  <c r="AS37" i="7"/>
  <c r="AJ24" i="7"/>
  <c r="AQ24" i="7"/>
  <c r="AM28" i="7"/>
  <c r="AT28" i="7"/>
  <c r="AJ18" i="14"/>
  <c r="AQ18" i="14"/>
  <c r="AJ31" i="7"/>
  <c r="AQ31" i="7"/>
  <c r="AT21" i="7"/>
  <c r="AM21" i="7"/>
  <c r="AO18" i="10"/>
  <c r="AH18" i="10"/>
  <c r="AJ34" i="7"/>
  <c r="AQ34" i="7"/>
  <c r="AL33" i="7"/>
  <c r="AS33" i="7"/>
  <c r="AL24" i="7"/>
  <c r="AS24" i="7"/>
  <c r="AI18" i="7"/>
  <c r="AP18" i="7"/>
  <c r="AN23" i="7"/>
  <c r="AU23" i="7"/>
  <c r="AR10" i="7"/>
  <c r="AK10" i="7"/>
  <c r="AL15" i="7"/>
  <c r="AS15" i="7"/>
  <c r="AN14" i="7"/>
  <c r="AU14" i="7"/>
  <c r="AN10" i="7"/>
  <c r="AU10" i="7"/>
  <c r="AJ28" i="8"/>
  <c r="AQ28" i="8"/>
  <c r="AI33" i="8"/>
  <c r="AP33" i="8"/>
  <c r="AI29" i="8"/>
  <c r="AP29" i="8"/>
  <c r="AL13" i="9"/>
  <c r="AS13" i="9"/>
  <c r="AI18" i="9"/>
  <c r="AP18" i="9"/>
  <c r="AN16" i="9"/>
  <c r="AU16" i="9"/>
  <c r="AK11" i="9"/>
  <c r="AR11" i="9"/>
  <c r="AK28" i="9"/>
  <c r="AR28" i="9"/>
  <c r="AK24" i="9"/>
  <c r="AR24" i="9"/>
  <c r="AJ16" i="9"/>
  <c r="AQ16" i="9"/>
  <c r="AH11" i="9"/>
  <c r="AO11" i="9"/>
  <c r="AN20" i="10"/>
  <c r="AU20" i="10"/>
  <c r="AO34" i="10"/>
  <c r="AH34" i="10"/>
  <c r="AH25" i="8"/>
  <c r="AO25" i="8"/>
  <c r="AH12" i="8"/>
  <c r="AO12" i="8"/>
  <c r="AP22" i="9"/>
  <c r="AI22" i="9"/>
  <c r="AM33" i="9"/>
  <c r="AT33" i="9"/>
  <c r="AK23" i="9"/>
  <c r="AR23" i="9"/>
  <c r="AR19" i="8"/>
  <c r="AK19" i="8"/>
  <c r="AT26" i="8"/>
  <c r="AM26" i="8"/>
  <c r="AM17" i="8"/>
  <c r="AT17" i="8"/>
  <c r="AN14" i="8"/>
  <c r="AU14" i="8"/>
  <c r="AN34" i="8"/>
  <c r="AU34" i="8"/>
  <c r="AM35" i="8"/>
  <c r="AT35" i="8"/>
  <c r="AT11" i="8"/>
  <c r="AM11" i="8"/>
  <c r="AS16" i="8"/>
  <c r="AL16" i="8"/>
  <c r="AU31" i="8"/>
  <c r="AN31" i="8"/>
  <c r="AK22" i="9"/>
  <c r="AR22" i="9"/>
  <c r="AH29" i="9"/>
  <c r="AO29" i="9"/>
  <c r="AH33" i="9"/>
  <c r="AO33" i="9"/>
  <c r="AU35" i="9"/>
  <c r="AN35" i="9"/>
  <c r="AL23" i="9"/>
  <c r="AS23" i="9"/>
  <c r="AN17" i="9"/>
  <c r="AU17" i="9"/>
  <c r="AH37" i="8"/>
  <c r="AO37" i="8"/>
  <c r="AT36" i="8"/>
  <c r="AM36" i="8"/>
  <c r="AH29" i="8"/>
  <c r="AO29" i="8"/>
  <c r="AI24" i="8"/>
  <c r="AP24" i="8"/>
  <c r="AR14" i="8"/>
  <c r="AK14" i="8"/>
  <c r="AL15" i="8"/>
  <c r="AS15" i="8"/>
  <c r="AQ35" i="8"/>
  <c r="AJ35" i="8"/>
  <c r="AH11" i="8"/>
  <c r="AO11" i="8"/>
  <c r="AM12" i="8"/>
  <c r="AT12" i="8"/>
  <c r="AK31" i="9"/>
  <c r="AR31" i="9"/>
  <c r="AQ22" i="9"/>
  <c r="AJ22" i="9"/>
  <c r="AI33" i="9"/>
  <c r="AP33" i="9"/>
  <c r="AI27" i="9"/>
  <c r="AP27" i="9"/>
  <c r="AP17" i="9"/>
  <c r="AI17" i="9"/>
  <c r="AJ28" i="9"/>
  <c r="AQ28" i="9"/>
  <c r="AO14" i="9"/>
  <c r="AH14" i="9"/>
  <c r="AI24" i="9"/>
  <c r="AP24" i="9"/>
  <c r="AI12" i="9"/>
  <c r="AP12" i="9"/>
  <c r="AJ34" i="9"/>
  <c r="AQ34" i="9"/>
  <c r="AT11" i="9"/>
  <c r="AM11" i="9"/>
  <c r="AK16" i="10"/>
  <c r="AR16" i="10"/>
  <c r="AO30" i="8"/>
  <c r="AH30" i="8"/>
  <c r="AO16" i="8"/>
  <c r="AH16" i="8"/>
  <c r="AQ25" i="9"/>
  <c r="AJ25" i="9"/>
  <c r="AQ35" i="9"/>
  <c r="AJ35" i="9"/>
  <c r="AM19" i="8"/>
  <c r="AT19" i="8"/>
  <c r="AS36" i="8"/>
  <c r="AL36" i="8"/>
  <c r="AK29" i="8"/>
  <c r="AR29" i="8"/>
  <c r="AN28" i="8"/>
  <c r="AU28" i="8"/>
  <c r="AQ15" i="8"/>
  <c r="AJ15" i="8"/>
  <c r="AU37" i="8"/>
  <c r="AN37" i="8"/>
  <c r="AK36" i="8"/>
  <c r="AR36" i="8"/>
  <c r="AS26" i="8"/>
  <c r="AL26" i="8"/>
  <c r="AU29" i="8"/>
  <c r="AN29" i="8"/>
  <c r="AU17" i="8"/>
  <c r="AN17" i="8"/>
  <c r="AK28" i="8"/>
  <c r="AR28" i="8"/>
  <c r="AM14" i="8"/>
  <c r="AT14" i="8"/>
  <c r="AU15" i="8"/>
  <c r="AN15" i="8"/>
  <c r="AM30" i="8"/>
  <c r="AT30" i="8"/>
  <c r="AM25" i="8"/>
  <c r="AT25" i="8"/>
  <c r="AI16" i="8"/>
  <c r="AP16" i="8"/>
  <c r="AH31" i="8"/>
  <c r="AO31" i="8"/>
  <c r="AS26" i="9"/>
  <c r="AL26" i="9"/>
  <c r="AL25" i="9"/>
  <c r="AS25" i="9"/>
  <c r="AM37" i="9"/>
  <c r="AT37" i="9"/>
  <c r="AN36" i="9"/>
  <c r="AU36" i="9"/>
  <c r="AK27" i="9"/>
  <c r="AR27" i="9"/>
  <c r="AM21" i="9"/>
  <c r="AT21" i="9"/>
  <c r="AP13" i="9"/>
  <c r="AI13" i="9"/>
  <c r="AN28" i="9"/>
  <c r="AU28" i="9"/>
  <c r="AM14" i="9"/>
  <c r="AT14" i="9"/>
  <c r="AM24" i="9"/>
  <c r="AT24" i="9"/>
  <c r="AM12" i="9"/>
  <c r="AT12" i="9"/>
  <c r="AN34" i="9"/>
  <c r="AU34" i="9"/>
  <c r="AT19" i="9"/>
  <c r="AM19" i="9"/>
  <c r="AI20" i="10"/>
  <c r="AP20" i="10"/>
  <c r="AK19" i="10"/>
  <c r="AR19" i="10"/>
  <c r="AK15" i="10"/>
  <c r="AR15" i="10"/>
  <c r="AN30" i="10"/>
  <c r="AU30" i="10"/>
  <c r="AT35" i="10"/>
  <c r="AM35" i="10"/>
  <c r="AK21" i="10"/>
  <c r="AR21" i="10"/>
  <c r="AJ12" i="10"/>
  <c r="AQ12" i="10"/>
  <c r="AK22" i="10"/>
  <c r="AR22" i="10"/>
  <c r="AH29" i="10"/>
  <c r="AO29" i="10"/>
  <c r="AO14" i="10"/>
  <c r="AH14" i="10"/>
  <c r="AR36" i="10"/>
  <c r="AK36" i="10"/>
  <c r="AK24" i="10"/>
  <c r="AR24" i="10"/>
  <c r="AJ29" i="11"/>
  <c r="AQ29" i="11"/>
  <c r="AP34" i="11"/>
  <c r="AI34" i="11"/>
  <c r="AH23" i="11"/>
  <c r="AO23" i="11"/>
  <c r="AI26" i="11"/>
  <c r="AP26" i="11"/>
  <c r="AJ28" i="11"/>
  <c r="AQ28" i="11"/>
  <c r="AR21" i="11"/>
  <c r="AK21" i="11"/>
  <c r="AH11" i="11"/>
  <c r="AO11" i="11"/>
  <c r="AT15" i="11"/>
  <c r="AM15" i="11"/>
  <c r="AR37" i="11"/>
  <c r="AK37" i="11"/>
  <c r="AQ33" i="10"/>
  <c r="AJ33" i="10"/>
  <c r="AM21" i="10"/>
  <c r="AT21" i="10"/>
  <c r="AN12" i="10"/>
  <c r="AU12" i="10"/>
  <c r="AS26" i="10"/>
  <c r="AL26" i="10"/>
  <c r="AL37" i="10"/>
  <c r="AS37" i="10"/>
  <c r="AQ25" i="10"/>
  <c r="AJ25" i="10"/>
  <c r="AN36" i="10"/>
  <c r="AU36" i="10"/>
  <c r="AK11" i="10"/>
  <c r="AR11" i="10"/>
  <c r="AR17" i="11"/>
  <c r="AK17" i="11"/>
  <c r="AR34" i="11"/>
  <c r="AK34" i="11"/>
  <c r="AK27" i="11"/>
  <c r="AR27" i="11"/>
  <c r="AQ31" i="11"/>
  <c r="AJ31" i="11"/>
  <c r="AT22" i="11"/>
  <c r="AM22" i="11"/>
  <c r="AL24" i="11"/>
  <c r="AS24" i="11"/>
  <c r="AL18" i="11"/>
  <c r="AS18" i="11"/>
  <c r="AR19" i="11"/>
  <c r="AK19" i="11"/>
  <c r="AR15" i="11"/>
  <c r="AK15" i="11"/>
  <c r="AP33" i="11"/>
  <c r="AI33" i="11"/>
  <c r="AQ23" i="10"/>
  <c r="AJ23" i="10"/>
  <c r="AS34" i="10"/>
  <c r="AL34" i="10"/>
  <c r="AL33" i="10"/>
  <c r="AS33" i="10"/>
  <c r="AK28" i="10"/>
  <c r="AR28" i="10"/>
  <c r="AS10" i="10"/>
  <c r="AL10" i="10"/>
  <c r="AO32" i="10"/>
  <c r="AH32" i="10"/>
  <c r="AJ22" i="10"/>
  <c r="AQ22" i="10"/>
  <c r="AI14" i="10"/>
  <c r="AP14" i="10"/>
  <c r="AQ27" i="10"/>
  <c r="AJ27" i="10"/>
  <c r="AH11" i="10"/>
  <c r="AO11" i="10"/>
  <c r="AJ17" i="11"/>
  <c r="AQ17" i="11"/>
  <c r="AL30" i="11"/>
  <c r="AS30" i="11"/>
  <c r="AJ23" i="11"/>
  <c r="AQ23" i="11"/>
  <c r="AP28" i="11"/>
  <c r="AI28" i="11"/>
  <c r="AP18" i="11"/>
  <c r="AI18" i="11"/>
  <c r="AP25" i="11"/>
  <c r="AI25" i="11"/>
  <c r="AJ12" i="11"/>
  <c r="AQ12" i="11"/>
  <c r="AS16" i="10"/>
  <c r="AL16" i="10"/>
  <c r="AI23" i="10"/>
  <c r="AP23" i="10"/>
  <c r="AJ30" i="10"/>
  <c r="AQ30" i="10"/>
  <c r="AI28" i="10"/>
  <c r="AP28" i="10"/>
  <c r="AQ17" i="10"/>
  <c r="AJ17" i="10"/>
  <c r="AK12" i="10"/>
  <c r="AR12" i="10"/>
  <c r="AO26" i="10"/>
  <c r="AH26" i="10"/>
  <c r="AT37" i="10"/>
  <c r="AM37" i="10"/>
  <c r="AI25" i="10"/>
  <c r="AP25" i="10"/>
  <c r="AU31" i="10"/>
  <c r="AN31" i="10"/>
  <c r="AU27" i="10"/>
  <c r="AN27" i="10"/>
  <c r="AL11" i="10"/>
  <c r="AS11" i="10"/>
  <c r="AL17" i="11"/>
  <c r="AS17" i="11"/>
  <c r="AL34" i="11"/>
  <c r="AS34" i="11"/>
  <c r="AN27" i="11"/>
  <c r="AU27" i="11"/>
  <c r="AT31" i="11"/>
  <c r="AM31" i="11"/>
  <c r="AR22" i="11"/>
  <c r="AK22" i="11"/>
  <c r="AT24" i="11"/>
  <c r="AM24" i="11"/>
  <c r="AT18" i="11"/>
  <c r="AM18" i="11"/>
  <c r="AL19" i="11"/>
  <c r="AS19" i="11"/>
  <c r="AL15" i="11"/>
  <c r="AS15" i="11"/>
  <c r="AL33" i="11"/>
  <c r="AS33" i="11"/>
  <c r="AT32" i="11"/>
  <c r="AM32" i="11"/>
  <c r="AL20" i="11"/>
  <c r="AS20" i="11"/>
  <c r="AN14" i="11"/>
  <c r="AU14" i="11"/>
  <c r="AJ31" i="12"/>
  <c r="AQ31" i="12"/>
  <c r="AN22" i="12"/>
  <c r="AU22" i="12"/>
  <c r="AH32" i="12"/>
  <c r="AO32" i="12"/>
  <c r="AI35" i="12"/>
  <c r="AP35" i="12"/>
  <c r="AP24" i="12"/>
  <c r="AI24" i="12"/>
  <c r="AL19" i="12"/>
  <c r="AS19" i="12"/>
  <c r="AJ12" i="12"/>
  <c r="AQ12" i="12"/>
  <c r="AJ34" i="12"/>
  <c r="AQ34" i="12"/>
  <c r="AJ27" i="12"/>
  <c r="AQ27" i="12"/>
  <c r="AJ16" i="12"/>
  <c r="AQ16" i="12"/>
  <c r="AH8" i="12"/>
  <c r="AO8" i="12"/>
  <c r="AN10" i="12"/>
  <c r="AU10" i="12"/>
  <c r="AN32" i="13"/>
  <c r="AU32" i="13"/>
  <c r="AM33" i="13"/>
  <c r="AT33" i="13"/>
  <c r="AL23" i="13"/>
  <c r="AS23" i="13"/>
  <c r="AL26" i="13"/>
  <c r="AS26" i="13"/>
  <c r="AT25" i="13"/>
  <c r="AM25" i="13"/>
  <c r="AJ32" i="11"/>
  <c r="AQ32" i="11"/>
  <c r="AP16" i="11"/>
  <c r="AI16" i="11"/>
  <c r="AN31" i="12"/>
  <c r="AU31" i="12"/>
  <c r="AR20" i="12"/>
  <c r="AK20" i="12"/>
  <c r="AJ21" i="12"/>
  <c r="AQ21" i="12"/>
  <c r="AT29" i="12"/>
  <c r="AM29" i="12"/>
  <c r="AR18" i="12"/>
  <c r="AK18" i="12"/>
  <c r="AH23" i="12"/>
  <c r="AO23" i="12"/>
  <c r="AT19" i="12"/>
  <c r="AM19" i="12"/>
  <c r="AR17" i="12"/>
  <c r="AK17" i="12"/>
  <c r="AU9" i="12"/>
  <c r="AN9" i="12"/>
  <c r="AT30" i="12"/>
  <c r="AM30" i="12"/>
  <c r="AN16" i="12"/>
  <c r="AU16" i="12"/>
  <c r="AL8" i="12"/>
  <c r="AS8" i="12"/>
  <c r="AP10" i="12"/>
  <c r="AI10" i="12"/>
  <c r="AP32" i="13"/>
  <c r="AI32" i="13"/>
  <c r="AH27" i="13"/>
  <c r="AO27" i="13"/>
  <c r="AJ26" i="13"/>
  <c r="AQ26" i="13"/>
  <c r="AN29" i="13"/>
  <c r="AU29" i="13"/>
  <c r="AR33" i="11"/>
  <c r="AK33" i="11"/>
  <c r="AL32" i="11"/>
  <c r="AS32" i="11"/>
  <c r="AR20" i="11"/>
  <c r="AK20" i="11"/>
  <c r="AH14" i="11"/>
  <c r="AO14" i="11"/>
  <c r="AH31" i="12"/>
  <c r="AO31" i="12"/>
  <c r="AP20" i="12"/>
  <c r="AI20" i="12"/>
  <c r="AJ32" i="12"/>
  <c r="AQ32" i="12"/>
  <c r="AJ24" i="12"/>
  <c r="AQ24" i="12"/>
  <c r="AH19" i="12"/>
  <c r="AO19" i="12"/>
  <c r="AP17" i="12"/>
  <c r="AI17" i="12"/>
  <c r="AP34" i="12"/>
  <c r="AI34" i="12"/>
  <c r="AL27" i="12"/>
  <c r="AS27" i="12"/>
  <c r="AP16" i="12"/>
  <c r="AI16" i="12"/>
  <c r="AH11" i="12"/>
  <c r="AO11" i="12"/>
  <c r="AT33" i="12"/>
  <c r="AM33" i="12"/>
  <c r="AT32" i="13"/>
  <c r="AM32" i="13"/>
  <c r="AL33" i="13"/>
  <c r="AS33" i="13"/>
  <c r="AR23" i="13"/>
  <c r="AK23" i="13"/>
  <c r="AR26" i="13"/>
  <c r="AK26" i="13"/>
  <c r="AN25" i="13"/>
  <c r="AU25" i="13"/>
  <c r="AH37" i="11"/>
  <c r="AO37" i="11"/>
  <c r="AP36" i="11"/>
  <c r="AI36" i="11"/>
  <c r="AH20" i="11"/>
  <c r="AO20" i="11"/>
  <c r="AR14" i="11"/>
  <c r="AK14" i="11"/>
  <c r="AL31" i="12"/>
  <c r="AS31" i="12"/>
  <c r="AN20" i="12"/>
  <c r="AU20" i="12"/>
  <c r="AN21" i="12"/>
  <c r="AU21" i="12"/>
  <c r="AL29" i="12"/>
  <c r="AS29" i="12"/>
  <c r="AT18" i="12"/>
  <c r="AM18" i="12"/>
  <c r="AT23" i="12"/>
  <c r="AM23" i="12"/>
  <c r="AP19" i="12"/>
  <c r="AI19" i="12"/>
  <c r="AL17" i="12"/>
  <c r="AS17" i="12"/>
  <c r="AL9" i="12"/>
  <c r="AS9" i="12"/>
  <c r="AN30" i="12"/>
  <c r="AU30" i="12"/>
  <c r="AN13" i="12"/>
  <c r="AU13" i="12"/>
  <c r="AL15" i="12"/>
  <c r="AS15" i="12"/>
  <c r="AH33" i="12"/>
  <c r="AO33" i="12"/>
  <c r="AJ33" i="13"/>
  <c r="AQ33" i="13"/>
  <c r="AH23" i="13"/>
  <c r="AO23" i="13"/>
  <c r="AH26" i="13"/>
  <c r="AO26" i="13"/>
  <c r="AM29" i="13"/>
  <c r="AT29" i="13"/>
  <c r="AI14" i="13"/>
  <c r="AP14" i="13"/>
  <c r="AN18" i="13"/>
  <c r="AU18" i="13"/>
  <c r="AI31" i="13"/>
  <c r="AP31" i="13"/>
  <c r="AL19" i="13"/>
  <c r="AS19" i="13"/>
  <c r="AH15" i="13"/>
  <c r="AO15" i="13"/>
  <c r="AN9" i="13"/>
  <c r="AU9" i="13"/>
  <c r="AT24" i="13"/>
  <c r="AM24" i="13"/>
  <c r="AL37" i="14"/>
  <c r="AS37" i="14"/>
  <c r="AI32" i="14"/>
  <c r="AP32" i="14"/>
  <c r="AK17" i="14"/>
  <c r="AR17" i="14"/>
  <c r="AK31" i="14"/>
  <c r="AR31" i="14"/>
  <c r="AL19" i="14"/>
  <c r="AS19" i="14"/>
  <c r="AK30" i="14"/>
  <c r="AR30" i="14"/>
  <c r="AK28" i="14"/>
  <c r="AR28" i="14"/>
  <c r="AU29" i="14"/>
  <c r="AN29" i="14"/>
  <c r="AS16" i="14"/>
  <c r="AL16" i="14"/>
  <c r="AN12" i="14"/>
  <c r="AU12" i="14"/>
  <c r="AU14" i="14"/>
  <c r="AN14" i="14"/>
  <c r="AM27" i="14"/>
  <c r="AT27" i="14"/>
  <c r="AN22" i="14"/>
  <c r="AU22" i="14"/>
  <c r="AS10" i="12"/>
  <c r="AL10" i="12"/>
  <c r="AJ14" i="13"/>
  <c r="AQ14" i="13"/>
  <c r="AI18" i="13"/>
  <c r="AP18" i="13"/>
  <c r="AH20" i="13"/>
  <c r="AO20" i="13"/>
  <c r="AJ16" i="13"/>
  <c r="AQ16" i="13"/>
  <c r="AP11" i="13"/>
  <c r="AI11" i="13"/>
  <c r="AH34" i="13"/>
  <c r="AO34" i="13"/>
  <c r="AH33" i="14"/>
  <c r="AO33" i="14"/>
  <c r="AI21" i="14"/>
  <c r="AP21" i="14"/>
  <c r="AJ11" i="14"/>
  <c r="AQ11" i="14"/>
  <c r="AI19" i="14"/>
  <c r="AP19" i="14"/>
  <c r="AO36" i="14"/>
  <c r="AH36" i="14"/>
  <c r="AQ29" i="14"/>
  <c r="AJ29" i="14"/>
  <c r="AI26" i="14"/>
  <c r="AP26" i="14"/>
  <c r="AL13" i="14"/>
  <c r="AS13" i="14"/>
  <c r="AH27" i="14"/>
  <c r="AO27" i="14"/>
  <c r="AT10" i="14"/>
  <c r="AM10" i="14"/>
  <c r="AT22" i="13"/>
  <c r="AM22" i="13"/>
  <c r="AT30" i="13"/>
  <c r="AM30" i="13"/>
  <c r="AL35" i="13"/>
  <c r="AS35" i="13"/>
  <c r="AL20" i="13"/>
  <c r="AS20" i="13"/>
  <c r="AL16" i="13"/>
  <c r="AS16" i="13"/>
  <c r="AT15" i="13"/>
  <c r="AM15" i="13"/>
  <c r="AP9" i="13"/>
  <c r="AI9" i="13"/>
  <c r="AN24" i="13"/>
  <c r="AU24" i="13"/>
  <c r="AM37" i="14"/>
  <c r="AT37" i="14"/>
  <c r="AM32" i="14"/>
  <c r="AT32" i="14"/>
  <c r="AU17" i="14"/>
  <c r="AN17" i="14"/>
  <c r="AL31" i="14"/>
  <c r="AS31" i="14"/>
  <c r="AM19" i="14"/>
  <c r="AT19" i="14"/>
  <c r="AS30" i="14"/>
  <c r="AL30" i="14"/>
  <c r="AS28" i="14"/>
  <c r="AL28" i="14"/>
  <c r="AL29" i="14"/>
  <c r="AS29" i="14"/>
  <c r="AK16" i="14"/>
  <c r="AR16" i="14"/>
  <c r="AK12" i="14"/>
  <c r="AR12" i="14"/>
  <c r="AS14" i="14"/>
  <c r="AL14" i="14"/>
  <c r="AK27" i="14"/>
  <c r="AR27" i="14"/>
  <c r="AS22" i="14"/>
  <c r="AL22" i="14"/>
  <c r="AH29" i="13"/>
  <c r="AO29" i="13"/>
  <c r="AM14" i="13"/>
  <c r="AT14" i="13"/>
  <c r="AJ35" i="13"/>
  <c r="AQ35" i="13"/>
  <c r="AH19" i="13"/>
  <c r="AO19" i="13"/>
  <c r="AR12" i="13"/>
  <c r="AK12" i="13"/>
  <c r="AL11" i="13"/>
  <c r="AS11" i="13"/>
  <c r="AH24" i="13"/>
  <c r="AO24" i="13"/>
  <c r="AH37" i="14"/>
  <c r="AO37" i="14"/>
  <c r="AN32" i="14"/>
  <c r="AU32" i="14"/>
  <c r="AQ31" i="14"/>
  <c r="AJ31" i="14"/>
  <c r="AQ19" i="14"/>
  <c r="AJ19" i="14"/>
  <c r="AO30" i="14"/>
  <c r="AH30" i="14"/>
  <c r="AI24" i="14"/>
  <c r="AP24" i="14"/>
  <c r="AO16" i="14"/>
  <c r="AH16" i="14"/>
  <c r="AH12" i="14"/>
  <c r="AO12" i="14"/>
  <c r="AQ35" i="14"/>
  <c r="AJ35" i="14"/>
  <c r="AI23" i="14"/>
  <c r="AP23" i="14"/>
  <c r="AJ10" i="14"/>
  <c r="AQ10" i="14"/>
  <c r="AJ36" i="7"/>
  <c r="AQ36" i="7"/>
  <c r="AJ27" i="7"/>
  <c r="AQ27" i="7"/>
  <c r="AN32" i="7"/>
  <c r="AU32" i="7"/>
  <c r="AJ33" i="7"/>
  <c r="AQ33" i="7"/>
  <c r="AN20" i="7"/>
  <c r="AU20" i="7"/>
  <c r="AR16" i="7"/>
  <c r="AK16" i="7"/>
  <c r="AL31" i="7"/>
  <c r="AS31" i="7"/>
  <c r="AJ16" i="7"/>
  <c r="AQ16" i="7"/>
  <c r="AT17" i="7"/>
  <c r="AM17" i="7"/>
  <c r="AO14" i="12"/>
  <c r="AH14" i="12"/>
  <c r="AN30" i="7"/>
  <c r="AU30" i="7"/>
  <c r="AN37" i="7"/>
  <c r="AU37" i="7"/>
  <c r="AN31" i="7"/>
  <c r="AU31" i="7"/>
  <c r="AH21" i="7"/>
  <c r="AO21" i="7"/>
  <c r="AJ21" i="7"/>
  <c r="AQ21" i="7"/>
  <c r="AJ20" i="7"/>
  <c r="AQ20" i="7"/>
  <c r="AK27" i="7"/>
  <c r="AR27" i="7"/>
  <c r="AN17" i="7"/>
  <c r="AU17" i="7"/>
  <c r="AH19" i="7"/>
  <c r="AO19" i="7"/>
  <c r="AR10" i="9"/>
  <c r="AK10" i="9"/>
  <c r="AT14" i="12"/>
  <c r="AM14" i="12"/>
  <c r="AK37" i="7"/>
  <c r="AR37" i="7"/>
  <c r="AL21" i="7"/>
  <c r="AS21" i="7"/>
  <c r="AH37" i="7"/>
  <c r="AO37" i="7"/>
  <c r="AI20" i="7"/>
  <c r="AP20" i="7"/>
  <c r="AM26" i="7"/>
  <c r="AT26" i="7"/>
  <c r="AL26" i="7"/>
  <c r="AS26" i="7"/>
  <c r="AM16" i="7"/>
  <c r="AT16" i="7"/>
  <c r="AL35" i="7"/>
  <c r="AS35" i="7"/>
  <c r="AP19" i="7"/>
  <c r="AI19" i="7"/>
  <c r="AL27" i="7"/>
  <c r="AS27" i="7"/>
  <c r="AJ10" i="9"/>
  <c r="AQ10" i="9"/>
  <c r="AT13" i="13"/>
  <c r="AM13" i="13"/>
  <c r="AR32" i="7"/>
  <c r="AK32" i="7"/>
  <c r="AL16" i="7"/>
  <c r="AS16" i="7"/>
  <c r="AN36" i="7"/>
  <c r="AU36" i="7"/>
  <c r="AJ22" i="7"/>
  <c r="AQ22" i="7"/>
  <c r="AJ25" i="7"/>
  <c r="AQ25" i="7"/>
  <c r="AN29" i="7"/>
  <c r="AU29" i="7"/>
  <c r="AK17" i="7"/>
  <c r="AR17" i="7"/>
  <c r="AH23" i="7"/>
  <c r="AO23" i="7"/>
  <c r="AK31" i="7"/>
  <c r="AR31" i="7"/>
  <c r="AH27" i="7"/>
  <c r="AO27" i="7"/>
  <c r="AM18" i="10"/>
  <c r="AT18" i="10"/>
  <c r="AH13" i="13"/>
  <c r="AO13" i="13"/>
  <c r="AT31" i="7"/>
  <c r="AM31" i="7"/>
  <c r="AJ13" i="13"/>
  <c r="AQ13" i="13"/>
  <c r="AI14" i="7"/>
  <c r="AP14" i="7"/>
  <c r="AN11" i="7"/>
  <c r="AU11" i="7"/>
  <c r="AP15" i="7"/>
  <c r="AI15" i="7"/>
  <c r="AN12" i="7"/>
  <c r="AU12" i="7"/>
  <c r="AH10" i="7"/>
  <c r="AO10" i="7"/>
  <c r="AR14" i="7"/>
  <c r="AK14" i="7"/>
  <c r="AI12" i="7"/>
  <c r="AP12" i="7"/>
  <c r="AM10" i="7"/>
  <c r="AT10" i="7"/>
  <c r="AT13" i="7"/>
  <c r="AM13" i="7"/>
  <c r="AK11" i="7"/>
  <c r="AR11" i="7"/>
  <c r="AN10" i="11"/>
  <c r="AU10" i="11"/>
  <c r="AH10" i="11"/>
  <c r="AO10" i="11"/>
  <c r="AI17" i="8"/>
  <c r="AP17" i="8"/>
  <c r="AI21" i="8"/>
  <c r="AP21" i="8"/>
  <c r="AO32" i="8"/>
  <c r="AH32" i="8"/>
  <c r="AJ32" i="9"/>
  <c r="AQ32" i="9"/>
  <c r="AI34" i="9"/>
  <c r="AP34" i="9"/>
  <c r="AM20" i="10"/>
  <c r="AT20" i="10"/>
  <c r="AM18" i="9"/>
  <c r="AT18" i="9"/>
  <c r="AL12" i="9"/>
  <c r="AS12" i="9"/>
  <c r="AL19" i="9"/>
  <c r="AS19" i="9"/>
  <c r="AQ19" i="10"/>
  <c r="AJ19" i="10"/>
  <c r="AJ34" i="8"/>
  <c r="AQ34" i="8"/>
  <c r="AH31" i="9"/>
  <c r="AO31" i="9"/>
  <c r="AH35" i="9"/>
  <c r="AO35" i="9"/>
  <c r="AN36" i="8"/>
  <c r="AU36" i="8"/>
  <c r="AS28" i="8"/>
  <c r="AL28" i="8"/>
  <c r="AN30" i="8"/>
  <c r="AU30" i="8"/>
  <c r="AS20" i="8"/>
  <c r="AL20" i="8"/>
  <c r="AL31" i="9"/>
  <c r="AS31" i="9"/>
  <c r="AL37" i="9"/>
  <c r="AS37" i="9"/>
  <c r="AU27" i="9"/>
  <c r="AN27" i="9"/>
  <c r="AQ19" i="8"/>
  <c r="AJ19" i="8"/>
  <c r="AO26" i="8"/>
  <c r="AH26" i="8"/>
  <c r="AH23" i="8"/>
  <c r="AO23" i="8"/>
  <c r="AU27" i="8"/>
  <c r="AN27" i="8"/>
  <c r="AL25" i="8"/>
  <c r="AS25" i="8"/>
  <c r="AL13" i="8"/>
  <c r="AS13" i="8"/>
  <c r="AM29" i="9"/>
  <c r="AT29" i="9"/>
  <c r="AI23" i="9"/>
  <c r="AP23" i="9"/>
  <c r="AO18" i="9"/>
  <c r="AH18" i="9"/>
  <c r="AJ15" i="9"/>
  <c r="AQ15" i="9"/>
  <c r="AJ30" i="9"/>
  <c r="AQ30" i="9"/>
  <c r="AK11" i="8"/>
  <c r="AR11" i="8"/>
  <c r="AQ37" i="9"/>
  <c r="AJ37" i="9"/>
  <c r="AM33" i="8"/>
  <c r="AT33" i="8"/>
  <c r="AK17" i="8"/>
  <c r="AR17" i="8"/>
  <c r="AL19" i="8"/>
  <c r="AS19" i="8"/>
  <c r="AK32" i="8"/>
  <c r="AR32" i="8"/>
  <c r="AU21" i="8"/>
  <c r="AN21" i="8"/>
  <c r="AN24" i="8"/>
  <c r="AU24" i="8"/>
  <c r="AK34" i="8"/>
  <c r="AR34" i="8"/>
  <c r="AL35" i="8"/>
  <c r="AS35" i="8"/>
  <c r="AN12" i="8"/>
  <c r="AU12" i="8"/>
  <c r="AS22" i="9"/>
  <c r="AL22" i="9"/>
  <c r="AL33" i="9"/>
  <c r="AS33" i="9"/>
  <c r="AU23" i="9"/>
  <c r="AN23" i="9"/>
  <c r="AT17" i="9"/>
  <c r="AM17" i="9"/>
  <c r="AL18" i="9"/>
  <c r="AS18" i="9"/>
  <c r="AK15" i="9"/>
  <c r="AR15" i="9"/>
  <c r="AN30" i="9"/>
  <c r="AU30" i="9"/>
  <c r="AK23" i="10"/>
  <c r="AR23" i="10"/>
  <c r="AN34" i="10"/>
  <c r="AU34" i="10"/>
  <c r="AS28" i="10"/>
  <c r="AL28" i="10"/>
  <c r="AN37" i="10"/>
  <c r="AU37" i="10"/>
  <c r="AH31" i="10"/>
  <c r="AO31" i="10"/>
  <c r="AI11" i="10"/>
  <c r="AP11" i="10"/>
  <c r="AI30" i="11"/>
  <c r="AP30" i="11"/>
  <c r="AP22" i="11"/>
  <c r="AI22" i="11"/>
  <c r="AJ18" i="11"/>
  <c r="AQ18" i="11"/>
  <c r="AH12" i="11"/>
  <c r="AO12" i="11"/>
  <c r="AJ28" i="10"/>
  <c r="AQ28" i="10"/>
  <c r="AM32" i="10"/>
  <c r="AT32" i="10"/>
  <c r="AI22" i="10"/>
  <c r="AP22" i="10"/>
  <c r="AN14" i="10"/>
  <c r="AU14" i="10"/>
  <c r="AT29" i="11"/>
  <c r="AM29" i="11"/>
  <c r="AR30" i="11"/>
  <c r="AK30" i="11"/>
  <c r="AT26" i="11"/>
  <c r="AM26" i="11"/>
  <c r="AT21" i="11"/>
  <c r="AM21" i="11"/>
  <c r="AR25" i="11"/>
  <c r="AK25" i="11"/>
  <c r="AU15" i="10"/>
  <c r="AN15" i="10"/>
  <c r="AS35" i="10"/>
  <c r="AL35" i="10"/>
  <c r="AI12" i="10"/>
  <c r="AP12" i="10"/>
  <c r="AL29" i="10"/>
  <c r="AS29" i="10"/>
  <c r="AI31" i="10"/>
  <c r="AP31" i="10"/>
  <c r="AP29" i="11"/>
  <c r="AI29" i="11"/>
  <c r="AH27" i="11"/>
  <c r="AO27" i="11"/>
  <c r="AJ19" i="11"/>
  <c r="AQ19" i="11"/>
  <c r="AO20" i="10"/>
  <c r="AH20" i="10"/>
  <c r="AI34" i="10"/>
  <c r="AP34" i="10"/>
  <c r="AL21" i="10"/>
  <c r="AS21" i="10"/>
  <c r="AN32" i="10"/>
  <c r="AU32" i="10"/>
  <c r="AI29" i="10"/>
  <c r="AP29" i="10"/>
  <c r="AI24" i="10"/>
  <c r="AP24" i="10"/>
  <c r="AU29" i="11"/>
  <c r="AN29" i="11"/>
  <c r="AN30" i="11"/>
  <c r="AU30" i="11"/>
  <c r="AR26" i="11"/>
  <c r="AK26" i="11"/>
  <c r="AL21" i="11"/>
  <c r="AS21" i="11"/>
  <c r="AR12" i="11"/>
  <c r="AK12" i="11"/>
  <c r="AN35" i="11"/>
  <c r="AU35" i="11"/>
  <c r="AI31" i="8"/>
  <c r="AP31" i="8"/>
  <c r="AT28" i="12"/>
  <c r="AM28" i="12"/>
  <c r="AJ29" i="12"/>
  <c r="AQ29" i="12"/>
  <c r="AJ23" i="12"/>
  <c r="AQ23" i="12"/>
  <c r="AQ9" i="12"/>
  <c r="AJ9" i="12"/>
  <c r="AP13" i="12"/>
  <c r="AI13" i="12"/>
  <c r="AL33" i="12"/>
  <c r="AS33" i="12"/>
  <c r="AN28" i="13"/>
  <c r="AU28" i="13"/>
  <c r="AL10" i="13"/>
  <c r="AS10" i="13"/>
  <c r="AJ36" i="11"/>
  <c r="AQ36" i="11"/>
  <c r="AL10" i="8"/>
  <c r="AS10" i="8"/>
  <c r="AT22" i="12"/>
  <c r="AM22" i="12"/>
  <c r="AU35" i="12"/>
  <c r="AN35" i="12"/>
  <c r="AN25" i="12"/>
  <c r="AU25" i="12"/>
  <c r="AN34" i="12"/>
  <c r="AU34" i="12"/>
  <c r="AR15" i="12"/>
  <c r="AK15" i="12"/>
  <c r="AJ33" i="12"/>
  <c r="AQ33" i="12"/>
  <c r="AP28" i="13"/>
  <c r="AI28" i="13"/>
  <c r="AO21" i="13"/>
  <c r="AH21" i="13"/>
  <c r="AL36" i="11"/>
  <c r="AS36" i="11"/>
  <c r="AR16" i="11"/>
  <c r="AK16" i="11"/>
  <c r="AH28" i="12"/>
  <c r="AO28" i="12"/>
  <c r="AH35" i="12"/>
  <c r="AO35" i="12"/>
  <c r="AJ25" i="12"/>
  <c r="AQ25" i="12"/>
  <c r="AL30" i="12"/>
  <c r="AS30" i="12"/>
  <c r="AN8" i="12"/>
  <c r="AU8" i="12"/>
  <c r="AK28" i="13"/>
  <c r="AR28" i="13"/>
  <c r="AR10" i="13"/>
  <c r="AK10" i="13"/>
  <c r="AI29" i="13"/>
  <c r="AP29" i="13"/>
  <c r="AJ35" i="11"/>
  <c r="AQ35" i="11"/>
  <c r="AR10" i="8"/>
  <c r="AK10" i="8"/>
  <c r="AJ22" i="12"/>
  <c r="AQ22" i="12"/>
  <c r="AL35" i="12"/>
  <c r="AS35" i="12"/>
  <c r="AR25" i="12"/>
  <c r="AK25" i="12"/>
  <c r="AT27" i="12"/>
  <c r="AM27" i="12"/>
  <c r="AJ32" i="13"/>
  <c r="AQ32" i="13"/>
  <c r="AR25" i="13"/>
  <c r="AK25" i="13"/>
  <c r="AI35" i="13"/>
  <c r="AP35" i="13"/>
  <c r="AH11" i="13"/>
  <c r="AO11" i="13"/>
  <c r="AM33" i="14"/>
  <c r="AT33" i="14"/>
  <c r="AK25" i="14"/>
  <c r="AR25" i="14"/>
  <c r="AS34" i="14"/>
  <c r="AL34" i="14"/>
  <c r="AK20" i="14"/>
  <c r="AR20" i="14"/>
  <c r="AU35" i="14"/>
  <c r="AN35" i="14"/>
  <c r="AN17" i="13"/>
  <c r="AU17" i="13"/>
  <c r="AP19" i="13"/>
  <c r="AI19" i="13"/>
  <c r="AI15" i="14"/>
  <c r="AP15" i="14"/>
  <c r="AI17" i="14"/>
  <c r="AP17" i="14"/>
  <c r="AJ28" i="14"/>
  <c r="AQ28" i="14"/>
  <c r="AO14" i="14"/>
  <c r="AH14" i="14"/>
  <c r="AN14" i="13"/>
  <c r="AU14" i="13"/>
  <c r="AL31" i="13"/>
  <c r="AS31" i="13"/>
  <c r="AT11" i="13"/>
  <c r="AM11" i="13"/>
  <c r="AL33" i="14"/>
  <c r="AS33" i="14"/>
  <c r="AU25" i="14"/>
  <c r="AN25" i="14"/>
  <c r="AK24" i="14"/>
  <c r="AR24" i="14"/>
  <c r="AM13" i="14"/>
  <c r="AT13" i="14"/>
  <c r="AK23" i="14"/>
  <c r="AR23" i="14"/>
  <c r="AM18" i="13"/>
  <c r="AT18" i="13"/>
  <c r="AR16" i="13"/>
  <c r="AK16" i="13"/>
  <c r="AJ9" i="13"/>
  <c r="AQ9" i="13"/>
  <c r="AO17" i="14"/>
  <c r="AH17" i="14"/>
  <c r="AH25" i="14"/>
  <c r="AO25" i="14"/>
  <c r="AH29" i="14"/>
  <c r="AO29" i="14"/>
  <c r="AI27" i="14"/>
  <c r="AP27" i="14"/>
  <c r="AT29" i="7"/>
  <c r="AM29" i="7"/>
  <c r="AJ19" i="7"/>
  <c r="AQ19" i="7"/>
  <c r="AN18" i="7"/>
  <c r="AU18" i="7"/>
  <c r="AT19" i="7"/>
  <c r="AM19" i="7"/>
  <c r="AR22" i="7"/>
  <c r="AK22" i="7"/>
  <c r="AH29" i="7"/>
  <c r="AO29" i="7"/>
  <c r="AH18" i="7"/>
  <c r="AO18" i="7"/>
  <c r="AL23" i="7"/>
  <c r="AS23" i="7"/>
  <c r="AN18" i="10"/>
  <c r="AU18" i="10"/>
  <c r="AH36" i="7"/>
  <c r="AO36" i="7"/>
  <c r="AM22" i="7"/>
  <c r="AT22" i="7"/>
  <c r="AL19" i="7"/>
  <c r="AS19" i="7"/>
  <c r="AH34" i="7"/>
  <c r="AO34" i="7"/>
  <c r="AO18" i="14"/>
  <c r="AH18" i="14"/>
  <c r="AN28" i="7"/>
  <c r="AU28" i="7"/>
  <c r="AP25" i="7"/>
  <c r="AI25" i="7"/>
  <c r="AM30" i="7"/>
  <c r="AT30" i="7"/>
  <c r="AS18" i="14"/>
  <c r="AL18" i="14"/>
  <c r="AH13" i="7"/>
  <c r="AO13" i="7"/>
  <c r="AT11" i="7"/>
  <c r="AM11" i="7"/>
  <c r="AJ13" i="7"/>
  <c r="AQ13" i="7"/>
  <c r="AL12" i="7"/>
  <c r="AS12" i="7"/>
  <c r="AP10" i="11"/>
  <c r="AI10" i="11"/>
  <c r="AQ13" i="9"/>
  <c r="AJ13" i="9"/>
  <c r="AO24" i="8"/>
  <c r="AH24" i="8"/>
  <c r="AJ32" i="8"/>
  <c r="AQ32" i="8"/>
  <c r="AU15" i="9"/>
  <c r="AN15" i="9"/>
  <c r="AI30" i="9"/>
  <c r="AP30" i="9"/>
  <c r="AL19" i="10"/>
  <c r="AS19" i="10"/>
  <c r="AR14" i="9"/>
  <c r="AK14" i="9"/>
  <c r="AM30" i="9"/>
  <c r="AT30" i="9"/>
  <c r="AL17" i="8"/>
  <c r="AS17" i="8"/>
  <c r="AI37" i="8"/>
  <c r="AP37" i="8"/>
  <c r="AJ26" i="8"/>
  <c r="AQ26" i="8"/>
  <c r="AP22" i="8"/>
  <c r="AI22" i="8"/>
  <c r="AO36" i="8"/>
  <c r="AH36" i="8"/>
  <c r="AI14" i="8"/>
  <c r="AP14" i="8"/>
  <c r="AO18" i="8"/>
  <c r="AH18" i="8"/>
  <c r="AK26" i="8"/>
  <c r="AR26" i="8"/>
  <c r="AN13" i="9"/>
  <c r="AU13" i="9"/>
  <c r="AI14" i="9"/>
  <c r="AP14" i="9"/>
  <c r="AH15" i="9"/>
  <c r="AO15" i="9"/>
  <c r="AO34" i="9"/>
  <c r="AH34" i="9"/>
  <c r="AJ19" i="9"/>
  <c r="AQ19" i="9"/>
  <c r="AI13" i="10"/>
  <c r="AP13" i="10"/>
  <c r="AM32" i="9"/>
  <c r="AT32" i="9"/>
  <c r="AR18" i="9"/>
  <c r="AK18" i="9"/>
  <c r="AT20" i="9"/>
  <c r="AM20" i="9"/>
  <c r="AL15" i="9"/>
  <c r="AS15" i="9"/>
  <c r="AR16" i="9"/>
  <c r="AK16" i="9"/>
  <c r="AU19" i="9"/>
  <c r="AN19" i="9"/>
  <c r="AM13" i="10"/>
  <c r="AT13" i="10"/>
  <c r="AM16" i="10"/>
  <c r="AT16" i="10"/>
  <c r="AH15" i="8"/>
  <c r="AO15" i="8"/>
  <c r="AJ11" i="8"/>
  <c r="AQ11" i="8"/>
  <c r="AH13" i="8"/>
  <c r="AO13" i="8"/>
  <c r="AI25" i="9"/>
  <c r="AP25" i="9"/>
  <c r="AI36" i="9"/>
  <c r="AP36" i="9"/>
  <c r="AO21" i="9"/>
  <c r="AH21" i="9"/>
  <c r="AR37" i="8"/>
  <c r="AK37" i="8"/>
  <c r="AK22" i="8"/>
  <c r="AR22" i="8"/>
  <c r="AR23" i="8"/>
  <c r="AK23" i="8"/>
  <c r="AM27" i="8"/>
  <c r="AT27" i="8"/>
  <c r="AS30" i="8"/>
  <c r="AL30" i="8"/>
  <c r="AQ25" i="8"/>
  <c r="AJ25" i="8"/>
  <c r="AN20" i="8"/>
  <c r="AU20" i="8"/>
  <c r="AI12" i="8"/>
  <c r="AP12" i="8"/>
  <c r="AQ31" i="9"/>
  <c r="AJ31" i="9"/>
  <c r="AT22" i="9"/>
  <c r="AM22" i="9"/>
  <c r="AQ29" i="9"/>
  <c r="AJ29" i="9"/>
  <c r="AU33" i="9"/>
  <c r="AN33" i="9"/>
  <c r="AL35" i="9"/>
  <c r="AS35" i="9"/>
  <c r="AS21" i="9"/>
  <c r="AL21" i="9"/>
  <c r="AH13" i="9"/>
  <c r="AO13" i="9"/>
  <c r="AQ37" i="8"/>
  <c r="AJ37" i="8"/>
  <c r="AI32" i="8"/>
  <c r="AP32" i="8"/>
  <c r="AQ29" i="8"/>
  <c r="AJ29" i="8"/>
  <c r="AQ17" i="8"/>
  <c r="AJ17" i="8"/>
  <c r="AJ24" i="8"/>
  <c r="AQ24" i="8"/>
  <c r="AH14" i="8"/>
  <c r="AO14" i="8"/>
  <c r="AI34" i="8"/>
  <c r="AP34" i="8"/>
  <c r="AH35" i="8"/>
  <c r="AO35" i="8"/>
  <c r="AN11" i="8"/>
  <c r="AU11" i="8"/>
  <c r="AJ12" i="8"/>
  <c r="AQ12" i="8"/>
  <c r="AI31" i="9"/>
  <c r="AP31" i="9"/>
  <c r="AH25" i="9"/>
  <c r="AO25" i="9"/>
  <c r="AJ36" i="9"/>
  <c r="AQ36" i="9"/>
  <c r="AQ23" i="9"/>
  <c r="AJ23" i="9"/>
  <c r="AT13" i="9"/>
  <c r="AM13" i="9"/>
  <c r="AO28" i="9"/>
  <c r="AH28" i="9"/>
  <c r="AJ14" i="9"/>
  <c r="AQ14" i="9"/>
  <c r="AO24" i="9"/>
  <c r="AH24" i="9"/>
  <c r="AI16" i="9"/>
  <c r="AP16" i="9"/>
  <c r="AO30" i="9"/>
  <c r="AH30" i="9"/>
  <c r="AQ13" i="10"/>
  <c r="AJ13" i="10"/>
  <c r="AN16" i="10"/>
  <c r="AU16" i="10"/>
  <c r="AI35" i="8"/>
  <c r="AP35" i="8"/>
  <c r="AR12" i="8"/>
  <c r="AK12" i="8"/>
  <c r="AL29" i="9"/>
  <c r="AS29" i="9"/>
  <c r="AQ27" i="9"/>
  <c r="AJ27" i="9"/>
  <c r="AM37" i="8"/>
  <c r="AT37" i="8"/>
  <c r="AS32" i="8"/>
  <c r="AL32" i="8"/>
  <c r="AR21" i="8"/>
  <c r="AK21" i="8"/>
  <c r="AS24" i="8"/>
  <c r="AL24" i="8"/>
  <c r="AU19" i="8"/>
  <c r="AN19" i="8"/>
  <c r="AH33" i="8"/>
  <c r="AO33" i="8"/>
  <c r="AT32" i="8"/>
  <c r="AM32" i="8"/>
  <c r="AM22" i="8"/>
  <c r="AT22" i="8"/>
  <c r="AH21" i="8"/>
  <c r="AO21" i="8"/>
  <c r="AU23" i="8"/>
  <c r="AN23" i="8"/>
  <c r="AK24" i="8"/>
  <c r="AR24" i="8"/>
  <c r="AS14" i="8"/>
  <c r="AL14" i="8"/>
  <c r="AK15" i="8"/>
  <c r="AR15" i="8"/>
  <c r="AU35" i="8"/>
  <c r="AN35" i="8"/>
  <c r="AL11" i="8"/>
  <c r="AS11" i="8"/>
  <c r="AN16" i="8"/>
  <c r="AU16" i="8"/>
  <c r="AN13" i="8"/>
  <c r="AU13" i="8"/>
  <c r="AN26" i="9"/>
  <c r="AU26" i="9"/>
  <c r="AK25" i="9"/>
  <c r="AR25" i="9"/>
  <c r="AK37" i="9"/>
  <c r="AR37" i="9"/>
  <c r="AS36" i="9"/>
  <c r="AL36" i="9"/>
  <c r="AM27" i="9"/>
  <c r="AT27" i="9"/>
  <c r="AK21" i="9"/>
  <c r="AR21" i="9"/>
  <c r="AK13" i="9"/>
  <c r="AR13" i="9"/>
  <c r="AS28" i="9"/>
  <c r="AL28" i="9"/>
  <c r="AN14" i="9"/>
  <c r="AU14" i="9"/>
  <c r="AS24" i="9"/>
  <c r="AL24" i="9"/>
  <c r="AR12" i="9"/>
  <c r="AK12" i="9"/>
  <c r="AK30" i="9"/>
  <c r="AR30" i="9"/>
  <c r="AQ11" i="9"/>
  <c r="AJ11" i="9"/>
  <c r="AM19" i="10"/>
  <c r="AT19" i="10"/>
  <c r="AH23" i="10"/>
  <c r="AO23" i="10"/>
  <c r="AK34" i="10"/>
  <c r="AR34" i="10"/>
  <c r="AU33" i="10"/>
  <c r="AN33" i="10"/>
  <c r="AM28" i="10"/>
  <c r="AT28" i="10"/>
  <c r="AU17" i="10"/>
  <c r="AN17" i="10"/>
  <c r="AO12" i="10"/>
  <c r="AH12" i="10"/>
  <c r="AM22" i="10"/>
  <c r="AT22" i="10"/>
  <c r="AU29" i="10"/>
  <c r="AN29" i="10"/>
  <c r="AJ14" i="10"/>
  <c r="AQ14" i="10"/>
  <c r="AP36" i="10"/>
  <c r="AI36" i="10"/>
  <c r="AN24" i="10"/>
  <c r="AU24" i="10"/>
  <c r="AP17" i="11"/>
  <c r="AI17" i="11"/>
  <c r="AO30" i="11"/>
  <c r="AH30" i="11"/>
  <c r="AP23" i="11"/>
  <c r="AI23" i="11"/>
  <c r="AQ26" i="11"/>
  <c r="AJ26" i="11"/>
  <c r="AH28" i="11"/>
  <c r="AO28" i="11"/>
  <c r="AP21" i="11"/>
  <c r="AI21" i="11"/>
  <c r="AJ11" i="11"/>
  <c r="AQ11" i="11"/>
  <c r="AP12" i="11"/>
  <c r="AI12" i="11"/>
  <c r="AO30" i="10"/>
  <c r="AH30" i="10"/>
  <c r="AH35" i="10"/>
  <c r="AO35" i="10"/>
  <c r="AH17" i="10"/>
  <c r="AO17" i="10"/>
  <c r="AS12" i="10"/>
  <c r="AL12" i="10"/>
  <c r="AK26" i="10"/>
  <c r="AR26" i="10"/>
  <c r="AM29" i="10"/>
  <c r="AT29" i="10"/>
  <c r="AS14" i="10"/>
  <c r="AL14" i="10"/>
  <c r="AT36" i="10"/>
  <c r="AM36" i="10"/>
  <c r="AM11" i="10"/>
  <c r="AT11" i="10"/>
  <c r="AT17" i="11"/>
  <c r="AM17" i="11"/>
  <c r="AT34" i="11"/>
  <c r="AM34" i="11"/>
  <c r="AT27" i="11"/>
  <c r="AM27" i="11"/>
  <c r="AL31" i="11"/>
  <c r="AS31" i="11"/>
  <c r="AN22" i="11"/>
  <c r="AU22" i="11"/>
  <c r="AN21" i="11"/>
  <c r="AU21" i="11"/>
  <c r="AL11" i="11"/>
  <c r="AS11" i="11"/>
  <c r="AN25" i="11"/>
  <c r="AU25" i="11"/>
  <c r="AN12" i="11"/>
  <c r="AU12" i="11"/>
  <c r="AI16" i="10"/>
  <c r="AP16" i="10"/>
  <c r="AL15" i="10"/>
  <c r="AS15" i="10"/>
  <c r="AM30" i="10"/>
  <c r="AT30" i="10"/>
  <c r="AN35" i="10"/>
  <c r="AU35" i="10"/>
  <c r="AI21" i="10"/>
  <c r="AP21" i="10"/>
  <c r="AN10" i="10"/>
  <c r="AU10" i="10"/>
  <c r="AM26" i="10"/>
  <c r="AT26" i="10"/>
  <c r="AJ37" i="10"/>
  <c r="AQ37" i="10"/>
  <c r="AL31" i="10"/>
  <c r="AS31" i="10"/>
  <c r="AI27" i="10"/>
  <c r="AP27" i="10"/>
  <c r="AQ11" i="10"/>
  <c r="AJ11" i="10"/>
  <c r="AJ13" i="11"/>
  <c r="AQ13" i="11"/>
  <c r="AJ30" i="11"/>
  <c r="AQ30" i="11"/>
  <c r="AP31" i="11"/>
  <c r="AI31" i="11"/>
  <c r="AJ24" i="11"/>
  <c r="AQ24" i="11"/>
  <c r="AP11" i="11"/>
  <c r="AI11" i="11"/>
  <c r="AH25" i="11"/>
  <c r="AO25" i="11"/>
  <c r="AM37" i="11"/>
  <c r="AT37" i="11"/>
  <c r="AJ16" i="10"/>
  <c r="AQ16" i="10"/>
  <c r="AH15" i="10"/>
  <c r="AO15" i="10"/>
  <c r="AI33" i="10"/>
  <c r="AP33" i="10"/>
  <c r="AO28" i="10"/>
  <c r="AH28" i="10"/>
  <c r="AI17" i="10"/>
  <c r="AP17" i="10"/>
  <c r="AM12" i="10"/>
  <c r="AT12" i="10"/>
  <c r="AN26" i="10"/>
  <c r="AU26" i="10"/>
  <c r="AR37" i="10"/>
  <c r="AK37" i="10"/>
  <c r="AK25" i="10"/>
  <c r="AR25" i="10"/>
  <c r="AM31" i="10"/>
  <c r="AT31" i="10"/>
  <c r="AM27" i="10"/>
  <c r="AT27" i="10"/>
  <c r="AU11" i="10"/>
  <c r="AN11" i="10"/>
  <c r="AN17" i="11"/>
  <c r="AU17" i="11"/>
  <c r="AN34" i="11"/>
  <c r="AU34" i="11"/>
  <c r="AR23" i="11"/>
  <c r="AK23" i="11"/>
  <c r="AL26" i="11"/>
  <c r="AS26" i="11"/>
  <c r="AR28" i="11"/>
  <c r="AK28" i="11"/>
  <c r="AJ21" i="11"/>
  <c r="AQ21" i="11"/>
  <c r="AT11" i="11"/>
  <c r="AM11" i="11"/>
  <c r="AT25" i="11"/>
  <c r="AM25" i="11"/>
  <c r="AL12" i="11"/>
  <c r="AS12" i="11"/>
  <c r="AN33" i="11"/>
  <c r="AU33" i="11"/>
  <c r="AR32" i="11"/>
  <c r="AK32" i="11"/>
  <c r="AN20" i="11"/>
  <c r="AU20" i="11"/>
  <c r="AP14" i="11"/>
  <c r="AI14" i="11"/>
  <c r="AP31" i="12"/>
  <c r="AI31" i="12"/>
  <c r="AR21" i="12"/>
  <c r="AK21" i="12"/>
  <c r="AH29" i="12"/>
  <c r="AO29" i="12"/>
  <c r="AJ18" i="12"/>
  <c r="AQ18" i="12"/>
  <c r="AP23" i="12"/>
  <c r="AI23" i="12"/>
  <c r="AH25" i="12"/>
  <c r="AO25" i="12"/>
  <c r="AP12" i="12"/>
  <c r="AI12" i="12"/>
  <c r="AH30" i="12"/>
  <c r="AO30" i="12"/>
  <c r="AR13" i="12"/>
  <c r="AK13" i="12"/>
  <c r="AT15" i="12"/>
  <c r="AM15" i="12"/>
  <c r="AT8" i="12"/>
  <c r="AM8" i="12"/>
  <c r="AH10" i="12"/>
  <c r="AO10" i="12"/>
  <c r="AL28" i="13"/>
  <c r="AS28" i="13"/>
  <c r="AP27" i="13"/>
  <c r="AI27" i="13"/>
  <c r="AN10" i="13"/>
  <c r="AU10" i="13"/>
  <c r="AR21" i="13"/>
  <c r="AK21" i="13"/>
  <c r="AJ29" i="13"/>
  <c r="AQ29" i="13"/>
  <c r="AH32" i="11"/>
  <c r="AO32" i="11"/>
  <c r="AT14" i="11"/>
  <c r="AM14" i="11"/>
  <c r="AT31" i="12"/>
  <c r="AM31" i="12"/>
  <c r="AL20" i="12"/>
  <c r="AS20" i="12"/>
  <c r="AL21" i="12"/>
  <c r="AS21" i="12"/>
  <c r="AN29" i="12"/>
  <c r="AU29" i="12"/>
  <c r="AN18" i="12"/>
  <c r="AU18" i="12"/>
  <c r="AN23" i="12"/>
  <c r="AU23" i="12"/>
  <c r="AR19" i="12"/>
  <c r="AK19" i="12"/>
  <c r="AN17" i="12"/>
  <c r="AU17" i="12"/>
  <c r="AK9" i="12"/>
  <c r="AR9" i="12"/>
  <c r="AR27" i="12"/>
  <c r="AK27" i="12"/>
  <c r="AP15" i="12"/>
  <c r="AI15" i="12"/>
  <c r="AJ8" i="12"/>
  <c r="AQ8" i="12"/>
  <c r="AN14" i="12"/>
  <c r="AU14" i="12"/>
  <c r="AH28" i="13"/>
  <c r="AO28" i="13"/>
  <c r="AN27" i="13"/>
  <c r="AU27" i="13"/>
  <c r="AN21" i="13"/>
  <c r="AU21" i="13"/>
  <c r="AL29" i="13"/>
  <c r="AS29" i="13"/>
  <c r="AN36" i="11"/>
  <c r="AU36" i="11"/>
  <c r="AR35" i="11"/>
  <c r="AK35" i="11"/>
  <c r="AT16" i="11"/>
  <c r="AM16" i="11"/>
  <c r="AK31" i="8"/>
  <c r="AR31" i="8"/>
  <c r="AN28" i="12"/>
  <c r="AU28" i="12"/>
  <c r="AP22" i="12"/>
  <c r="AI22" i="12"/>
  <c r="AP29" i="12"/>
  <c r="AI29" i="12"/>
  <c r="AL23" i="12"/>
  <c r="AS23" i="12"/>
  <c r="AJ19" i="12"/>
  <c r="AQ19" i="12"/>
  <c r="AL12" i="12"/>
  <c r="AS12" i="12"/>
  <c r="AH34" i="12"/>
  <c r="AO34" i="12"/>
  <c r="AP27" i="12"/>
  <c r="AI27" i="12"/>
  <c r="AQ15" i="12"/>
  <c r="AJ15" i="12"/>
  <c r="AK8" i="12"/>
  <c r="AR8" i="12"/>
  <c r="AJ10" i="12"/>
  <c r="AQ10" i="12"/>
  <c r="AT28" i="13"/>
  <c r="AM28" i="13"/>
  <c r="AM27" i="13"/>
  <c r="AT27" i="13"/>
  <c r="AJ10" i="13"/>
  <c r="AQ10" i="13"/>
  <c r="AJ21" i="13"/>
  <c r="AQ21" i="13"/>
  <c r="AR29" i="13"/>
  <c r="AK29" i="13"/>
  <c r="AJ37" i="11"/>
  <c r="AQ37" i="11"/>
  <c r="AP32" i="11"/>
  <c r="AI32" i="11"/>
  <c r="AJ20" i="11"/>
  <c r="AQ20" i="11"/>
  <c r="AL14" i="11"/>
  <c r="AS14" i="11"/>
  <c r="AR31" i="12"/>
  <c r="AK31" i="12"/>
  <c r="AT20" i="12"/>
  <c r="AM20" i="12"/>
  <c r="AT21" i="12"/>
  <c r="AM21" i="12"/>
  <c r="AR29" i="12"/>
  <c r="AK29" i="12"/>
  <c r="AL18" i="12"/>
  <c r="AS18" i="12"/>
  <c r="AR23" i="12"/>
  <c r="AK23" i="12"/>
  <c r="AN19" i="12"/>
  <c r="AU19" i="12"/>
  <c r="AT17" i="12"/>
  <c r="AM17" i="12"/>
  <c r="AT9" i="12"/>
  <c r="AM9" i="12"/>
  <c r="AN27" i="12"/>
  <c r="AU27" i="12"/>
  <c r="AT16" i="12"/>
  <c r="AM16" i="12"/>
  <c r="AR11" i="12"/>
  <c r="AK11" i="12"/>
  <c r="AM10" i="12"/>
  <c r="AT10" i="12"/>
  <c r="AI33" i="13"/>
  <c r="AP33" i="13"/>
  <c r="AM10" i="13"/>
  <c r="AT10" i="13"/>
  <c r="AI21" i="13"/>
  <c r="AP21" i="13"/>
  <c r="AR22" i="13"/>
  <c r="AK22" i="13"/>
  <c r="AR14" i="13"/>
  <c r="AK14" i="13"/>
  <c r="AR18" i="13"/>
  <c r="AK18" i="13"/>
  <c r="AN31" i="13"/>
  <c r="AU31" i="13"/>
  <c r="AN19" i="13"/>
  <c r="AU19" i="13"/>
  <c r="AN15" i="13"/>
  <c r="AU15" i="13"/>
  <c r="AH9" i="13"/>
  <c r="AO9" i="13"/>
  <c r="AL24" i="13"/>
  <c r="AS24" i="13"/>
  <c r="AU37" i="14"/>
  <c r="AN37" i="14"/>
  <c r="AK32" i="14"/>
  <c r="AR32" i="14"/>
  <c r="AS17" i="14"/>
  <c r="AL17" i="14"/>
  <c r="AU31" i="14"/>
  <c r="AN31" i="14"/>
  <c r="AU19" i="14"/>
  <c r="AN19" i="14"/>
  <c r="AM30" i="14"/>
  <c r="AT30" i="14"/>
  <c r="AM28" i="14"/>
  <c r="AT28" i="14"/>
  <c r="AM29" i="14"/>
  <c r="AT29" i="14"/>
  <c r="AM16" i="14"/>
  <c r="AT16" i="14"/>
  <c r="AL12" i="14"/>
  <c r="AS12" i="14"/>
  <c r="AM14" i="14"/>
  <c r="AT14" i="14"/>
  <c r="AU27" i="14"/>
  <c r="AN27" i="14"/>
  <c r="AM22" i="14"/>
  <c r="AT22" i="14"/>
  <c r="AP22" i="13"/>
  <c r="AI22" i="13"/>
  <c r="AH14" i="13"/>
  <c r="AO14" i="13"/>
  <c r="AH18" i="13"/>
  <c r="AO18" i="13"/>
  <c r="AJ20" i="13"/>
  <c r="AQ20" i="13"/>
  <c r="AH12" i="13"/>
  <c r="AO12" i="13"/>
  <c r="AK9" i="13"/>
  <c r="AR9" i="13"/>
  <c r="AP24" i="13"/>
  <c r="AI24" i="13"/>
  <c r="AJ32" i="14"/>
  <c r="AQ32" i="14"/>
  <c r="AQ17" i="14"/>
  <c r="AJ17" i="14"/>
  <c r="AI31" i="14"/>
  <c r="AP31" i="14"/>
  <c r="AJ34" i="14"/>
  <c r="AQ34" i="14"/>
  <c r="AO28" i="14"/>
  <c r="AH28" i="14"/>
  <c r="AO20" i="14"/>
  <c r="AH20" i="14"/>
  <c r="AO26" i="14"/>
  <c r="AH26" i="14"/>
  <c r="AQ14" i="14"/>
  <c r="AJ14" i="14"/>
  <c r="AM23" i="14"/>
  <c r="AT23" i="14"/>
  <c r="AH10" i="14"/>
  <c r="AO10" i="14"/>
  <c r="AT17" i="13"/>
  <c r="AM17" i="13"/>
  <c r="AL30" i="13"/>
  <c r="AS30" i="13"/>
  <c r="AR35" i="13"/>
  <c r="AK35" i="13"/>
  <c r="AN20" i="13"/>
  <c r="AU20" i="13"/>
  <c r="AN16" i="13"/>
  <c r="AU16" i="13"/>
  <c r="AK15" i="13"/>
  <c r="AR15" i="13"/>
  <c r="AT9" i="13"/>
  <c r="AM9" i="13"/>
  <c r="AR24" i="13"/>
  <c r="AK24" i="13"/>
  <c r="AK37" i="14"/>
  <c r="AR37" i="14"/>
  <c r="AS32" i="14"/>
  <c r="AL32" i="14"/>
  <c r="AM17" i="14"/>
  <c r="AT17" i="14"/>
  <c r="AM31" i="14"/>
  <c r="AT31" i="14"/>
  <c r="AK19" i="14"/>
  <c r="AR19" i="14"/>
  <c r="AN30" i="14"/>
  <c r="AU30" i="14"/>
  <c r="AN28" i="14"/>
  <c r="AU28" i="14"/>
  <c r="AK29" i="14"/>
  <c r="AR29" i="14"/>
  <c r="AU16" i="14"/>
  <c r="AN16" i="14"/>
  <c r="AT12" i="14"/>
  <c r="AM12" i="14"/>
  <c r="AK35" i="14"/>
  <c r="AR35" i="14"/>
  <c r="AH23" i="14"/>
  <c r="AO23" i="14"/>
  <c r="AP10" i="14"/>
  <c r="AI10" i="14"/>
  <c r="AQ22" i="13"/>
  <c r="AJ22" i="13"/>
  <c r="AP30" i="13"/>
  <c r="AI30" i="13"/>
  <c r="AM31" i="13"/>
  <c r="AT31" i="13"/>
  <c r="AJ19" i="13"/>
  <c r="AQ19" i="13"/>
  <c r="AI12" i="13"/>
  <c r="AP12" i="13"/>
  <c r="AJ11" i="13"/>
  <c r="AQ11" i="13"/>
  <c r="AJ24" i="13"/>
  <c r="AQ24" i="13"/>
  <c r="AQ37" i="14"/>
  <c r="AJ37" i="14"/>
  <c r="AH21" i="14"/>
  <c r="AO21" i="14"/>
  <c r="AH31" i="14"/>
  <c r="AO31" i="14"/>
  <c r="AO34" i="14"/>
  <c r="AH34" i="14"/>
  <c r="AI36" i="14"/>
  <c r="AP36" i="14"/>
  <c r="AI29" i="14"/>
  <c r="AP29" i="14"/>
  <c r="AI16" i="14"/>
  <c r="AP16" i="14"/>
  <c r="AI13" i="14"/>
  <c r="AP13" i="14"/>
  <c r="AH35" i="14"/>
  <c r="AO35" i="14"/>
  <c r="AQ23" i="14"/>
  <c r="AJ23" i="14"/>
  <c r="AM10" i="9"/>
  <c r="AT10" i="9"/>
  <c r="AJ35" i="7"/>
  <c r="AQ35" i="7"/>
  <c r="AJ23" i="7"/>
  <c r="AQ23" i="7"/>
  <c r="AL32" i="7"/>
  <c r="AS32" i="7"/>
  <c r="AP29" i="7"/>
  <c r="AI29" i="7"/>
  <c r="AH17" i="7"/>
  <c r="AO17" i="7"/>
  <c r="AT37" i="7"/>
  <c r="AM37" i="7"/>
  <c r="AK23" i="7"/>
  <c r="AR23" i="7"/>
  <c r="AH16" i="7"/>
  <c r="AO16" i="7"/>
  <c r="AQ31" i="8"/>
  <c r="AJ31" i="8"/>
  <c r="AL13" i="13"/>
  <c r="AS13" i="13"/>
  <c r="AR26" i="7"/>
  <c r="AK26" i="7"/>
  <c r="AR36" i="7"/>
  <c r="AK36" i="7"/>
  <c r="AJ32" i="7"/>
  <c r="AQ32" i="7"/>
  <c r="AL29" i="7"/>
  <c r="AS29" i="7"/>
  <c r="AN33" i="7"/>
  <c r="AU33" i="7"/>
  <c r="AL17" i="7"/>
  <c r="AS17" i="7"/>
  <c r="AI34" i="7"/>
  <c r="AP34" i="7"/>
  <c r="AT33" i="7"/>
  <c r="AM33" i="7"/>
  <c r="AN16" i="7"/>
  <c r="AU16" i="7"/>
  <c r="AN10" i="9"/>
  <c r="AU10" i="9"/>
  <c r="AP13" i="13"/>
  <c r="AI13" i="13"/>
  <c r="AP33" i="7"/>
  <c r="AI33" i="7"/>
  <c r="AJ17" i="7"/>
  <c r="AQ17" i="7"/>
  <c r="AI36" i="7"/>
  <c r="AP36" i="7"/>
  <c r="AN22" i="7"/>
  <c r="AU22" i="7"/>
  <c r="AN25" i="7"/>
  <c r="AU25" i="7"/>
  <c r="AT25" i="7"/>
  <c r="AM25" i="7"/>
  <c r="AT23" i="7"/>
  <c r="AM23" i="7"/>
  <c r="AK35" i="7"/>
  <c r="AR35" i="7"/>
  <c r="AP17" i="7"/>
  <c r="AI17" i="7"/>
  <c r="AK21" i="7"/>
  <c r="AR21" i="7"/>
  <c r="AI18" i="10"/>
  <c r="AP18" i="10"/>
  <c r="AI18" i="14"/>
  <c r="AP18" i="14"/>
  <c r="AJ28" i="7"/>
  <c r="AQ28" i="7"/>
  <c r="AP35" i="7"/>
  <c r="AI35" i="7"/>
  <c r="AN35" i="7"/>
  <c r="AU35" i="7"/>
  <c r="AH32" i="7"/>
  <c r="AO32" i="7"/>
  <c r="AI22" i="7"/>
  <c r="AP22" i="7"/>
  <c r="AH26" i="7"/>
  <c r="AO26" i="7"/>
  <c r="AH35" i="7"/>
  <c r="AO35" i="7"/>
  <c r="AP37" i="7"/>
  <c r="AI37" i="7"/>
  <c r="AR24" i="7"/>
  <c r="AK24" i="7"/>
  <c r="AR20" i="7"/>
  <c r="AK20" i="7"/>
  <c r="AS18" i="10"/>
  <c r="AL18" i="10"/>
  <c r="AM18" i="14"/>
  <c r="AT18" i="14"/>
  <c r="AN27" i="7"/>
  <c r="AU27" i="7"/>
  <c r="AN15" i="7"/>
  <c r="AU15" i="7"/>
  <c r="AL13" i="7"/>
  <c r="AS13" i="7"/>
  <c r="AJ11" i="7"/>
  <c r="AQ11" i="7"/>
  <c r="AL14" i="7"/>
  <c r="AS14" i="7"/>
  <c r="AJ12" i="7"/>
  <c r="AQ12" i="7"/>
  <c r="AL10" i="7"/>
  <c r="AS10" i="7"/>
  <c r="AN13" i="7"/>
  <c r="AU13" i="7"/>
  <c r="AL11" i="7"/>
  <c r="AS11" i="7"/>
  <c r="AK15" i="7"/>
  <c r="AR15" i="7"/>
  <c r="AP13" i="7"/>
  <c r="AI13" i="7"/>
  <c r="AJ10" i="7"/>
  <c r="AQ10" i="7"/>
  <c r="AR10" i="11"/>
  <c r="AK10" i="11"/>
  <c r="AL10" i="11"/>
  <c r="AS10" i="11"/>
  <c r="AP30" i="4"/>
  <c r="AI30" i="4"/>
  <c r="AQ23" i="4"/>
  <c r="AJ23" i="4"/>
  <c r="AR33" i="4"/>
  <c r="AK33" i="4"/>
  <c r="AS20" i="4"/>
  <c r="AL20" i="4"/>
  <c r="AO34" i="4"/>
  <c r="AH34" i="4"/>
  <c r="AU30" i="4"/>
  <c r="AN30" i="4"/>
  <c r="AT30" i="4"/>
  <c r="AM30" i="4"/>
  <c r="AS28" i="4"/>
  <c r="AL28" i="4"/>
  <c r="AR28" i="4"/>
  <c r="AK28" i="4"/>
  <c r="AP19" i="4"/>
  <c r="AI19" i="4"/>
  <c r="AO19" i="4"/>
  <c r="AH19" i="4"/>
  <c r="AU23" i="4"/>
  <c r="AN23" i="4"/>
  <c r="AU32" i="4"/>
  <c r="AN32" i="4"/>
  <c r="AT32" i="4"/>
  <c r="AM32" i="4"/>
  <c r="AR37" i="4"/>
  <c r="AK37" i="4"/>
  <c r="AJ37" i="4"/>
  <c r="AQ37" i="4"/>
  <c r="AP35" i="4"/>
  <c r="AI35" i="4"/>
  <c r="AO35" i="4"/>
  <c r="AH35" i="4"/>
  <c r="AU33" i="4"/>
  <c r="AN33" i="4"/>
  <c r="AT31" i="4"/>
  <c r="AM31" i="4"/>
  <c r="AS31" i="4"/>
  <c r="AL31" i="4"/>
  <c r="AR29" i="4"/>
  <c r="AK29" i="4"/>
  <c r="AQ29" i="4"/>
  <c r="AJ29" i="4"/>
  <c r="AP27" i="4"/>
  <c r="AI27" i="4"/>
  <c r="AO27" i="4"/>
  <c r="AH27" i="4"/>
  <c r="AU25" i="4"/>
  <c r="AN25" i="4"/>
  <c r="AU36" i="4"/>
  <c r="AN36" i="4"/>
  <c r="AT36" i="4"/>
  <c r="AM36" i="4"/>
  <c r="AS24" i="4"/>
  <c r="AL24" i="4"/>
  <c r="AR24" i="4"/>
  <c r="AK24" i="4"/>
  <c r="AQ22" i="4"/>
  <c r="AJ22" i="4"/>
  <c r="AP22" i="4"/>
  <c r="AI22" i="4"/>
  <c r="AO20" i="4"/>
  <c r="AH20" i="4"/>
  <c r="AU18" i="4"/>
  <c r="AN18" i="4"/>
  <c r="AT18" i="4"/>
  <c r="AM18" i="4"/>
  <c r="AQ16" i="4"/>
  <c r="AJ16" i="4"/>
  <c r="AR16" i="4"/>
  <c r="AK16" i="4"/>
  <c r="AP17" i="4"/>
  <c r="AI17" i="4"/>
  <c r="AO17" i="4"/>
  <c r="AH17" i="4"/>
  <c r="AU21" i="4"/>
  <c r="AN21" i="4"/>
  <c r="AU26" i="4"/>
  <c r="AN26" i="4"/>
  <c r="AT26" i="4"/>
  <c r="AM26" i="4"/>
  <c r="AO15" i="4"/>
  <c r="AH15" i="4"/>
  <c r="AU13" i="4"/>
  <c r="AN13" i="4"/>
  <c r="AT12" i="4"/>
  <c r="AM12" i="4"/>
  <c r="AS11" i="4"/>
  <c r="AL11" i="4"/>
  <c r="AK10" i="4"/>
  <c r="AP15" i="4"/>
  <c r="AI15" i="4"/>
  <c r="AO14" i="4"/>
  <c r="AH14" i="4"/>
  <c r="AU12" i="4"/>
  <c r="AN12" i="4"/>
  <c r="AT11" i="4"/>
  <c r="AM11" i="4"/>
  <c r="AS10" i="4"/>
  <c r="AL10" i="4"/>
  <c r="AS34" i="4"/>
  <c r="AL34" i="4"/>
  <c r="AO28" i="4"/>
  <c r="AH28" i="4"/>
  <c r="AR23" i="4"/>
  <c r="AK23" i="4"/>
  <c r="AN37" i="4"/>
  <c r="AU37" i="4"/>
  <c r="AP31" i="4"/>
  <c r="AI31" i="4"/>
  <c r="AU22" i="4"/>
  <c r="AN22" i="4"/>
  <c r="AU34" i="4"/>
  <c r="AN34" i="4"/>
  <c r="AT34" i="4"/>
  <c r="AM34" i="4"/>
  <c r="AS30" i="4"/>
  <c r="AL30" i="4"/>
  <c r="AR30" i="4"/>
  <c r="AK30" i="4"/>
  <c r="AQ28" i="4"/>
  <c r="AJ28" i="4"/>
  <c r="AP28" i="4"/>
  <c r="AI28" i="4"/>
  <c r="AU19" i="4"/>
  <c r="AN19" i="4"/>
  <c r="AT23" i="4"/>
  <c r="AM23" i="4"/>
  <c r="AS23" i="4"/>
  <c r="AL23" i="4"/>
  <c r="AS32" i="4"/>
  <c r="AL32" i="4"/>
  <c r="AR32" i="4"/>
  <c r="AK32" i="4"/>
  <c r="AI37" i="4"/>
  <c r="AP37" i="4"/>
  <c r="AO37" i="4"/>
  <c r="AH37" i="4"/>
  <c r="AU35" i="4"/>
  <c r="AN35" i="4"/>
  <c r="AT33" i="4"/>
  <c r="AM33" i="4"/>
  <c r="AS33" i="4"/>
  <c r="AL33" i="4"/>
  <c r="AR31" i="4"/>
  <c r="AK31" i="4"/>
  <c r="AQ31" i="4"/>
  <c r="AJ31" i="4"/>
  <c r="AP29" i="4"/>
  <c r="AI29" i="4"/>
  <c r="AO29" i="4"/>
  <c r="AH29" i="4"/>
  <c r="AU27" i="4"/>
  <c r="AN27" i="4"/>
  <c r="AT25" i="4"/>
  <c r="AM25" i="4"/>
  <c r="AS25" i="4"/>
  <c r="AL25" i="4"/>
  <c r="AS36" i="4"/>
  <c r="AL36" i="4"/>
  <c r="AR36" i="4"/>
  <c r="AK36" i="4"/>
  <c r="AQ24" i="4"/>
  <c r="AJ24" i="4"/>
  <c r="AP24" i="4"/>
  <c r="AI24" i="4"/>
  <c r="AO22" i="4"/>
  <c r="AH22" i="4"/>
  <c r="AU20" i="4"/>
  <c r="AN20" i="4"/>
  <c r="AT20" i="4"/>
  <c r="AM20" i="4"/>
  <c r="AS18" i="4"/>
  <c r="AL18" i="4"/>
  <c r="AR18" i="4"/>
  <c r="AK18" i="4"/>
  <c r="AS16" i="4"/>
  <c r="AL16" i="4"/>
  <c r="AT16" i="4"/>
  <c r="AM16" i="4"/>
  <c r="AU17" i="4"/>
  <c r="AN17" i="4"/>
  <c r="AT21" i="4"/>
  <c r="AM21" i="4"/>
  <c r="AS21" i="4"/>
  <c r="AL21" i="4"/>
  <c r="AS26" i="4"/>
  <c r="AL26" i="4"/>
  <c r="AR26" i="4"/>
  <c r="AK26" i="4"/>
  <c r="AU15" i="4"/>
  <c r="AN15" i="4"/>
  <c r="AT14" i="4"/>
  <c r="AM14" i="4"/>
  <c r="AS13" i="4"/>
  <c r="AL13" i="4"/>
  <c r="AR12" i="4"/>
  <c r="AK12" i="4"/>
  <c r="AQ11" i="4"/>
  <c r="AJ11" i="4"/>
  <c r="AP10" i="4"/>
  <c r="AI10" i="4"/>
  <c r="AU14" i="4"/>
  <c r="AN14" i="4"/>
  <c r="AT13" i="4"/>
  <c r="AM13" i="4"/>
  <c r="AS12" i="4"/>
  <c r="AL12" i="4"/>
  <c r="AR11" i="4"/>
  <c r="AK11" i="4"/>
  <c r="AQ10" i="4"/>
  <c r="AR34" i="4"/>
  <c r="AK34" i="4"/>
  <c r="AT19" i="4"/>
  <c r="AM19" i="4"/>
  <c r="AQ32" i="4"/>
  <c r="AJ32" i="4"/>
  <c r="AS35" i="4"/>
  <c r="AL35" i="4"/>
  <c r="AO31" i="4"/>
  <c r="AH31" i="4"/>
  <c r="AT27" i="4"/>
  <c r="AM27" i="4"/>
  <c r="AR25" i="4"/>
  <c r="AK25" i="4"/>
  <c r="AQ36" i="4"/>
  <c r="AJ36" i="4"/>
  <c r="AP36" i="4"/>
  <c r="AI36" i="4"/>
  <c r="AO24" i="4"/>
  <c r="AH24" i="4"/>
  <c r="AT22" i="4"/>
  <c r="AM22" i="4"/>
  <c r="AR20" i="4"/>
  <c r="AK20" i="4"/>
  <c r="AP18" i="4"/>
  <c r="AI18" i="4"/>
  <c r="AU16" i="4"/>
  <c r="AN16" i="4"/>
  <c r="AT17" i="4"/>
  <c r="AM17" i="4"/>
  <c r="AS17" i="4"/>
  <c r="AL17" i="4"/>
  <c r="AR21" i="4"/>
  <c r="AK21" i="4"/>
  <c r="AQ21" i="4"/>
  <c r="AJ21" i="4"/>
  <c r="AQ26" i="4"/>
  <c r="AJ26" i="4"/>
  <c r="AP26" i="4"/>
  <c r="AI26" i="4"/>
  <c r="AS15" i="4"/>
  <c r="AL15" i="4"/>
  <c r="AR14" i="4"/>
  <c r="AK14" i="4"/>
  <c r="AQ13" i="4"/>
  <c r="AJ13" i="4"/>
  <c r="AP12" i="4"/>
  <c r="AI12" i="4"/>
  <c r="AO11" i="4"/>
  <c r="AT15" i="4"/>
  <c r="AM15" i="4"/>
  <c r="AS14" i="4"/>
  <c r="AL14" i="4"/>
  <c r="AR13" i="4"/>
  <c r="AK13" i="4"/>
  <c r="AQ12" i="4"/>
  <c r="AJ12" i="4"/>
  <c r="AP11" i="4"/>
  <c r="AI11" i="4"/>
  <c r="AO10" i="4"/>
  <c r="AH10" i="4"/>
  <c r="AQ30" i="4"/>
  <c r="AJ30" i="4"/>
  <c r="AS19" i="4"/>
  <c r="AL19" i="4"/>
  <c r="AP32" i="4"/>
  <c r="AI32" i="4"/>
  <c r="AT35" i="4"/>
  <c r="AM35" i="4"/>
  <c r="AQ33" i="4"/>
  <c r="AJ33" i="4"/>
  <c r="AU29" i="4"/>
  <c r="AN29" i="4"/>
  <c r="AS27" i="4"/>
  <c r="AL27" i="4"/>
  <c r="AQ25" i="4"/>
  <c r="AJ25" i="4"/>
  <c r="AQ18" i="4"/>
  <c r="AJ18" i="4"/>
  <c r="AQ34" i="4"/>
  <c r="AJ34" i="4"/>
  <c r="AP34" i="4"/>
  <c r="AI34" i="4"/>
  <c r="AO30" i="4"/>
  <c r="AH30" i="4"/>
  <c r="AU28" i="4"/>
  <c r="AN28" i="4"/>
  <c r="AT28" i="4"/>
  <c r="AM28" i="4"/>
  <c r="AR19" i="4"/>
  <c r="AK19" i="4"/>
  <c r="AQ19" i="4"/>
  <c r="AJ19" i="4"/>
  <c r="AP23" i="4"/>
  <c r="AI23" i="4"/>
  <c r="AO23" i="4"/>
  <c r="AH23" i="4"/>
  <c r="AO32" i="4"/>
  <c r="AH32" i="4"/>
  <c r="AM37" i="4"/>
  <c r="AT37" i="4"/>
  <c r="AS37" i="4"/>
  <c r="AL37" i="4"/>
  <c r="AR35" i="4"/>
  <c r="AK35" i="4"/>
  <c r="AQ35" i="4"/>
  <c r="AJ35" i="4"/>
  <c r="AP33" i="4"/>
  <c r="AI33" i="4"/>
  <c r="AO33" i="4"/>
  <c r="AH33" i="4"/>
  <c r="AU31" i="4"/>
  <c r="AN31" i="4"/>
  <c r="AT29" i="4"/>
  <c r="AM29" i="4"/>
  <c r="AS29" i="4"/>
  <c r="AL29" i="4"/>
  <c r="AR27" i="4"/>
  <c r="AK27" i="4"/>
  <c r="AQ27" i="4"/>
  <c r="AJ27" i="4"/>
  <c r="AP25" i="4"/>
  <c r="AI25" i="4"/>
  <c r="AO25" i="4"/>
  <c r="AH25" i="4"/>
  <c r="AO36" i="4"/>
  <c r="AH36" i="4"/>
  <c r="AU24" i="4"/>
  <c r="AN24" i="4"/>
  <c r="AT24" i="4"/>
  <c r="AM24" i="4"/>
  <c r="AS22" i="4"/>
  <c r="AL22" i="4"/>
  <c r="AR22" i="4"/>
  <c r="AK22" i="4"/>
  <c r="AQ20" i="4"/>
  <c r="AJ20" i="4"/>
  <c r="AP20" i="4"/>
  <c r="AI20" i="4"/>
  <c r="AO18" i="4"/>
  <c r="AH18" i="4"/>
  <c r="AO16" i="4"/>
  <c r="AH16" i="4"/>
  <c r="AP16" i="4"/>
  <c r="AI16" i="4"/>
  <c r="AR17" i="4"/>
  <c r="AK17" i="4"/>
  <c r="AQ17" i="4"/>
  <c r="AJ17" i="4"/>
  <c r="AP21" i="4"/>
  <c r="AI21" i="4"/>
  <c r="AO21" i="4"/>
  <c r="AH21" i="4"/>
  <c r="AO26" i="4"/>
  <c r="AH26" i="4"/>
  <c r="AQ15" i="4"/>
  <c r="AJ15" i="4"/>
  <c r="AP14" i="4"/>
  <c r="AI14" i="4"/>
  <c r="AO13" i="4"/>
  <c r="AH13" i="4"/>
  <c r="AU11" i="4"/>
  <c r="AN11" i="4"/>
  <c r="AT10" i="4"/>
  <c r="AM10" i="4"/>
  <c r="AR15" i="4"/>
  <c r="AK15" i="4"/>
  <c r="AQ14" i="4"/>
  <c r="AJ14" i="4"/>
  <c r="AP13" i="4"/>
  <c r="AI13" i="4"/>
  <c r="AO12" i="4"/>
  <c r="AH12" i="4"/>
  <c r="AU10" i="4"/>
  <c r="AN10" i="4"/>
  <c r="I8" i="13"/>
  <c r="N8" i="13"/>
  <c r="O8" i="13"/>
  <c r="L8" i="13"/>
  <c r="M8" i="13"/>
  <c r="J8" i="13"/>
  <c r="K8" i="13"/>
  <c r="Q28" i="2"/>
  <c r="X28" i="2"/>
  <c r="V28" i="2"/>
  <c r="AL28" i="2" s="1"/>
  <c r="W28" i="2"/>
  <c r="T28" i="2"/>
  <c r="R28" i="2"/>
  <c r="U28" i="2"/>
  <c r="S28" i="2"/>
  <c r="Q18" i="2"/>
  <c r="X18" i="2"/>
  <c r="AN18" i="2" s="1"/>
  <c r="V18" i="2"/>
  <c r="T18" i="2"/>
  <c r="R18" i="2"/>
  <c r="W18" i="2"/>
  <c r="S18" i="2"/>
  <c r="U18" i="2"/>
  <c r="Q16" i="2"/>
  <c r="X16" i="2"/>
  <c r="V16" i="2"/>
  <c r="AL16" i="2" s="1"/>
  <c r="T16" i="2"/>
  <c r="R16" i="2"/>
  <c r="U16" i="2"/>
  <c r="W16" i="2"/>
  <c r="S16" i="2"/>
  <c r="Q14" i="2"/>
  <c r="X14" i="2"/>
  <c r="AN14" i="2" s="1"/>
  <c r="V14" i="2"/>
  <c r="T14" i="2"/>
  <c r="R14" i="2"/>
  <c r="W14" i="2"/>
  <c r="S14" i="2"/>
  <c r="U14" i="2"/>
  <c r="Q12" i="2"/>
  <c r="X12" i="2"/>
  <c r="V12" i="2"/>
  <c r="AL12" i="2" s="1"/>
  <c r="T12" i="2"/>
  <c r="R12" i="2"/>
  <c r="U12" i="2"/>
  <c r="W12" i="2"/>
  <c r="S12" i="2"/>
  <c r="Q10" i="2"/>
  <c r="X10" i="2"/>
  <c r="AN10" i="2" s="1"/>
  <c r="V10" i="2"/>
  <c r="T10" i="2"/>
  <c r="R10" i="2"/>
  <c r="W10" i="2"/>
  <c r="S10" i="2"/>
  <c r="U10" i="2"/>
  <c r="Z21" i="2"/>
  <c r="AF21" i="2"/>
  <c r="AD21" i="2"/>
  <c r="AR21" i="2" s="1"/>
  <c r="AB21" i="2"/>
  <c r="AE21" i="2"/>
  <c r="AA21" i="2"/>
  <c r="AG21" i="2"/>
  <c r="AC21" i="2"/>
  <c r="Z23" i="2"/>
  <c r="AF23" i="2"/>
  <c r="AT23" i="2" s="1"/>
  <c r="AD23" i="2"/>
  <c r="AB23" i="2"/>
  <c r="AG23" i="2"/>
  <c r="AC23" i="2"/>
  <c r="AA23" i="2"/>
  <c r="AE23" i="2"/>
  <c r="Z25" i="2"/>
  <c r="AF25" i="2"/>
  <c r="AD25" i="2"/>
  <c r="AR25" i="2" s="1"/>
  <c r="AB25" i="2"/>
  <c r="AE25" i="2"/>
  <c r="AA25" i="2"/>
  <c r="AC25" i="2"/>
  <c r="AG25" i="2"/>
  <c r="Z27" i="2"/>
  <c r="AF27" i="2"/>
  <c r="AT27" i="2" s="1"/>
  <c r="AD27" i="2"/>
  <c r="AB27" i="2"/>
  <c r="AG27" i="2"/>
  <c r="AC27" i="2"/>
  <c r="AE27" i="2"/>
  <c r="AA27" i="2"/>
  <c r="Z28" i="2"/>
  <c r="AG28" i="2"/>
  <c r="AE28" i="2"/>
  <c r="AS28" i="2" s="1"/>
  <c r="AC28" i="2"/>
  <c r="AA28" i="2"/>
  <c r="AD28" i="2"/>
  <c r="AF28" i="2"/>
  <c r="AB28" i="2"/>
  <c r="Z30" i="2"/>
  <c r="AG30" i="2"/>
  <c r="AU30" i="2" s="1"/>
  <c r="AE30" i="2"/>
  <c r="AC30" i="2"/>
  <c r="AA30" i="2"/>
  <c r="AF30" i="2"/>
  <c r="AB30" i="2"/>
  <c r="AD30" i="2"/>
  <c r="Z32" i="2"/>
  <c r="AG32" i="2"/>
  <c r="AE32" i="2"/>
  <c r="AS32" i="2" s="1"/>
  <c r="AC32" i="2"/>
  <c r="AA32" i="2"/>
  <c r="AD32" i="2"/>
  <c r="AB32" i="2"/>
  <c r="AF32" i="2"/>
  <c r="Z34" i="2"/>
  <c r="AG34" i="2"/>
  <c r="AU34" i="2" s="1"/>
  <c r="AE34" i="2"/>
  <c r="AC34" i="2"/>
  <c r="AA34" i="2"/>
  <c r="AF34" i="2"/>
  <c r="AB34" i="2"/>
  <c r="AD34" i="2"/>
  <c r="Z36" i="2"/>
  <c r="AG36" i="2"/>
  <c r="AE36" i="2"/>
  <c r="AS36" i="2" s="1"/>
  <c r="AC36" i="2"/>
  <c r="AA36" i="2"/>
  <c r="AD36" i="2"/>
  <c r="AF36" i="2"/>
  <c r="AB36" i="2"/>
  <c r="Z29" i="2"/>
  <c r="AF29" i="2"/>
  <c r="AD29" i="2"/>
  <c r="AR29" i="2" s="1"/>
  <c r="AB29" i="2"/>
  <c r="AE29" i="2"/>
  <c r="AA29" i="2"/>
  <c r="AG29" i="2"/>
  <c r="AC29" i="2"/>
  <c r="Z31" i="2"/>
  <c r="AF31" i="2"/>
  <c r="AT31" i="2" s="1"/>
  <c r="AD31" i="2"/>
  <c r="AB31" i="2"/>
  <c r="AG31" i="2"/>
  <c r="AC31" i="2"/>
  <c r="AA31" i="2"/>
  <c r="AE31" i="2"/>
  <c r="Z33" i="2"/>
  <c r="AF33" i="2"/>
  <c r="AD33" i="2"/>
  <c r="AR33" i="2" s="1"/>
  <c r="AB33" i="2"/>
  <c r="AE33" i="2"/>
  <c r="AA33" i="2"/>
  <c r="AC33" i="2"/>
  <c r="AG33" i="2"/>
  <c r="Z35" i="2"/>
  <c r="AF35" i="2"/>
  <c r="AT35" i="2" s="1"/>
  <c r="AD35" i="2"/>
  <c r="AB35" i="2"/>
  <c r="AG35" i="2"/>
  <c r="AC35" i="2"/>
  <c r="AE35" i="2"/>
  <c r="AA35" i="2"/>
  <c r="Q26" i="2"/>
  <c r="X26" i="2"/>
  <c r="AN26" i="2" s="1"/>
  <c r="V26" i="2"/>
  <c r="AL26" i="2" s="1"/>
  <c r="T26" i="2"/>
  <c r="AJ26" i="2" s="1"/>
  <c r="R26" i="2"/>
  <c r="AH26" i="2" s="1"/>
  <c r="W26" i="2"/>
  <c r="AM26" i="2" s="1"/>
  <c r="U26" i="2"/>
  <c r="AK26" i="2" s="1"/>
  <c r="S26" i="2"/>
  <c r="AI26" i="2" s="1"/>
  <c r="Z24" i="2"/>
  <c r="AG24" i="2"/>
  <c r="AE24" i="2"/>
  <c r="AS24" i="2" s="1"/>
  <c r="AC24" i="2"/>
  <c r="AA24" i="2"/>
  <c r="AD24" i="2"/>
  <c r="AB24" i="2"/>
  <c r="AF24" i="2"/>
  <c r="Q22" i="2"/>
  <c r="X22" i="2"/>
  <c r="AN22" i="2" s="1"/>
  <c r="V22" i="2"/>
  <c r="AL22" i="2" s="1"/>
  <c r="T22" i="2"/>
  <c r="AJ22" i="2" s="1"/>
  <c r="R22" i="2"/>
  <c r="AH22" i="2" s="1"/>
  <c r="W22" i="2"/>
  <c r="AM22" i="2" s="1"/>
  <c r="U22" i="2"/>
  <c r="AK22" i="2" s="1"/>
  <c r="S22" i="2"/>
  <c r="AI22" i="2" s="1"/>
  <c r="Z20" i="2"/>
  <c r="AG20" i="2"/>
  <c r="AE20" i="2"/>
  <c r="AS20" i="2" s="1"/>
  <c r="AC20" i="2"/>
  <c r="AA20" i="2"/>
  <c r="AD20" i="2"/>
  <c r="AF20" i="2"/>
  <c r="AB20" i="2"/>
  <c r="Z18" i="2"/>
  <c r="AG18" i="2"/>
  <c r="AU18" i="2" s="1"/>
  <c r="AE18" i="2"/>
  <c r="AC18" i="2"/>
  <c r="AA18" i="2"/>
  <c r="AF18" i="2"/>
  <c r="AB18" i="2"/>
  <c r="AD18" i="2"/>
  <c r="Z16" i="2"/>
  <c r="AG16" i="2"/>
  <c r="AE16" i="2"/>
  <c r="AS16" i="2" s="1"/>
  <c r="AC16" i="2"/>
  <c r="AA16" i="2"/>
  <c r="AD16" i="2"/>
  <c r="AB16" i="2"/>
  <c r="AF16" i="2"/>
  <c r="Z14" i="2"/>
  <c r="AG14" i="2"/>
  <c r="AU14" i="2" s="1"/>
  <c r="AE14" i="2"/>
  <c r="AC14" i="2"/>
  <c r="AA14" i="2"/>
  <c r="AF14" i="2"/>
  <c r="AB14" i="2"/>
  <c r="AD14" i="2"/>
  <c r="Z12" i="2"/>
  <c r="AG12" i="2"/>
  <c r="AE12" i="2"/>
  <c r="AS12" i="2" s="1"/>
  <c r="AC12" i="2"/>
  <c r="AA12" i="2"/>
  <c r="AF12" i="2"/>
  <c r="AB12" i="2"/>
  <c r="AD12" i="2"/>
  <c r="Z10" i="2"/>
  <c r="AG10" i="2"/>
  <c r="AU10" i="2" s="1"/>
  <c r="AE10" i="2"/>
  <c r="AC10" i="2"/>
  <c r="AA10" i="2"/>
  <c r="AD10" i="2"/>
  <c r="AF10" i="2"/>
  <c r="AB10" i="2"/>
  <c r="Q21" i="2"/>
  <c r="W21" i="2"/>
  <c r="U21" i="2"/>
  <c r="AK21" i="2" s="1"/>
  <c r="S21" i="2"/>
  <c r="X21" i="2"/>
  <c r="V21" i="2"/>
  <c r="R21" i="2"/>
  <c r="T21" i="2"/>
  <c r="Q23" i="2"/>
  <c r="W23" i="2"/>
  <c r="AM23" i="2" s="1"/>
  <c r="U23" i="2"/>
  <c r="S23" i="2"/>
  <c r="X23" i="2"/>
  <c r="V23" i="2"/>
  <c r="T23" i="2"/>
  <c r="R23" i="2"/>
  <c r="Q25" i="2"/>
  <c r="W25" i="2"/>
  <c r="U25" i="2"/>
  <c r="AK25" i="2" s="1"/>
  <c r="S25" i="2"/>
  <c r="X25" i="2"/>
  <c r="V25" i="2"/>
  <c r="T25" i="2"/>
  <c r="R25" i="2"/>
  <c r="Q27" i="2"/>
  <c r="W27" i="2"/>
  <c r="AM27" i="2" s="1"/>
  <c r="U27" i="2"/>
  <c r="S27" i="2"/>
  <c r="X27" i="2"/>
  <c r="V27" i="2"/>
  <c r="T27" i="2"/>
  <c r="R27" i="2"/>
  <c r="Q30" i="2"/>
  <c r="X30" i="2"/>
  <c r="AN30" i="2" s="1"/>
  <c r="V30" i="2"/>
  <c r="T30" i="2"/>
  <c r="R30" i="2"/>
  <c r="U30" i="2"/>
  <c r="W30" i="2"/>
  <c r="S30" i="2"/>
  <c r="Q32" i="2"/>
  <c r="X32" i="2"/>
  <c r="V32" i="2"/>
  <c r="AL32" i="2" s="1"/>
  <c r="T32" i="2"/>
  <c r="R32" i="2"/>
  <c r="W32" i="2"/>
  <c r="S32" i="2"/>
  <c r="U32" i="2"/>
  <c r="Q34" i="2"/>
  <c r="X34" i="2"/>
  <c r="AN34" i="2" s="1"/>
  <c r="V34" i="2"/>
  <c r="T34" i="2"/>
  <c r="R34" i="2"/>
  <c r="U34" i="2"/>
  <c r="W34" i="2"/>
  <c r="S34" i="2"/>
  <c r="Q36" i="2"/>
  <c r="X36" i="2"/>
  <c r="V36" i="2"/>
  <c r="AL36" i="2" s="1"/>
  <c r="T36" i="2"/>
  <c r="R36" i="2"/>
  <c r="W36" i="2"/>
  <c r="S36" i="2"/>
  <c r="U36" i="2"/>
  <c r="Q29" i="2"/>
  <c r="W29" i="2"/>
  <c r="U29" i="2"/>
  <c r="AK29" i="2" s="1"/>
  <c r="S29" i="2"/>
  <c r="X29" i="2"/>
  <c r="T29" i="2"/>
  <c r="V29" i="2"/>
  <c r="R29" i="2"/>
  <c r="Q31" i="2"/>
  <c r="W31" i="2"/>
  <c r="AM31" i="2" s="1"/>
  <c r="U31" i="2"/>
  <c r="S31" i="2"/>
  <c r="V31" i="2"/>
  <c r="R31" i="2"/>
  <c r="X31" i="2"/>
  <c r="T31" i="2"/>
  <c r="Q33" i="2"/>
  <c r="W33" i="2"/>
  <c r="U33" i="2"/>
  <c r="AK33" i="2" s="1"/>
  <c r="S33" i="2"/>
  <c r="X33" i="2"/>
  <c r="T33" i="2"/>
  <c r="V33" i="2"/>
  <c r="R33" i="2"/>
  <c r="Q35" i="2"/>
  <c r="W35" i="2"/>
  <c r="AM35" i="2" s="1"/>
  <c r="U35" i="2"/>
  <c r="S35" i="2"/>
  <c r="V35" i="2"/>
  <c r="R35" i="2"/>
  <c r="X35" i="2"/>
  <c r="T35" i="2"/>
  <c r="J31" i="2"/>
  <c r="J23" i="2"/>
  <c r="I35" i="2"/>
  <c r="I31" i="2"/>
  <c r="I27" i="2"/>
  <c r="I23" i="2"/>
  <c r="J33" i="2"/>
  <c r="J25" i="2"/>
  <c r="I32" i="2"/>
  <c r="I28" i="2"/>
  <c r="I24" i="2"/>
  <c r="I20" i="2"/>
  <c r="I16" i="2"/>
  <c r="I12" i="2"/>
  <c r="N10" i="2"/>
  <c r="L12" i="2"/>
  <c r="N14" i="2"/>
  <c r="L16" i="2"/>
  <c r="N18" i="2"/>
  <c r="L20" i="2"/>
  <c r="K21" i="2"/>
  <c r="O21" i="2"/>
  <c r="M23" i="2"/>
  <c r="L24" i="2"/>
  <c r="K25" i="2"/>
  <c r="O25" i="2"/>
  <c r="M27" i="2"/>
  <c r="L28" i="2"/>
  <c r="K29" i="2"/>
  <c r="O29" i="2"/>
  <c r="N30" i="2"/>
  <c r="M31" i="2"/>
  <c r="L32" i="2"/>
  <c r="K33" i="2"/>
  <c r="O33" i="2"/>
  <c r="N34" i="2"/>
  <c r="M35" i="2"/>
  <c r="L36" i="2"/>
  <c r="I36" i="2"/>
  <c r="J12" i="2"/>
  <c r="J16" i="2"/>
  <c r="J20" i="2"/>
  <c r="J24" i="2"/>
  <c r="J28" i="2"/>
  <c r="J32" i="2"/>
  <c r="J36" i="2"/>
  <c r="M10" i="2"/>
  <c r="K12" i="2"/>
  <c r="O12" i="2"/>
  <c r="M14" i="2"/>
  <c r="K16" i="2"/>
  <c r="O16" i="2"/>
  <c r="M18" i="2"/>
  <c r="K20" i="2"/>
  <c r="O20" i="2"/>
  <c r="N21" i="2"/>
  <c r="L23" i="2"/>
  <c r="K24" i="2"/>
  <c r="O24" i="2"/>
  <c r="N25" i="2"/>
  <c r="L27" i="2"/>
  <c r="K28" i="2"/>
  <c r="O28" i="2"/>
  <c r="N29" i="2"/>
  <c r="M30" i="2"/>
  <c r="L31" i="2"/>
  <c r="K32" i="2"/>
  <c r="O32" i="2"/>
  <c r="N33" i="2"/>
  <c r="M34" i="2"/>
  <c r="L35" i="2"/>
  <c r="K36" i="2"/>
  <c r="O36" i="2"/>
  <c r="L10" i="2"/>
  <c r="J35" i="2"/>
  <c r="J27" i="2"/>
  <c r="I33" i="2"/>
  <c r="I29" i="2"/>
  <c r="I25" i="2"/>
  <c r="I21" i="2"/>
  <c r="J29" i="2"/>
  <c r="J21" i="2"/>
  <c r="I34" i="2"/>
  <c r="I30" i="2"/>
  <c r="I18" i="2"/>
  <c r="I14" i="2"/>
  <c r="I10" i="2"/>
  <c r="N12" i="2"/>
  <c r="L14" i="2"/>
  <c r="N16" i="2"/>
  <c r="L18" i="2"/>
  <c r="N20" i="2"/>
  <c r="M21" i="2"/>
  <c r="K23" i="2"/>
  <c r="O23" i="2"/>
  <c r="N24" i="2"/>
  <c r="M25" i="2"/>
  <c r="K27" i="2"/>
  <c r="O27" i="2"/>
  <c r="N28" i="2"/>
  <c r="M29" i="2"/>
  <c r="L30" i="2"/>
  <c r="K31" i="2"/>
  <c r="O31" i="2"/>
  <c r="N32" i="2"/>
  <c r="M33" i="2"/>
  <c r="L34" i="2"/>
  <c r="K35" i="2"/>
  <c r="O35" i="2"/>
  <c r="N36" i="2"/>
  <c r="J10" i="2"/>
  <c r="J14" i="2"/>
  <c r="J18" i="2"/>
  <c r="J30" i="2"/>
  <c r="J34" i="2"/>
  <c r="K10" i="2"/>
  <c r="K14" i="2"/>
  <c r="K18" i="2"/>
  <c r="K30" i="2"/>
  <c r="K34" i="2"/>
  <c r="H12" i="3"/>
  <c r="K12" i="3"/>
  <c r="L12" i="3" s="1"/>
  <c r="I12" i="3"/>
  <c r="J12" i="3" s="1"/>
  <c r="G16" i="2"/>
  <c r="G12" i="2"/>
  <c r="E23" i="2"/>
  <c r="E27" i="2"/>
  <c r="E34" i="2"/>
  <c r="E36" i="2"/>
  <c r="E29" i="2"/>
  <c r="E31" i="2"/>
  <c r="E33" i="2"/>
  <c r="E35" i="2"/>
  <c r="E26" i="2"/>
  <c r="G24" i="2"/>
  <c r="E22" i="2"/>
  <c r="G20" i="2"/>
  <c r="E18" i="2"/>
  <c r="E16" i="2"/>
  <c r="E14" i="2"/>
  <c r="E12" i="2"/>
  <c r="E10" i="2"/>
  <c r="G21" i="2"/>
  <c r="G23" i="2"/>
  <c r="G25" i="2"/>
  <c r="G27" i="2"/>
  <c r="G30" i="2"/>
  <c r="G32" i="2"/>
  <c r="G34" i="2"/>
  <c r="G36" i="2"/>
  <c r="G29" i="2"/>
  <c r="G31" i="2"/>
  <c r="G33" i="2"/>
  <c r="G35" i="2"/>
  <c r="G18" i="2"/>
  <c r="G14" i="2"/>
  <c r="G10" i="2"/>
  <c r="E21" i="2"/>
  <c r="E25" i="2"/>
  <c r="G28" i="2"/>
  <c r="E30" i="2"/>
  <c r="E32" i="2"/>
  <c r="AQ18" i="2" l="1"/>
  <c r="AJ18" i="2"/>
  <c r="AQ27" i="2"/>
  <c r="AJ27" i="2"/>
  <c r="AH29" i="2"/>
  <c r="AO29" i="2"/>
  <c r="AQ20" i="2"/>
  <c r="AJ20" i="2"/>
  <c r="AQ33" i="2"/>
  <c r="AJ33" i="2"/>
  <c r="AO12" i="2"/>
  <c r="AH12" i="2"/>
  <c r="AQ34" i="2"/>
  <c r="AJ34" i="2"/>
  <c r="AQ10" i="2"/>
  <c r="AJ10" i="2"/>
  <c r="AP14" i="2"/>
  <c r="AI14" i="2"/>
  <c r="AQ35" i="2"/>
  <c r="AJ35" i="2"/>
  <c r="AU31" i="2"/>
  <c r="AN31" i="2"/>
  <c r="AT28" i="2"/>
  <c r="AM28" i="2"/>
  <c r="AT24" i="2"/>
  <c r="AM24" i="2"/>
  <c r="AT20" i="2"/>
  <c r="AM20" i="2"/>
  <c r="AT12" i="2"/>
  <c r="AM12" i="2"/>
  <c r="AO30" i="2"/>
  <c r="AH30" i="2"/>
  <c r="AH21" i="2"/>
  <c r="AO21" i="2"/>
  <c r="AI27" i="2"/>
  <c r="AP27" i="2"/>
  <c r="AQ36" i="2"/>
  <c r="AJ36" i="2"/>
  <c r="AN32" i="2"/>
  <c r="AU32" i="2"/>
  <c r="AM29" i="2"/>
  <c r="AT29" i="2"/>
  <c r="AM25" i="2"/>
  <c r="AT25" i="2"/>
  <c r="AM21" i="2"/>
  <c r="AT21" i="2"/>
  <c r="AN16" i="2"/>
  <c r="AU16" i="2"/>
  <c r="AQ12" i="2"/>
  <c r="AJ12" i="2"/>
  <c r="AP28" i="2"/>
  <c r="AI28" i="2"/>
  <c r="AP12" i="2"/>
  <c r="AI12" i="2"/>
  <c r="AM34" i="2"/>
  <c r="AT34" i="2"/>
  <c r="AL31" i="2"/>
  <c r="AS31" i="2"/>
  <c r="AK28" i="2"/>
  <c r="AR28" i="2"/>
  <c r="AK24" i="2"/>
  <c r="AR24" i="2"/>
  <c r="AK20" i="2"/>
  <c r="AR20" i="2"/>
  <c r="AK12" i="2"/>
  <c r="AR12" i="2"/>
  <c r="AO20" i="2"/>
  <c r="AH20" i="2"/>
  <c r="AI25" i="2"/>
  <c r="AP25" i="2"/>
  <c r="AO31" i="2"/>
  <c r="AH31" i="2"/>
  <c r="AP30" i="2"/>
  <c r="AI30" i="2"/>
  <c r="AK30" i="2"/>
  <c r="AR30" i="2"/>
  <c r="AO14" i="2"/>
  <c r="AH14" i="2"/>
  <c r="AS34" i="2"/>
  <c r="AL34" i="2"/>
  <c r="AQ28" i="2"/>
  <c r="AJ28" i="2"/>
  <c r="AP36" i="2"/>
  <c r="AI36" i="2"/>
  <c r="AK36" i="2"/>
  <c r="AR36" i="2"/>
  <c r="AU21" i="2"/>
  <c r="AN21" i="2"/>
  <c r="AO28" i="2"/>
  <c r="AH28" i="2"/>
  <c r="AJ30" i="2"/>
  <c r="AQ30" i="2"/>
  <c r="AP34" i="2"/>
  <c r="AI34" i="2"/>
  <c r="AP10" i="2"/>
  <c r="AI10" i="2"/>
  <c r="AK34" i="2"/>
  <c r="AR34" i="2"/>
  <c r="AQ31" i="2"/>
  <c r="AJ31" i="2"/>
  <c r="AU27" i="2"/>
  <c r="AN27" i="2"/>
  <c r="AU23" i="2"/>
  <c r="AN23" i="2"/>
  <c r="AK18" i="2"/>
  <c r="AR18" i="2"/>
  <c r="AO10" i="2"/>
  <c r="AH10" i="2"/>
  <c r="AO34" i="2"/>
  <c r="AH34" i="2"/>
  <c r="AO25" i="2"/>
  <c r="AH25" i="2"/>
  <c r="AI35" i="2"/>
  <c r="AP35" i="2"/>
  <c r="AR35" i="2"/>
  <c r="AK35" i="2"/>
  <c r="AQ32" i="2"/>
  <c r="AJ32" i="2"/>
  <c r="AU28" i="2"/>
  <c r="AN28" i="2"/>
  <c r="AN24" i="2"/>
  <c r="AU24" i="2"/>
  <c r="AU20" i="2"/>
  <c r="AN20" i="2"/>
  <c r="AQ16" i="2"/>
  <c r="AJ16" i="2"/>
  <c r="AS10" i="2"/>
  <c r="AL10" i="2"/>
  <c r="AI24" i="2"/>
  <c r="AP24" i="2"/>
  <c r="AO36" i="2"/>
  <c r="AH36" i="2"/>
  <c r="AU33" i="2"/>
  <c r="AN33" i="2"/>
  <c r="AT30" i="2"/>
  <c r="AM30" i="2"/>
  <c r="AS27" i="2"/>
  <c r="AL27" i="2"/>
  <c r="AL23" i="2"/>
  <c r="AS23" i="2"/>
  <c r="AM18" i="2"/>
  <c r="AT18" i="2"/>
  <c r="AM10" i="2"/>
  <c r="AT10" i="2"/>
  <c r="AO24" i="2"/>
  <c r="AH24" i="2"/>
  <c r="AI33" i="2"/>
  <c r="AP33" i="2"/>
  <c r="AO35" i="2"/>
  <c r="AH35" i="2"/>
  <c r="AT36" i="2"/>
  <c r="AM36" i="2"/>
  <c r="AQ23" i="2"/>
  <c r="AJ23" i="2"/>
  <c r="AK10" i="2"/>
  <c r="AR10" i="2"/>
  <c r="AS14" i="2"/>
  <c r="AL14" i="2"/>
  <c r="AU29" i="2"/>
  <c r="AN29" i="2"/>
  <c r="AO23" i="2"/>
  <c r="AH23" i="2"/>
  <c r="AS33" i="2"/>
  <c r="AL33" i="2"/>
  <c r="AT16" i="2"/>
  <c r="AM16" i="2"/>
  <c r="AI21" i="2"/>
  <c r="AP21" i="2"/>
  <c r="AR31" i="2"/>
  <c r="AK31" i="2"/>
  <c r="AQ24" i="2"/>
  <c r="AJ24" i="2"/>
  <c r="AP20" i="2"/>
  <c r="AI20" i="2"/>
  <c r="AU25" i="2"/>
  <c r="AN25" i="2"/>
  <c r="AK16" i="2"/>
  <c r="AR16" i="2"/>
  <c r="AI23" i="2"/>
  <c r="AP23" i="2"/>
  <c r="AJ14" i="2"/>
  <c r="AQ14" i="2"/>
  <c r="AP18" i="2"/>
  <c r="AI18" i="2"/>
  <c r="AU35" i="2"/>
  <c r="AN35" i="2"/>
  <c r="AT32" i="2"/>
  <c r="AM32" i="2"/>
  <c r="AS29" i="2"/>
  <c r="AL29" i="2"/>
  <c r="AS25" i="2"/>
  <c r="AL25" i="2"/>
  <c r="AS21" i="2"/>
  <c r="AL21" i="2"/>
  <c r="AK14" i="2"/>
  <c r="AR14" i="2"/>
  <c r="AO18" i="2"/>
  <c r="AH18" i="2"/>
  <c r="AI29" i="2"/>
  <c r="AP29" i="2"/>
  <c r="AO33" i="2"/>
  <c r="AH33" i="2"/>
  <c r="AU36" i="2"/>
  <c r="AN36" i="2"/>
  <c r="AM33" i="2"/>
  <c r="AT33" i="2"/>
  <c r="AS30" i="2"/>
  <c r="AL30" i="2"/>
  <c r="AR27" i="2"/>
  <c r="AK27" i="2"/>
  <c r="AR23" i="2"/>
  <c r="AK23" i="2"/>
  <c r="AS18" i="2"/>
  <c r="AL18" i="2"/>
  <c r="AU12" i="2"/>
  <c r="AN12" i="2"/>
  <c r="AI32" i="2"/>
  <c r="AP32" i="2"/>
  <c r="AI16" i="2"/>
  <c r="AP16" i="2"/>
  <c r="AS35" i="2"/>
  <c r="AL35" i="2"/>
  <c r="AK32" i="2"/>
  <c r="AR32" i="2"/>
  <c r="AQ29" i="2"/>
  <c r="AJ29" i="2"/>
  <c r="AQ25" i="2"/>
  <c r="AJ25" i="2"/>
  <c r="AQ21" i="2"/>
  <c r="AJ21" i="2"/>
  <c r="AT14" i="2"/>
  <c r="AM14" i="2"/>
  <c r="AO16" i="2"/>
  <c r="AH16" i="2"/>
  <c r="AO32" i="2"/>
  <c r="AH32" i="2"/>
  <c r="AO27" i="2"/>
  <c r="AH27" i="2"/>
  <c r="AI31" i="2"/>
  <c r="AP31" i="2"/>
  <c r="AR8" i="13"/>
  <c r="AK8" i="13"/>
  <c r="AJ8" i="13"/>
  <c r="AQ8" i="13"/>
  <c r="AN8" i="13"/>
  <c r="AU8" i="13"/>
  <c r="AI8" i="13"/>
  <c r="AP8" i="13"/>
  <c r="AM8" i="13"/>
  <c r="AT8" i="13"/>
  <c r="AL8" i="13"/>
  <c r="AS8" i="13"/>
  <c r="AH8" i="13"/>
  <c r="AO8" i="13"/>
</calcChain>
</file>

<file path=xl/comments1.xml><?xml version="1.0" encoding="utf-8"?>
<comments xmlns="http://schemas.openxmlformats.org/spreadsheetml/2006/main">
  <authors>
    <author>Steven De Looze</author>
  </authors>
  <commentList>
    <comment ref="H10" authorId="0" shapeId="0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Het nieuwe NAR-minimum verhoogd met de helft van het verschil met het nieuwe sectoraal minimumloon.</t>
        </r>
      </text>
    </comment>
  </commentList>
</comments>
</file>

<file path=xl/sharedStrings.xml><?xml version="1.0" encoding="utf-8"?>
<sst xmlns="http://schemas.openxmlformats.org/spreadsheetml/2006/main" count="1690" uniqueCount="135">
  <si>
    <t>FASE 1</t>
  </si>
  <si>
    <t>FASE 2</t>
  </si>
  <si>
    <t>FASE 3</t>
  </si>
  <si>
    <t>FASE 4</t>
  </si>
  <si>
    <t>FASE 5</t>
  </si>
  <si>
    <t>FASE 6</t>
  </si>
  <si>
    <t>VERHOGING</t>
  </si>
  <si>
    <t>EINDE OVERGANGSPERIODE</t>
  </si>
  <si>
    <t>%</t>
  </si>
  <si>
    <t>BEDRAG</t>
  </si>
  <si>
    <t>PERIODE</t>
  </si>
  <si>
    <t>SUBSIDIE VOOR INKOMENSTARIEF VOOR GROEPSOPVANG                        DEEL OP BASIS VAN DE LEEFTIJD VAN DE KINDERBEGELEIDERS</t>
  </si>
  <si>
    <t>SUBSIDIE</t>
  </si>
  <si>
    <t>SUBSIDIE LEEFTIJD &gt; 20</t>
  </si>
  <si>
    <t>BVR 22/11/2013</t>
  </si>
  <si>
    <t xml:space="preserve">art. 59, § 2, 1° lid </t>
  </si>
  <si>
    <t>art. 18 3° lid</t>
  </si>
  <si>
    <t xml:space="preserve">art. 59, § 2, 2° lid </t>
  </si>
  <si>
    <t>B2A</t>
  </si>
  <si>
    <t xml:space="preserve"> </t>
  </si>
  <si>
    <t>Barema 16</t>
  </si>
  <si>
    <t xml:space="preserve">coëfficiënt: </t>
  </si>
  <si>
    <t>JAARLOON</t>
  </si>
  <si>
    <t>MAANDLOON</t>
  </si>
  <si>
    <t>HAARDTOELAGE</t>
  </si>
  <si>
    <t>STANDPLAATS-</t>
  </si>
  <si>
    <t>UURLOON</t>
  </si>
  <si>
    <t>TOELAGE</t>
  </si>
  <si>
    <t>38u</t>
  </si>
  <si>
    <t>40u</t>
  </si>
  <si>
    <t>basis 01/01/2002</t>
  </si>
  <si>
    <t>GEWAARBORGD  INKOMEN</t>
  </si>
  <si>
    <t>fase 2</t>
  </si>
  <si>
    <t>fase 3</t>
  </si>
  <si>
    <t>fase 4</t>
  </si>
  <si>
    <t>fase 5</t>
  </si>
  <si>
    <t>fase 6</t>
  </si>
  <si>
    <t>FASERING MAANDLOON</t>
  </si>
  <si>
    <t>FASERING HAARDTOELAGE</t>
  </si>
  <si>
    <t>FASERING STANDPLAATSTOELAGE</t>
  </si>
  <si>
    <t>L4</t>
  </si>
  <si>
    <t>LOGISTIEK PERSONEEL KLASSE 4</t>
  </si>
  <si>
    <t>Barema 1</t>
  </si>
  <si>
    <t>MV1</t>
  </si>
  <si>
    <t>Barema 20</t>
  </si>
  <si>
    <t>K3</t>
  </si>
  <si>
    <t>Barema 23</t>
  </si>
  <si>
    <t>- procentueel gedeelte: 7,57% op brutojaarloon</t>
  </si>
  <si>
    <t>L3</t>
  </si>
  <si>
    <t>LOGISTIEK KLASSE 3</t>
  </si>
  <si>
    <t>Barema 7</t>
  </si>
  <si>
    <t>L2</t>
  </si>
  <si>
    <t>LOGISTIEK PERSONEEL KLASSE 2</t>
  </si>
  <si>
    <t>Barema 8</t>
  </si>
  <si>
    <t>A1</t>
  </si>
  <si>
    <t>ADMINISTRATIEF + LOGISTIEK PERSONEEL KLASSE 1</t>
  </si>
  <si>
    <t>Barema 9</t>
  </si>
  <si>
    <t>A2</t>
  </si>
  <si>
    <t>ADMINISTRATIEF + LOGISTIEK PERSONEEL KLASSE 2</t>
  </si>
  <si>
    <t>Barema 10</t>
  </si>
  <si>
    <t>A3</t>
  </si>
  <si>
    <t>ADMINISTRATIEF PERSONEEL KLASSE 3</t>
  </si>
  <si>
    <t>Barema 12</t>
  </si>
  <si>
    <t>MV2</t>
  </si>
  <si>
    <t>Barema 13</t>
  </si>
  <si>
    <t>B3</t>
  </si>
  <si>
    <t>Barema 14</t>
  </si>
  <si>
    <t>B2B</t>
  </si>
  <si>
    <t>Barema 15</t>
  </si>
  <si>
    <t>B1C</t>
  </si>
  <si>
    <t>Barema 17</t>
  </si>
  <si>
    <t>Barema 18</t>
  </si>
  <si>
    <t>B1B</t>
  </si>
  <si>
    <t>L1</t>
  </si>
  <si>
    <t>Barema 21</t>
  </si>
  <si>
    <t>G1</t>
  </si>
  <si>
    <t>GENEESHEER OMNIPRACTICUS</t>
  </si>
  <si>
    <t>Barema 26</t>
  </si>
  <si>
    <t>GS</t>
  </si>
  <si>
    <t>GENEESHEER SPECIALIST</t>
  </si>
  <si>
    <t>Barema 27</t>
  </si>
  <si>
    <t>OVERZICHT</t>
  </si>
  <si>
    <t>Logistiek personeel klasse 4</t>
  </si>
  <si>
    <t>Logistiek personeel klasse 3</t>
  </si>
  <si>
    <t xml:space="preserve">L2    </t>
  </si>
  <si>
    <t>Logistiek personeel klasse 2</t>
  </si>
  <si>
    <t>Administratief personeel klasse 3</t>
  </si>
  <si>
    <t>B1c</t>
  </si>
  <si>
    <t>B1b</t>
  </si>
  <si>
    <t>Geneesheer omnipracticus</t>
  </si>
  <si>
    <t>Geneesheer specialist</t>
  </si>
  <si>
    <t>Gewaarborgd inkomen</t>
  </si>
  <si>
    <t>- vast geïndexeerd bedrag:</t>
  </si>
  <si>
    <t>MV1bis</t>
  </si>
  <si>
    <t>DIENSTVERANTWOORDELIJKEN IN DVO</t>
  </si>
  <si>
    <t>basis 01/03/2012</t>
  </si>
  <si>
    <t>Dienstverantwoordelijke in DVO</t>
  </si>
  <si>
    <t>Barema</t>
  </si>
  <si>
    <t>De bedragen in deze bijlage zijn uitgedrukt tegen 100%. Zij worden gekoppeld aan de spilindex 107,30 (basis 1996) op 1 januari 2002, behoudens in deze collectieve arbeidsovereenkomst uitdrukkelijk bepaalde afwijkingen.</t>
  </si>
  <si>
    <t>FASERING EINDEJAARSPREMIE MET HAARDTOELAGE</t>
  </si>
  <si>
    <t>FASERING EINDEJAARSPREMIE MET STANDPLAATSTOELAGE</t>
  </si>
  <si>
    <t>GEW</t>
  </si>
  <si>
    <t>+25,86%</t>
  </si>
  <si>
    <t>+14,84%</t>
  </si>
  <si>
    <t>+14,80%</t>
  </si>
  <si>
    <t>Administratief + Logistiek personeel klasse 1</t>
  </si>
  <si>
    <t>Administratief personeel klasse 2</t>
  </si>
  <si>
    <t>Gebrevetteerde verpleegkundige</t>
  </si>
  <si>
    <t>Begeleidend personeel klasse 3</t>
  </si>
  <si>
    <t xml:space="preserve">Begeleidend personeel klasse 2B </t>
  </si>
  <si>
    <t>Begeleidend personeel klasse 2A</t>
  </si>
  <si>
    <t>Begeleidend personeel klasse 1</t>
  </si>
  <si>
    <t>Diensthoofd in de erkende kinderdagverblijven</t>
  </si>
  <si>
    <t>Sociaal, verpleegkundig, paramedisch en therapeutisch personeel</t>
  </si>
  <si>
    <t>Licentiaten / masters</t>
  </si>
  <si>
    <t>Directie in de erkende kinderdagverblijven</t>
  </si>
  <si>
    <t>GEBREVETTEERDE VERPLEEGKUNDIGE</t>
  </si>
  <si>
    <t>BEGELEIDEND PERSONEEL KLASSE 3</t>
  </si>
  <si>
    <t>BEGELEIDEND PERSONEEL KLASSE 2B</t>
  </si>
  <si>
    <t>BEGELEIDEND PERSONEEL KLASSE 2A</t>
  </si>
  <si>
    <t>BEGELEIDEND PERSONEEL KLASSE 1</t>
  </si>
  <si>
    <t>DIENSTHOOFD IN DE ERKENDE KINDERDAGVERBLIJVEN</t>
  </si>
  <si>
    <t>SOCIAAL, VERPLEEGKUNDIG, PARAMEDISCH &amp; THERAPEUTISCH PERSONEEL</t>
  </si>
  <si>
    <t>LICENTIATEN / MASTERS</t>
  </si>
  <si>
    <t>DIRECTEUR IN DE ERKENDE KINDERDAGVERBLIJVEN</t>
  </si>
  <si>
    <t>fase 7</t>
  </si>
  <si>
    <t>einde</t>
  </si>
  <si>
    <t>fase 1 en 2</t>
  </si>
  <si>
    <t>fase 1</t>
  </si>
  <si>
    <t>FASE 7</t>
  </si>
  <si>
    <t>Fase 2 en 3 hebben uitwerking vanaf 1 december 2018.</t>
  </si>
  <si>
    <t>Fase 1 heeft uitwerking vanaf 1 april 2015.</t>
  </si>
  <si>
    <t>Fase 4 heeft uitwerking vanaf 1 juli 2020.</t>
  </si>
  <si>
    <t>Berekening eindejaarspremie 2020:</t>
  </si>
  <si>
    <t>Fase 5 heeft uitwerking vanaf 1 april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</si>
</sst>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d\ mmmm\ yyyy"/>
    <numFmt numFmtId="166" formatCode="#,##0.0000"/>
    <numFmt numFmtId="167" formatCode="#,##0.00000"/>
  </numFmts>
  <fonts count="24" x14ac:knownFonts="1">
    <font>
      <sz val="10"/>
      <name val="Verdana"/>
    </font>
    <font>
      <b/>
      <sz val="10"/>
      <name val="Verdana"/>
      <family val="2"/>
    </font>
    <font>
      <b/>
      <sz val="11"/>
      <name val="Verdana"/>
      <family val="2"/>
    </font>
    <font>
      <i/>
      <sz val="10"/>
      <name val="Verdana"/>
      <family val="2"/>
    </font>
    <font>
      <b/>
      <sz val="11"/>
      <name val="Trebuchet MS"/>
      <family val="2"/>
    </font>
    <font>
      <b/>
      <i/>
      <sz val="1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sz val="11"/>
      <name val="Trebuchet MS"/>
      <family val="2"/>
    </font>
    <font>
      <b/>
      <u/>
      <sz val="11"/>
      <name val="Trebuchet MS"/>
      <family val="2"/>
    </font>
    <font>
      <u/>
      <sz val="11"/>
      <name val="Trebuchet MS"/>
      <family val="2"/>
    </font>
    <font>
      <sz val="9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sz val="10"/>
      <name val="Verdana"/>
      <family val="2"/>
    </font>
    <font>
      <i/>
      <sz val="10"/>
      <name val="Trebuchet MS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0"/>
      <name val="Trebuchet MS"/>
      <family val="2"/>
    </font>
    <font>
      <i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</cellStyleXfs>
  <cellXfs count="165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14" fontId="0" fillId="0" borderId="2" xfId="0" applyNumberFormat="1" applyBorder="1" applyAlignment="1">
      <alignment horizontal="left"/>
    </xf>
    <xf numFmtId="4" fontId="0" fillId="0" borderId="2" xfId="0" applyNumberFormat="1" applyBorder="1"/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14" fontId="0" fillId="0" borderId="5" xfId="0" applyNumberFormat="1" applyBorder="1" applyAlignment="1">
      <alignment horizontal="left"/>
    </xf>
    <xf numFmtId="4" fontId="0" fillId="0" borderId="0" xfId="0" applyNumberFormat="1" applyBorder="1"/>
    <xf numFmtId="10" fontId="0" fillId="0" borderId="6" xfId="0" applyNumberFormat="1" applyBorder="1"/>
    <xf numFmtId="4" fontId="0" fillId="0" borderId="5" xfId="0" applyNumberFormat="1" applyBorder="1"/>
    <xf numFmtId="4" fontId="0" fillId="0" borderId="7" xfId="0" applyNumberFormat="1" applyBorder="1" applyAlignment="1">
      <alignment vertical="center" wrapText="1"/>
    </xf>
    <xf numFmtId="4" fontId="0" fillId="0" borderId="8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10" fontId="0" fillId="0" borderId="10" xfId="0" applyNumberFormat="1" applyBorder="1" applyAlignment="1">
      <alignment vertical="center"/>
    </xf>
    <xf numFmtId="4" fontId="3" fillId="0" borderId="0" xfId="0" applyNumberFormat="1" applyFont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10" fontId="0" fillId="2" borderId="6" xfId="0" applyNumberFormat="1" applyFill="1" applyBorder="1"/>
    <xf numFmtId="10" fontId="0" fillId="2" borderId="10" xfId="0" applyNumberFormat="1" applyFill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164" fontId="6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0" fontId="6" fillId="0" borderId="14" xfId="0" applyFont="1" applyBorder="1"/>
    <xf numFmtId="0" fontId="6" fillId="0" borderId="15" xfId="0" applyFont="1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0" borderId="16" xfId="0" applyFont="1" applyBorder="1" applyAlignment="1">
      <alignment horizontal="centerContinuous"/>
    </xf>
    <xf numFmtId="0" fontId="6" fillId="0" borderId="18" xfId="0" applyFont="1" applyBorder="1"/>
    <xf numFmtId="9" fontId="6" fillId="0" borderId="2" xfId="0" applyNumberFormat="1" applyFont="1" applyBorder="1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6" fillId="0" borderId="21" xfId="0" applyFont="1" applyBorder="1"/>
    <xf numFmtId="0" fontId="9" fillId="0" borderId="0" xfId="0" applyFont="1"/>
    <xf numFmtId="0" fontId="10" fillId="0" borderId="0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14" fontId="6" fillId="0" borderId="19" xfId="0" applyNumberFormat="1" applyFont="1" applyBorder="1" applyAlignment="1">
      <alignment horizontal="centerContinuous"/>
    </xf>
    <xf numFmtId="165" fontId="6" fillId="0" borderId="2" xfId="0" quotePrefix="1" applyNumberFormat="1" applyFont="1" applyBorder="1" applyAlignment="1">
      <alignment horizontal="centerContinuous"/>
    </xf>
    <xf numFmtId="0" fontId="6" fillId="0" borderId="19" xfId="0" applyFont="1" applyBorder="1"/>
    <xf numFmtId="0" fontId="6" fillId="0" borderId="0" xfId="0" applyFont="1" applyBorder="1" applyAlignment="1">
      <alignment horizontal="center"/>
    </xf>
    <xf numFmtId="0" fontId="6" fillId="0" borderId="16" xfId="0" applyFont="1" applyBorder="1" applyAlignment="1"/>
    <xf numFmtId="4" fontId="6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0" xfId="0" quotePrefix="1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5" xfId="0" applyFont="1" applyBorder="1" applyAlignment="1"/>
    <xf numFmtId="0" fontId="6" fillId="0" borderId="17" xfId="0" applyFont="1" applyBorder="1" applyAlignment="1"/>
    <xf numFmtId="0" fontId="6" fillId="0" borderId="20" xfId="0" applyFont="1" applyBorder="1" applyAlignment="1">
      <alignment horizontal="center"/>
    </xf>
    <xf numFmtId="165" fontId="6" fillId="0" borderId="19" xfId="0" quotePrefix="1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12" fillId="0" borderId="0" xfId="0" applyFont="1"/>
    <xf numFmtId="0" fontId="6" fillId="0" borderId="15" xfId="0" applyFont="1" applyFill="1" applyBorder="1" applyAlignment="1"/>
    <xf numFmtId="0" fontId="6" fillId="0" borderId="17" xfId="0" applyFont="1" applyFill="1" applyBorder="1" applyAlignment="1"/>
    <xf numFmtId="4" fontId="6" fillId="0" borderId="0" xfId="0" applyNumberFormat="1" applyFont="1" applyFill="1" applyBorder="1" applyAlignment="1">
      <alignment horizontal="center"/>
    </xf>
    <xf numFmtId="0" fontId="6" fillId="0" borderId="16" xfId="0" applyFont="1" applyFill="1" applyBorder="1" applyAlignment="1"/>
    <xf numFmtId="4" fontId="6" fillId="0" borderId="19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5" fillId="0" borderId="0" xfId="0" quotePrefix="1" applyFont="1" applyAlignment="1">
      <alignment horizontal="left"/>
    </xf>
    <xf numFmtId="164" fontId="6" fillId="0" borderId="0" xfId="0" applyNumberFormat="1" applyFont="1" applyFill="1"/>
    <xf numFmtId="0" fontId="15" fillId="0" borderId="0" xfId="0" applyFont="1"/>
    <xf numFmtId="0" fontId="15" fillId="0" borderId="0" xfId="0" quotePrefix="1" applyFont="1" applyAlignment="1">
      <alignment horizontal="left" indent="5"/>
    </xf>
    <xf numFmtId="0" fontId="0" fillId="0" borderId="0" xfId="0" applyAlignment="1">
      <alignment horizontal="lef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" fontId="0" fillId="0" borderId="19" xfId="0" applyNumberFormat="1" applyBorder="1"/>
    <xf numFmtId="0" fontId="0" fillId="0" borderId="13" xfId="0" applyBorder="1"/>
    <xf numFmtId="0" fontId="0" fillId="0" borderId="1" xfId="0" applyBorder="1"/>
    <xf numFmtId="0" fontId="0" fillId="0" borderId="20" xfId="0" applyBorder="1"/>
    <xf numFmtId="0" fontId="16" fillId="0" borderId="0" xfId="0" applyFont="1"/>
    <xf numFmtId="0" fontId="0" fillId="2" borderId="0" xfId="0" applyFill="1" applyAlignment="1">
      <alignment horizontal="left"/>
    </xf>
    <xf numFmtId="0" fontId="6" fillId="0" borderId="0" xfId="1" applyFont="1"/>
    <xf numFmtId="0" fontId="17" fillId="0" borderId="0" xfId="1"/>
    <xf numFmtId="165" fontId="6" fillId="0" borderId="0" xfId="1" quotePrefix="1" applyNumberFormat="1" applyFont="1" applyAlignment="1">
      <alignment horizontal="right"/>
    </xf>
    <xf numFmtId="0" fontId="18" fillId="0" borderId="0" xfId="2" applyAlignment="1" applyProtection="1"/>
    <xf numFmtId="0" fontId="6" fillId="0" borderId="0" xfId="1" applyNumberFormat="1" applyFont="1"/>
    <xf numFmtId="14" fontId="6" fillId="0" borderId="0" xfId="0" applyNumberFormat="1" applyFont="1"/>
    <xf numFmtId="0" fontId="15" fillId="2" borderId="0" xfId="0" applyFont="1" applyFill="1"/>
    <xf numFmtId="10" fontId="0" fillId="0" borderId="0" xfId="3" applyNumberFormat="1" applyFont="1"/>
    <xf numFmtId="10" fontId="0" fillId="0" borderId="6" xfId="0" applyNumberFormat="1" applyFill="1" applyBorder="1"/>
    <xf numFmtId="0" fontId="6" fillId="0" borderId="0" xfId="0" applyFont="1" applyFill="1"/>
    <xf numFmtId="0" fontId="6" fillId="0" borderId="19" xfId="0" applyFont="1" applyBorder="1" applyAlignment="1">
      <alignment horizontal="center"/>
    </xf>
    <xf numFmtId="4" fontId="0" fillId="2" borderId="0" xfId="0" applyNumberFormat="1" applyFill="1"/>
    <xf numFmtId="167" fontId="0" fillId="2" borderId="0" xfId="0" applyNumberFormat="1" applyFill="1"/>
    <xf numFmtId="0" fontId="7" fillId="0" borderId="15" xfId="0" applyFont="1" applyFill="1" applyBorder="1" applyAlignment="1"/>
    <xf numFmtId="0" fontId="1" fillId="0" borderId="0" xfId="0" applyFont="1"/>
    <xf numFmtId="0" fontId="7" fillId="0" borderId="0" xfId="0" applyFont="1" applyBorder="1" applyAlignment="1">
      <alignment horizontal="center"/>
    </xf>
    <xf numFmtId="165" fontId="7" fillId="0" borderId="0" xfId="0" quotePrefix="1" applyNumberFormat="1" applyFont="1" applyBorder="1" applyAlignment="1">
      <alignment horizontal="center"/>
    </xf>
    <xf numFmtId="0" fontId="7" fillId="0" borderId="16" xfId="0" applyFont="1" applyFill="1" applyBorder="1" applyAlignment="1"/>
    <xf numFmtId="4" fontId="7" fillId="0" borderId="0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6" xfId="0" applyFont="1" applyBorder="1" applyAlignment="1"/>
    <xf numFmtId="4" fontId="7" fillId="0" borderId="0" xfId="0" applyNumberFormat="1" applyFont="1" applyBorder="1" applyAlignment="1">
      <alignment horizontal="center"/>
    </xf>
    <xf numFmtId="0" fontId="1" fillId="2" borderId="0" xfId="0" applyFont="1" applyFill="1"/>
    <xf numFmtId="0" fontId="1" fillId="0" borderId="16" xfId="0" applyFont="1" applyBorder="1"/>
    <xf numFmtId="4" fontId="1" fillId="0" borderId="0" xfId="0" applyNumberFormat="1" applyFont="1" applyBorder="1"/>
    <xf numFmtId="0" fontId="1" fillId="0" borderId="1" xfId="0" applyFont="1" applyBorder="1"/>
    <xf numFmtId="0" fontId="22" fillId="0" borderId="0" xfId="0" applyFont="1"/>
    <xf numFmtId="0" fontId="23" fillId="0" borderId="0" xfId="0" applyFont="1"/>
    <xf numFmtId="0" fontId="15" fillId="0" borderId="16" xfId="0" applyFont="1" applyBorder="1"/>
    <xf numFmtId="4" fontId="15" fillId="0" borderId="0" xfId="0" applyNumberFormat="1" applyFont="1" applyBorder="1"/>
    <xf numFmtId="0" fontId="15" fillId="0" borderId="1" xfId="0" applyFont="1" applyBorder="1"/>
    <xf numFmtId="0" fontId="1" fillId="0" borderId="0" xfId="0" applyFont="1" applyAlignment="1">
      <alignment horizontal="left"/>
    </xf>
    <xf numFmtId="1" fontId="6" fillId="0" borderId="0" xfId="0" applyNumberFormat="1" applyFont="1"/>
    <xf numFmtId="0" fontId="6" fillId="0" borderId="17" xfId="0" applyFont="1" applyBorder="1" applyAlignment="1"/>
    <xf numFmtId="0" fontId="6" fillId="0" borderId="19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0" fontId="6" fillId="0" borderId="15" xfId="0" applyFont="1" applyBorder="1" applyAlignment="1"/>
    <xf numFmtId="0" fontId="6" fillId="0" borderId="20" xfId="0" applyFont="1" applyBorder="1" applyAlignment="1">
      <alignment horizontal="center"/>
    </xf>
    <xf numFmtId="0" fontId="17" fillId="0" borderId="0" xfId="1" applyAlignment="1">
      <alignment horizontal="left" wrapText="1"/>
    </xf>
    <xf numFmtId="4" fontId="1" fillId="0" borderId="12" xfId="0" applyNumberFormat="1" applyFont="1" applyBorder="1" applyAlignment="1">
      <alignment horizontal="left" vertical="center"/>
    </xf>
    <xf numFmtId="4" fontId="1" fillId="0" borderId="13" xfId="0" applyNumberFormat="1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7" xfId="0" applyFont="1" applyBorder="1" applyAlignment="1"/>
    <xf numFmtId="9" fontId="6" fillId="0" borderId="2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9" xfId="0" applyNumberFormat="1" applyFont="1" applyBorder="1" applyAlignment="1"/>
    <xf numFmtId="4" fontId="6" fillId="0" borderId="19" xfId="0" applyNumberFormat="1" applyFont="1" applyBorder="1" applyAlignment="1">
      <alignment horizontal="center"/>
    </xf>
    <xf numFmtId="4" fontId="6" fillId="0" borderId="2" xfId="0" applyNumberFormat="1" applyFont="1" applyFill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0" fontId="6" fillId="0" borderId="15" xfId="0" applyFont="1" applyBorder="1" applyAlignment="1"/>
    <xf numFmtId="9" fontId="6" fillId="0" borderId="13" xfId="0" applyNumberFormat="1" applyFont="1" applyBorder="1" applyAlignment="1">
      <alignment horizontal="center"/>
    </xf>
    <xf numFmtId="9" fontId="6" fillId="0" borderId="20" xfId="0" applyNumberFormat="1" applyFont="1" applyBorder="1" applyAlignment="1">
      <alignment horizontal="center"/>
    </xf>
    <xf numFmtId="165" fontId="6" fillId="0" borderId="13" xfId="0" applyNumberFormat="1" applyFont="1" applyFill="1" applyBorder="1" applyAlignment="1">
      <alignment horizontal="center"/>
    </xf>
    <xf numFmtId="0" fontId="6" fillId="0" borderId="20" xfId="0" applyFont="1" applyFill="1" applyBorder="1" applyAlignment="1"/>
    <xf numFmtId="0" fontId="6" fillId="0" borderId="13" xfId="0" applyFont="1" applyBorder="1" applyAlignment="1"/>
    <xf numFmtId="0" fontId="6" fillId="0" borderId="20" xfId="0" applyFont="1" applyBorder="1" applyAlignment="1"/>
    <xf numFmtId="165" fontId="6" fillId="0" borderId="13" xfId="0" applyNumberFormat="1" applyFont="1" applyBorder="1" applyAlignment="1">
      <alignment horizontal="center"/>
    </xf>
    <xf numFmtId="165" fontId="6" fillId="0" borderId="20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13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66" fontId="6" fillId="0" borderId="19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19" xfId="0" applyNumberFormat="1" applyFont="1" applyBorder="1" applyAlignment="1">
      <alignment horizontal="center"/>
    </xf>
  </cellXfs>
  <cellStyles count="4">
    <cellStyle name="Hyperlink" xfId="2" builtinId="8"/>
    <cellStyle name="Procent" xfId="3" builtinId="5"/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/>
  </sheetViews>
  <sheetFormatPr defaultColWidth="9" defaultRowHeight="12.75" x14ac:dyDescent="0.2"/>
  <cols>
    <col min="1" max="1" width="12.875" style="81" customWidth="1"/>
    <col min="2" max="2" width="15" style="81" customWidth="1"/>
    <col min="3" max="3" width="41.875" style="81" bestFit="1" customWidth="1"/>
    <col min="4" max="4" width="10.375" style="81" bestFit="1" customWidth="1"/>
    <col min="5" max="16384" width="9" style="81"/>
  </cols>
  <sheetData>
    <row r="1" spans="1:4" ht="15" x14ac:dyDescent="0.3">
      <c r="A1" s="80"/>
      <c r="B1" s="80"/>
      <c r="C1" s="80"/>
      <c r="D1" s="80"/>
    </row>
    <row r="2" spans="1:4" ht="15" x14ac:dyDescent="0.3">
      <c r="A2" s="80"/>
      <c r="B2" s="80"/>
      <c r="C2" s="80"/>
      <c r="D2" s="80"/>
    </row>
    <row r="3" spans="1:4" ht="15" x14ac:dyDescent="0.3">
      <c r="A3" s="80" t="s">
        <v>81</v>
      </c>
      <c r="B3" s="80"/>
      <c r="C3" s="82">
        <v>44287</v>
      </c>
    </row>
    <row r="4" spans="1:4" ht="15" x14ac:dyDescent="0.3">
      <c r="A4" s="80"/>
      <c r="B4" s="80"/>
      <c r="C4" s="80">
        <f>ROUND(1.02^16,4)</f>
        <v>1.3728</v>
      </c>
      <c r="D4" s="80"/>
    </row>
    <row r="5" spans="1:4" ht="15" x14ac:dyDescent="0.3">
      <c r="A5" s="80"/>
      <c r="B5" s="80"/>
      <c r="C5" s="80"/>
      <c r="D5" s="80"/>
    </row>
    <row r="6" spans="1:4" ht="15" x14ac:dyDescent="0.3">
      <c r="A6" s="83" t="s">
        <v>42</v>
      </c>
      <c r="B6" s="80" t="s">
        <v>40</v>
      </c>
      <c r="C6" s="89" t="s">
        <v>82</v>
      </c>
      <c r="D6" s="80"/>
    </row>
    <row r="7" spans="1:4" ht="15" x14ac:dyDescent="0.3">
      <c r="A7" s="83" t="s">
        <v>50</v>
      </c>
      <c r="B7" s="80" t="s">
        <v>48</v>
      </c>
      <c r="C7" s="89" t="s">
        <v>83</v>
      </c>
      <c r="D7" s="80"/>
    </row>
    <row r="8" spans="1:4" ht="15" x14ac:dyDescent="0.3">
      <c r="A8" s="83" t="s">
        <v>53</v>
      </c>
      <c r="B8" s="80" t="s">
        <v>84</v>
      </c>
      <c r="C8" s="89" t="s">
        <v>85</v>
      </c>
      <c r="D8" s="80"/>
    </row>
    <row r="9" spans="1:4" ht="15" x14ac:dyDescent="0.3">
      <c r="A9" s="83" t="s">
        <v>56</v>
      </c>
      <c r="B9" s="80" t="s">
        <v>54</v>
      </c>
      <c r="C9" s="89" t="s">
        <v>105</v>
      </c>
      <c r="D9" s="80"/>
    </row>
    <row r="10" spans="1:4" ht="15" x14ac:dyDescent="0.3">
      <c r="A10" s="83" t="s">
        <v>59</v>
      </c>
      <c r="B10" s="80" t="s">
        <v>57</v>
      </c>
      <c r="C10" s="89" t="s">
        <v>106</v>
      </c>
      <c r="D10" s="80"/>
    </row>
    <row r="11" spans="1:4" ht="15" x14ac:dyDescent="0.3">
      <c r="A11" s="83" t="s">
        <v>62</v>
      </c>
      <c r="B11" s="80" t="s">
        <v>60</v>
      </c>
      <c r="C11" s="89" t="s">
        <v>86</v>
      </c>
      <c r="D11" s="80"/>
    </row>
    <row r="12" spans="1:4" ht="15" x14ac:dyDescent="0.3">
      <c r="A12" s="83" t="s">
        <v>64</v>
      </c>
      <c r="B12" s="84" t="s">
        <v>63</v>
      </c>
      <c r="C12" s="89" t="s">
        <v>107</v>
      </c>
      <c r="D12" s="80"/>
    </row>
    <row r="13" spans="1:4" ht="15" x14ac:dyDescent="0.3">
      <c r="A13" s="83" t="s">
        <v>66</v>
      </c>
      <c r="B13" s="80" t="s">
        <v>65</v>
      </c>
      <c r="C13" s="89" t="s">
        <v>108</v>
      </c>
      <c r="D13" s="80"/>
    </row>
    <row r="14" spans="1:4" ht="15" x14ac:dyDescent="0.3">
      <c r="A14" s="83" t="s">
        <v>68</v>
      </c>
      <c r="B14" s="80" t="s">
        <v>67</v>
      </c>
      <c r="C14" s="89" t="s">
        <v>109</v>
      </c>
      <c r="D14" s="80"/>
    </row>
    <row r="15" spans="1:4" ht="15" x14ac:dyDescent="0.3">
      <c r="A15" s="83" t="s">
        <v>20</v>
      </c>
      <c r="B15" s="80" t="s">
        <v>18</v>
      </c>
      <c r="C15" s="89" t="s">
        <v>110</v>
      </c>
      <c r="D15" s="80"/>
    </row>
    <row r="16" spans="1:4" ht="15" x14ac:dyDescent="0.3">
      <c r="A16" s="83" t="s">
        <v>70</v>
      </c>
      <c r="B16" s="80" t="s">
        <v>87</v>
      </c>
      <c r="C16" s="89" t="s">
        <v>111</v>
      </c>
      <c r="D16" s="80"/>
    </row>
    <row r="17" spans="1:4" ht="15" x14ac:dyDescent="0.3">
      <c r="A17" s="83" t="s">
        <v>71</v>
      </c>
      <c r="B17" s="80" t="s">
        <v>88</v>
      </c>
      <c r="C17" s="89" t="s">
        <v>112</v>
      </c>
      <c r="D17" s="80"/>
    </row>
    <row r="18" spans="1:4" ht="15" x14ac:dyDescent="0.3">
      <c r="A18" s="83" t="s">
        <v>44</v>
      </c>
      <c r="B18" s="80" t="s">
        <v>43</v>
      </c>
      <c r="C18" s="89" t="s">
        <v>113</v>
      </c>
      <c r="D18" s="80"/>
    </row>
    <row r="19" spans="1:4" ht="15" x14ac:dyDescent="0.3">
      <c r="A19" s="83" t="s">
        <v>97</v>
      </c>
      <c r="B19" s="80" t="s">
        <v>93</v>
      </c>
      <c r="C19" s="89" t="s">
        <v>96</v>
      </c>
      <c r="D19" s="80"/>
    </row>
    <row r="20" spans="1:4" ht="15" x14ac:dyDescent="0.3">
      <c r="A20" s="83" t="s">
        <v>74</v>
      </c>
      <c r="B20" s="80" t="s">
        <v>73</v>
      </c>
      <c r="C20" s="89" t="s">
        <v>114</v>
      </c>
      <c r="D20" s="80"/>
    </row>
    <row r="21" spans="1:4" ht="15" x14ac:dyDescent="0.3">
      <c r="A21" s="83" t="s">
        <v>46</v>
      </c>
      <c r="B21" s="80" t="s">
        <v>45</v>
      </c>
      <c r="C21" s="89" t="s">
        <v>115</v>
      </c>
      <c r="D21" s="80"/>
    </row>
    <row r="22" spans="1:4" ht="15" x14ac:dyDescent="0.3">
      <c r="A22" s="83" t="s">
        <v>77</v>
      </c>
      <c r="B22" s="80" t="s">
        <v>75</v>
      </c>
      <c r="C22" s="89" t="s">
        <v>89</v>
      </c>
      <c r="D22" s="80"/>
    </row>
    <row r="23" spans="1:4" ht="15" x14ac:dyDescent="0.3">
      <c r="A23" s="83" t="s">
        <v>80</v>
      </c>
      <c r="B23" s="80" t="s">
        <v>78</v>
      </c>
      <c r="C23" s="89" t="s">
        <v>90</v>
      </c>
      <c r="D23" s="80"/>
    </row>
    <row r="24" spans="1:4" ht="15" x14ac:dyDescent="0.3">
      <c r="A24" s="80"/>
      <c r="B24" s="80"/>
      <c r="C24" s="83" t="s">
        <v>91</v>
      </c>
      <c r="D24" s="80"/>
    </row>
    <row r="26" spans="1:4" ht="38.25" customHeight="1" x14ac:dyDescent="0.2">
      <c r="A26" s="120" t="s">
        <v>98</v>
      </c>
      <c r="B26" s="120"/>
      <c r="C26" s="120"/>
    </row>
  </sheetData>
  <mergeCells count="1">
    <mergeCell ref="A26:C26"/>
  </mergeCells>
  <hyperlinks>
    <hyperlink ref="A6" location="'L4'!A1" display="Barema 1"/>
    <hyperlink ref="A7" location="'L3'!A1" display="Barema 7"/>
    <hyperlink ref="A8" location="'L2'!A1" display="Barema 8"/>
    <hyperlink ref="A9" location="'A1'!A1" display="Barema 9"/>
    <hyperlink ref="A10" location="'A2'!A1" display="Barema 10"/>
    <hyperlink ref="A11" location="'A3'!A1" display="Barema 12"/>
    <hyperlink ref="A12" location="'MV2'!A1" display="Barema 13"/>
    <hyperlink ref="A13" location="'B3'!A1" display="Barema 14"/>
    <hyperlink ref="A14" location="B2B!A1" display="Barema 15"/>
    <hyperlink ref="A15" location="B2A!A1" display="Barema 16"/>
    <hyperlink ref="A16" location="B1C!A1" display="Barema 17"/>
    <hyperlink ref="A17" location="B1B!A1" display="Barema 18"/>
    <hyperlink ref="A18" location="'MV1'!A1" display="Barema 20"/>
    <hyperlink ref="A20" location="'L1'!A1" display="Barema 21"/>
    <hyperlink ref="A21" location="'K3'!A1" display="Barema 23"/>
    <hyperlink ref="A22" location="'G1'!A1" display="Barema 26"/>
    <hyperlink ref="A23" location="GS!A1" display="Barema 27"/>
    <hyperlink ref="C24" location="GEW!A1" display="Gewaarborgd inkomen"/>
    <hyperlink ref="A19" location="MV1bis!A1" display="Barema"/>
  </hyperlinks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375" style="23" customWidth="1"/>
    <col min="11" max="11" width="11.375" style="24" customWidth="1"/>
    <col min="12" max="15" width="11.375" style="23" customWidth="1"/>
    <col min="16" max="17" width="7.75" style="23" customWidth="1"/>
    <col min="18" max="19" width="11.375" style="23" customWidth="1"/>
    <col min="20" max="20" width="11.375" style="24" customWidth="1"/>
    <col min="21" max="24" width="11.375" style="23" customWidth="1"/>
    <col min="25" max="26" width="7.75" style="23" customWidth="1"/>
    <col min="27" max="28" width="11.375" style="23" customWidth="1"/>
    <col min="29" max="29" width="11.375" style="24" customWidth="1"/>
    <col min="30" max="33" width="11.375" style="23" customWidth="1"/>
    <col min="34" max="34" width="11.25" customWidth="1"/>
    <col min="35" max="35" width="11.25" style="68" customWidth="1"/>
    <col min="36" max="36" width="11.25" style="94" customWidth="1"/>
    <col min="37" max="40" width="11.25" customWidth="1"/>
    <col min="41" max="41" width="11.375" customWidth="1"/>
    <col min="42" max="42" width="11.375" style="68" customWidth="1"/>
    <col min="43" max="43" width="11.375" style="94" customWidth="1"/>
    <col min="44" max="45" width="11.375" style="23" customWidth="1"/>
    <col min="46" max="47" width="11.375" customWidth="1"/>
  </cols>
  <sheetData>
    <row r="1" spans="1:47" s="23" customFormat="1" ht="16.5" x14ac:dyDescent="0.3">
      <c r="A1" s="21" t="s">
        <v>65</v>
      </c>
      <c r="B1" s="21" t="s">
        <v>19</v>
      </c>
      <c r="C1" s="21" t="s">
        <v>117</v>
      </c>
      <c r="D1" s="21"/>
      <c r="E1" s="22"/>
      <c r="G1" s="21"/>
      <c r="H1" s="21"/>
      <c r="I1" s="21"/>
      <c r="K1" s="24"/>
      <c r="L1" s="85">
        <f>D6</f>
        <v>44287</v>
      </c>
      <c r="O1" s="24" t="s">
        <v>66</v>
      </c>
      <c r="T1" s="24"/>
      <c r="AC1" s="24"/>
      <c r="AG1"/>
      <c r="AH1" s="68" t="str">
        <f>'L4'!$AH$2</f>
        <v>Berekening eindejaarspremie 2020:</v>
      </c>
      <c r="AI1" s="68"/>
      <c r="AJ1" s="24"/>
      <c r="AQ1" s="24"/>
    </row>
    <row r="2" spans="1:47" s="23" customFormat="1" ht="16.5" x14ac:dyDescent="0.3">
      <c r="A2" s="21"/>
      <c r="B2" s="21"/>
      <c r="C2" s="21"/>
      <c r="D2" s="21"/>
      <c r="E2" s="56"/>
      <c r="F2" s="21"/>
      <c r="G2" s="21"/>
      <c r="H2" s="21"/>
      <c r="I2" s="21"/>
      <c r="K2" s="24"/>
      <c r="N2" s="23" t="s">
        <v>21</v>
      </c>
      <c r="O2" s="67">
        <f>'L4'!O3</f>
        <v>1.3728</v>
      </c>
      <c r="R2" s="24"/>
      <c r="T2" s="24"/>
      <c r="AC2" s="24"/>
      <c r="AH2" s="69" t="s">
        <v>92</v>
      </c>
      <c r="AI2" s="68"/>
      <c r="AJ2" s="24"/>
      <c r="AK2" s="70">
        <f>'L4'!$AK$3</f>
        <v>138.34</v>
      </c>
      <c r="AL2"/>
      <c r="AQ2" s="24"/>
    </row>
    <row r="3" spans="1:47" x14ac:dyDescent="0.3">
      <c r="AH3" s="69" t="s">
        <v>47</v>
      </c>
      <c r="AJ3" s="24"/>
    </row>
    <row r="4" spans="1:47" x14ac:dyDescent="0.3">
      <c r="A4" s="28"/>
      <c r="B4" s="135" t="s">
        <v>22</v>
      </c>
      <c r="C4" s="136"/>
      <c r="D4" s="136"/>
      <c r="E4" s="137"/>
      <c r="F4" s="135" t="s">
        <v>23</v>
      </c>
      <c r="G4" s="137"/>
      <c r="H4" s="132" t="s">
        <v>37</v>
      </c>
      <c r="I4" s="133"/>
      <c r="J4" s="133"/>
      <c r="K4" s="133"/>
      <c r="L4" s="133"/>
      <c r="M4" s="133"/>
      <c r="N4" s="133"/>
      <c r="O4" s="134"/>
      <c r="P4" s="135" t="s">
        <v>24</v>
      </c>
      <c r="Q4" s="138"/>
      <c r="R4" s="132" t="s">
        <v>38</v>
      </c>
      <c r="S4" s="133"/>
      <c r="T4" s="133"/>
      <c r="U4" s="133"/>
      <c r="V4" s="133"/>
      <c r="W4" s="133"/>
      <c r="X4" s="134"/>
      <c r="Y4" s="135" t="s">
        <v>25</v>
      </c>
      <c r="Z4" s="137"/>
      <c r="AA4" s="132" t="s">
        <v>39</v>
      </c>
      <c r="AB4" s="133"/>
      <c r="AC4" s="133"/>
      <c r="AD4" s="133"/>
      <c r="AE4" s="133"/>
      <c r="AF4" s="133"/>
      <c r="AG4" s="134"/>
      <c r="AH4" s="132" t="s">
        <v>99</v>
      </c>
      <c r="AI4" s="133"/>
      <c r="AJ4" s="133"/>
      <c r="AK4" s="133"/>
      <c r="AL4" s="133"/>
      <c r="AM4" s="133"/>
      <c r="AN4" s="134"/>
      <c r="AO4" s="132" t="s">
        <v>100</v>
      </c>
      <c r="AP4" s="133"/>
      <c r="AQ4" s="133"/>
      <c r="AR4" s="133"/>
      <c r="AS4" s="133"/>
      <c r="AT4" s="133"/>
      <c r="AU4" s="134"/>
    </row>
    <row r="5" spans="1:47" x14ac:dyDescent="0.3">
      <c r="A5" s="32"/>
      <c r="B5" s="139">
        <v>1</v>
      </c>
      <c r="C5" s="140"/>
      <c r="D5" s="139"/>
      <c r="E5" s="140"/>
      <c r="F5" s="139"/>
      <c r="G5" s="140"/>
      <c r="H5" s="43" t="s">
        <v>128</v>
      </c>
      <c r="I5" s="43" t="s">
        <v>32</v>
      </c>
      <c r="J5" s="43" t="s">
        <v>33</v>
      </c>
      <c r="K5" s="43" t="s">
        <v>34</v>
      </c>
      <c r="L5" s="95" t="s">
        <v>35</v>
      </c>
      <c r="M5" s="43" t="s">
        <v>36</v>
      </c>
      <c r="N5" s="43" t="s">
        <v>125</v>
      </c>
      <c r="O5" s="114" t="s">
        <v>126</v>
      </c>
      <c r="P5" s="139"/>
      <c r="Q5" s="140"/>
      <c r="R5" s="43" t="s">
        <v>127</v>
      </c>
      <c r="S5" s="43" t="s">
        <v>33</v>
      </c>
      <c r="T5" s="43" t="s">
        <v>34</v>
      </c>
      <c r="U5" s="95" t="s">
        <v>35</v>
      </c>
      <c r="V5" s="43" t="s">
        <v>36</v>
      </c>
      <c r="W5" s="43" t="s">
        <v>125</v>
      </c>
      <c r="X5" s="114" t="s">
        <v>126</v>
      </c>
      <c r="Y5" s="141" t="s">
        <v>27</v>
      </c>
      <c r="Z5" s="140"/>
      <c r="AA5" s="43" t="s">
        <v>127</v>
      </c>
      <c r="AB5" s="43" t="s">
        <v>33</v>
      </c>
      <c r="AC5" s="43" t="s">
        <v>34</v>
      </c>
      <c r="AD5" s="95" t="s">
        <v>35</v>
      </c>
      <c r="AE5" s="43" t="s">
        <v>36</v>
      </c>
      <c r="AF5" s="43" t="s">
        <v>125</v>
      </c>
      <c r="AG5" s="114" t="s">
        <v>126</v>
      </c>
      <c r="AH5" s="43" t="s">
        <v>127</v>
      </c>
      <c r="AI5" s="43" t="s">
        <v>33</v>
      </c>
      <c r="AJ5" s="43" t="s">
        <v>34</v>
      </c>
      <c r="AK5" s="95" t="s">
        <v>35</v>
      </c>
      <c r="AL5" s="43" t="s">
        <v>36</v>
      </c>
      <c r="AM5" s="43" t="s">
        <v>125</v>
      </c>
      <c r="AN5" s="114" t="s">
        <v>126</v>
      </c>
      <c r="AO5" s="43" t="s">
        <v>127</v>
      </c>
      <c r="AP5" s="43" t="s">
        <v>33</v>
      </c>
      <c r="AQ5" s="43" t="s">
        <v>34</v>
      </c>
      <c r="AR5" s="95" t="s">
        <v>35</v>
      </c>
      <c r="AS5" s="43" t="s">
        <v>36</v>
      </c>
      <c r="AT5" s="43" t="s">
        <v>125</v>
      </c>
      <c r="AU5" s="114" t="s">
        <v>126</v>
      </c>
    </row>
    <row r="6" spans="1:47" x14ac:dyDescent="0.3">
      <c r="A6" s="32"/>
      <c r="B6" s="148" t="s">
        <v>30</v>
      </c>
      <c r="C6" s="149"/>
      <c r="D6" s="150">
        <f>'L4'!$D$8</f>
        <v>44287</v>
      </c>
      <c r="E6" s="151"/>
      <c r="F6" s="154">
        <f>D6</f>
        <v>44287</v>
      </c>
      <c r="G6" s="155"/>
      <c r="H6" s="47"/>
      <c r="I6" s="47" t="s">
        <v>101</v>
      </c>
      <c r="J6" s="47" t="s">
        <v>102</v>
      </c>
      <c r="K6" s="47" t="s">
        <v>103</v>
      </c>
      <c r="L6" s="96" t="s">
        <v>103</v>
      </c>
      <c r="M6" s="47" t="s">
        <v>103</v>
      </c>
      <c r="N6" s="47" t="s">
        <v>104</v>
      </c>
      <c r="O6" s="52" t="s">
        <v>103</v>
      </c>
      <c r="P6" s="152"/>
      <c r="Q6" s="153"/>
      <c r="R6" s="47" t="s">
        <v>101</v>
      </c>
      <c r="S6" s="47" t="s">
        <v>102</v>
      </c>
      <c r="T6" s="47" t="s">
        <v>103</v>
      </c>
      <c r="U6" s="96" t="s">
        <v>103</v>
      </c>
      <c r="V6" s="47" t="s">
        <v>103</v>
      </c>
      <c r="W6" s="47" t="s">
        <v>104</v>
      </c>
      <c r="X6" s="52" t="s">
        <v>103</v>
      </c>
      <c r="Y6" s="152"/>
      <c r="Z6" s="153"/>
      <c r="AA6" s="47" t="s">
        <v>101</v>
      </c>
      <c r="AB6" s="47" t="s">
        <v>102</v>
      </c>
      <c r="AC6" s="47" t="s">
        <v>103</v>
      </c>
      <c r="AD6" s="96" t="s">
        <v>103</v>
      </c>
      <c r="AE6" s="47" t="s">
        <v>103</v>
      </c>
      <c r="AF6" s="47" t="s">
        <v>104</v>
      </c>
      <c r="AG6" s="52" t="s">
        <v>103</v>
      </c>
      <c r="AH6" s="47" t="s">
        <v>101</v>
      </c>
      <c r="AI6" s="47" t="s">
        <v>102</v>
      </c>
      <c r="AJ6" s="47" t="s">
        <v>103</v>
      </c>
      <c r="AK6" s="96" t="s">
        <v>103</v>
      </c>
      <c r="AL6" s="47" t="s">
        <v>103</v>
      </c>
      <c r="AM6" s="47" t="s">
        <v>104</v>
      </c>
      <c r="AN6" s="52" t="s">
        <v>103</v>
      </c>
      <c r="AO6" s="47" t="s">
        <v>101</v>
      </c>
      <c r="AP6" s="47" t="s">
        <v>102</v>
      </c>
      <c r="AQ6" s="47" t="s">
        <v>103</v>
      </c>
      <c r="AR6" s="96" t="s">
        <v>103</v>
      </c>
      <c r="AS6" s="47" t="s">
        <v>103</v>
      </c>
      <c r="AT6" s="47" t="s">
        <v>104</v>
      </c>
      <c r="AU6" s="52" t="s">
        <v>103</v>
      </c>
    </row>
    <row r="7" spans="1:47" x14ac:dyDescent="0.3">
      <c r="A7" s="32"/>
      <c r="B7" s="135"/>
      <c r="C7" s="137"/>
      <c r="D7" s="147"/>
      <c r="E7" s="138"/>
      <c r="F7" s="93"/>
      <c r="G7" s="59"/>
      <c r="H7" s="61"/>
      <c r="I7" s="61"/>
      <c r="J7" s="61"/>
      <c r="K7" s="61"/>
      <c r="L7" s="97"/>
      <c r="M7" s="61"/>
      <c r="N7" s="61"/>
      <c r="O7" s="59"/>
      <c r="P7" s="58"/>
      <c r="Q7" s="59"/>
      <c r="R7" s="44"/>
      <c r="S7" s="44"/>
      <c r="T7" s="44"/>
      <c r="U7" s="100"/>
      <c r="V7" s="44"/>
      <c r="W7" s="44"/>
      <c r="X7" s="113"/>
      <c r="Y7" s="58"/>
      <c r="Z7" s="59"/>
      <c r="AA7" s="118"/>
      <c r="AB7" s="44"/>
      <c r="AC7" s="44"/>
      <c r="AD7" s="100"/>
      <c r="AE7" s="44"/>
      <c r="AF7" s="44"/>
      <c r="AG7" s="113"/>
      <c r="AH7" s="71"/>
      <c r="AI7" s="108"/>
      <c r="AJ7" s="108"/>
      <c r="AK7" s="103"/>
      <c r="AL7" s="72"/>
      <c r="AM7" s="72"/>
      <c r="AN7" s="73"/>
      <c r="AO7" s="71"/>
      <c r="AP7" s="108"/>
      <c r="AQ7" s="108"/>
      <c r="AR7" s="103"/>
      <c r="AS7" s="72"/>
      <c r="AT7" s="72"/>
      <c r="AU7" s="73"/>
    </row>
    <row r="8" spans="1:47" x14ac:dyDescent="0.3">
      <c r="A8" s="32">
        <v>0</v>
      </c>
      <c r="B8" s="142">
        <v>15985.49</v>
      </c>
      <c r="C8" s="143"/>
      <c r="D8" s="142">
        <f t="shared" ref="D8:D35" si="0">B8*$O$2</f>
        <v>21944.880671999999</v>
      </c>
      <c r="E8" s="144">
        <f t="shared" ref="E8:E35" si="1">D8/40.3399</f>
        <v>543.99938205102137</v>
      </c>
      <c r="F8" s="145">
        <f t="shared" ref="F8:F35" si="2">B8/12*$O$2</f>
        <v>1828.7400560000001</v>
      </c>
      <c r="G8" s="146"/>
      <c r="H8" s="60">
        <f>'L4'!$H$10</f>
        <v>1742.05</v>
      </c>
      <c r="I8" s="60">
        <f>'L4'!I10</f>
        <v>1858.3776639999999</v>
      </c>
      <c r="J8" s="60">
        <f>'L4'!J10</f>
        <v>1858.3776639999999</v>
      </c>
      <c r="K8" s="60">
        <f>'L4'!K10</f>
        <v>1858.3776639999999</v>
      </c>
      <c r="L8" s="98">
        <f>'L4'!L10</f>
        <v>1858.3776639999999</v>
      </c>
      <c r="M8" s="60">
        <f>'L4'!M10</f>
        <v>1858.3776639999999</v>
      </c>
      <c r="N8" s="60">
        <f>'L4'!N10</f>
        <v>1858.3776639999999</v>
      </c>
      <c r="O8" s="117">
        <f>'L4'!O10</f>
        <v>1858.3776639999999</v>
      </c>
      <c r="P8" s="145">
        <f t="shared" ref="P8:P35" si="3">((B8&lt;19968.2)*913.03+(B8&gt;19968.2)*(B8&lt;20424.71)*(20424.71-B8+456.51)+(B8&gt;20424.71)*(B8&lt;22659.62)*456.51+(B8&gt;22659.62)*(B8&lt;23116.13)*(23116.13-B8))/12*$O$2</f>
        <v>104.450632</v>
      </c>
      <c r="Q8" s="146">
        <f t="shared" ref="Q8:Q35" si="4">P8/40.3399</f>
        <v>2.5892635331272511</v>
      </c>
      <c r="R8" s="45">
        <f>$P8*SUM(Fasering!$D$5)</f>
        <v>0</v>
      </c>
      <c r="S8" s="45">
        <f>$P8*SUM(Fasering!$D$5:$D$7)</f>
        <v>27.007141096836332</v>
      </c>
      <c r="T8" s="45">
        <f>$P8*SUM(Fasering!$D$5:$D$8)</f>
        <v>42.502806165408408</v>
      </c>
      <c r="U8" s="101">
        <f>$P8*SUM(Fasering!$D$5:$D$9)</f>
        <v>57.998471233980482</v>
      </c>
      <c r="V8" s="45">
        <f>$P8*SUM(Fasering!$D$5:$D$10)</f>
        <v>73.494136302552548</v>
      </c>
      <c r="W8" s="45">
        <f>$P8*SUM(Fasering!$D$5:$D$11)</f>
        <v>88.954966931427947</v>
      </c>
      <c r="X8" s="116">
        <f>$P8*SUM(Fasering!$D$5:$D$12)</f>
        <v>104.45063200000003</v>
      </c>
      <c r="Y8" s="145">
        <f t="shared" ref="Y8:Y35" si="5">((B8&lt;19968.2)*456.51+(B8&gt;19968.2)*(B8&lt;20196.46)*(20196.46-B8+228.26)+(B8&gt;20196.46)*(B8&lt;22659.62)*228.26+(B8&gt;22659.62)*(B8&lt;22887.88)*(22887.88-B8))/12*$O$2</f>
        <v>52.224743999999994</v>
      </c>
      <c r="Z8" s="146">
        <f t="shared" ref="Z8:Z35" si="6">Y8/40.3399</f>
        <v>1.2946175870540084</v>
      </c>
      <c r="AA8" s="115">
        <f>$Y8*SUM(Fasering!$D$5)</f>
        <v>0</v>
      </c>
      <c r="AB8" s="45">
        <f>$Y8*SUM(Fasering!$D$5:$D$7)</f>
        <v>13.503422649986039</v>
      </c>
      <c r="AC8" s="45">
        <f>$Y8*SUM(Fasering!$D$5:$D$8)</f>
        <v>21.25117032580593</v>
      </c>
      <c r="AD8" s="101">
        <f>$Y8*SUM(Fasering!$D$5:$D$9)</f>
        <v>28.998918001625825</v>
      </c>
      <c r="AE8" s="45">
        <f>$Y8*SUM(Fasering!$D$5:$D$10)</f>
        <v>36.746665677445719</v>
      </c>
      <c r="AF8" s="45">
        <f>$Y8*SUM(Fasering!$D$5:$D$11)</f>
        <v>44.476996324180114</v>
      </c>
      <c r="AG8" s="116">
        <f>$Y8*SUM(Fasering!$D$5:$D$12)</f>
        <v>52.224744000000008</v>
      </c>
      <c r="AH8" s="5">
        <f>($AK$2+(I8+R8)*12*7.57%)*SUM(Fasering!$D$5)</f>
        <v>0</v>
      </c>
      <c r="AI8" s="109">
        <f>($AK$2+(J8+S8)*12*7.57%)*SUM(Fasering!$D$5:$D$7)</f>
        <v>478.60748584188161</v>
      </c>
      <c r="AJ8" s="109">
        <f>($AK$2+(K8+T8)*12*7.57%)*SUM(Fasering!$D$5:$D$8)</f>
        <v>758.94204345524201</v>
      </c>
      <c r="AK8" s="104">
        <f>($AK$2+(L8+U8)*12*7.57%)*SUM(Fasering!$D$5:$D$9)</f>
        <v>1043.4531395823633</v>
      </c>
      <c r="AL8" s="9">
        <f>($AK$2+(M8+V8)*12*7.57%)*SUM(Fasering!$D$5:$D$10)</f>
        <v>1332.1407742232454</v>
      </c>
      <c r="AM8" s="9">
        <f>($AK$2+(N8+W8)*12*7.57%)*SUM(Fasering!$D$5:$D$11)</f>
        <v>1624.3419013263363</v>
      </c>
      <c r="AN8" s="74">
        <f>($AK$2+(O8+X8)*12*7.57%)*SUM(Fasering!$D$5:$D$12)</f>
        <v>1921.3732240864003</v>
      </c>
      <c r="AO8" s="5">
        <f>($AK$2+(I8+AA8)*12*7.57%)*SUM(Fasering!$D$5)</f>
        <v>0</v>
      </c>
      <c r="AP8" s="109">
        <f>($AK$2+(J8+AB8)*12*7.57%)*SUM(Fasering!$D$5:$D$7)</f>
        <v>475.4357424688917</v>
      </c>
      <c r="AQ8" s="109">
        <f>($AK$2+(K8+AC8)*12*7.57%)*SUM(Fasering!$D$5:$D$8)</f>
        <v>751.08650383683698</v>
      </c>
      <c r="AR8" s="104">
        <f>($AK$2+(L8+AD8)*12*7.57%)*SUM(Fasering!$D$5:$D$9)</f>
        <v>1028.8255115898048</v>
      </c>
      <c r="AS8" s="9">
        <f>($AK$2+(M8+AE8)*12*7.57%)*SUM(Fasering!$D$5:$D$10)</f>
        <v>1308.6527657277948</v>
      </c>
      <c r="AT8" s="9">
        <f>($AK$2+(N8+AF8)*12*7.57%)*SUM(Fasering!$D$5:$D$11)</f>
        <v>1589.9321749219193</v>
      </c>
      <c r="AU8" s="74">
        <f>($AK$2+(O8+AG8)*12*7.57%)*SUM(Fasering!$D$5:$D$12)</f>
        <v>1873.9312274272004</v>
      </c>
    </row>
    <row r="9" spans="1:47" x14ac:dyDescent="0.3">
      <c r="A9" s="32">
        <f t="shared" ref="A9:A35" si="7">+A8+1</f>
        <v>1</v>
      </c>
      <c r="B9" s="142">
        <v>16523.25</v>
      </c>
      <c r="C9" s="143"/>
      <c r="D9" s="142">
        <f t="shared" si="0"/>
        <v>22683.117600000001</v>
      </c>
      <c r="E9" s="144">
        <f t="shared" si="1"/>
        <v>562.29979747099026</v>
      </c>
      <c r="F9" s="145">
        <f t="shared" si="2"/>
        <v>1890.2598</v>
      </c>
      <c r="G9" s="146">
        <f t="shared" ref="G9:G35" si="8">F9/40.3399</f>
        <v>46.858316455915855</v>
      </c>
      <c r="H9" s="60">
        <f>'L4'!$H$10</f>
        <v>1742.05</v>
      </c>
      <c r="I9" s="60">
        <f>GEW!$E$12+($F9-GEW!$E$12)*SUM(Fasering!$D$5)</f>
        <v>1858.3776639999999</v>
      </c>
      <c r="J9" s="60">
        <f>GEW!$E$12+($F9-GEW!$E$12)*SUM(Fasering!$D$5:$D$7)</f>
        <v>1866.62122680985</v>
      </c>
      <c r="K9" s="60">
        <f>GEW!$E$12+($F9-GEW!$E$12)*SUM(Fasering!$D$5:$D$8)</f>
        <v>1871.3510679957478</v>
      </c>
      <c r="L9" s="98">
        <f>GEW!$E$12+($F9-GEW!$E$12)*SUM(Fasering!$D$5:$D$9)</f>
        <v>1876.0809091816457</v>
      </c>
      <c r="M9" s="60">
        <f>GEW!$E$12+($F9-GEW!$E$12)*SUM(Fasering!$D$5:$D$10)</f>
        <v>1880.8107503675437</v>
      </c>
      <c r="N9" s="60">
        <f>GEW!$E$12+($F9-GEW!$E$12)*SUM(Fasering!$D$5:$D$11)</f>
        <v>1885.5299588141022</v>
      </c>
      <c r="O9" s="117">
        <f>GEW!$E$12+($F9-GEW!$E$12)*SUM(Fasering!$D$5:$D$12)</f>
        <v>1890.2598</v>
      </c>
      <c r="P9" s="145">
        <f t="shared" si="3"/>
        <v>104.450632</v>
      </c>
      <c r="Q9" s="146">
        <f t="shared" si="4"/>
        <v>2.5892635331272511</v>
      </c>
      <c r="R9" s="45">
        <f>$P9*SUM(Fasering!$D$5)</f>
        <v>0</v>
      </c>
      <c r="S9" s="45">
        <f>$P9*SUM(Fasering!$D$5:$D$7)</f>
        <v>27.007141096836332</v>
      </c>
      <c r="T9" s="45">
        <f>$P9*SUM(Fasering!$D$5:$D$8)</f>
        <v>42.502806165408408</v>
      </c>
      <c r="U9" s="101">
        <f>$P9*SUM(Fasering!$D$5:$D$9)</f>
        <v>57.998471233980482</v>
      </c>
      <c r="V9" s="45">
        <f>$P9*SUM(Fasering!$D$5:$D$10)</f>
        <v>73.494136302552548</v>
      </c>
      <c r="W9" s="45">
        <f>$P9*SUM(Fasering!$D$5:$D$11)</f>
        <v>88.954966931427947</v>
      </c>
      <c r="X9" s="116">
        <f>$P9*SUM(Fasering!$D$5:$D$12)</f>
        <v>104.45063200000003</v>
      </c>
      <c r="Y9" s="145">
        <f t="shared" si="5"/>
        <v>52.224743999999994</v>
      </c>
      <c r="Z9" s="146">
        <f t="shared" si="6"/>
        <v>1.2946175870540084</v>
      </c>
      <c r="AA9" s="115">
        <f>$Y9*SUM(Fasering!$D$5)</f>
        <v>0</v>
      </c>
      <c r="AB9" s="45">
        <f>$Y9*SUM(Fasering!$D$5:$D$7)</f>
        <v>13.503422649986039</v>
      </c>
      <c r="AC9" s="45">
        <f>$Y9*SUM(Fasering!$D$5:$D$8)</f>
        <v>21.25117032580593</v>
      </c>
      <c r="AD9" s="101">
        <f>$Y9*SUM(Fasering!$D$5:$D$9)</f>
        <v>28.998918001625825</v>
      </c>
      <c r="AE9" s="45">
        <f>$Y9*SUM(Fasering!$D$5:$D$10)</f>
        <v>36.746665677445719</v>
      </c>
      <c r="AF9" s="45">
        <f>$Y9*SUM(Fasering!$D$5:$D$11)</f>
        <v>44.476996324180114</v>
      </c>
      <c r="AG9" s="116">
        <f>$Y9*SUM(Fasering!$D$5:$D$12)</f>
        <v>52.224744000000008</v>
      </c>
      <c r="AH9" s="5">
        <f>($AK$2+(I9+R9)*12*7.57%)*SUM(Fasering!$D$5)</f>
        <v>0</v>
      </c>
      <c r="AI9" s="109">
        <f>($AK$2+(J9+S9)*12*7.57%)*SUM(Fasering!$D$5:$D$7)</f>
        <v>480.5437277603487</v>
      </c>
      <c r="AJ9" s="109">
        <f>($AK$2+(K9+T9)*12*7.57%)*SUM(Fasering!$D$5:$D$8)</f>
        <v>763.73758436528612</v>
      </c>
      <c r="AK9" s="104">
        <f>($AK$2+(L9+U9)*12*7.57%)*SUM(Fasering!$D$5:$D$9)</f>
        <v>1052.3828111087942</v>
      </c>
      <c r="AL9" s="9">
        <f>($AK$2+(M9+V9)*12*7.57%)*SUM(Fasering!$D$5:$D$10)</f>
        <v>1346.4794079908729</v>
      </c>
      <c r="AM9" s="9">
        <f>($AK$2+(N9+W9)*12*7.57%)*SUM(Fasering!$D$5:$D$11)</f>
        <v>1645.3478740146022</v>
      </c>
      <c r="AN9" s="74">
        <f>($AK$2+(O9+X9)*12*7.57%)*SUM(Fasering!$D$5:$D$12)</f>
        <v>1950.3349564288005</v>
      </c>
      <c r="AO9" s="5">
        <f>($AK$2+(I9+AA9)*12*7.57%)*SUM(Fasering!$D$5)</f>
        <v>0</v>
      </c>
      <c r="AP9" s="109">
        <f>($AK$2+(J9+AB9)*12*7.57%)*SUM(Fasering!$D$5:$D$7)</f>
        <v>477.37198438735874</v>
      </c>
      <c r="AQ9" s="109">
        <f>($AK$2+(K9+AC9)*12*7.57%)*SUM(Fasering!$D$5:$D$8)</f>
        <v>755.88204474688109</v>
      </c>
      <c r="AR9" s="104">
        <f>($AK$2+(L9+AD9)*12*7.57%)*SUM(Fasering!$D$5:$D$9)</f>
        <v>1037.7551831162352</v>
      </c>
      <c r="AS9" s="9">
        <f>($AK$2+(M9+AE9)*12*7.57%)*SUM(Fasering!$D$5:$D$10)</f>
        <v>1322.991399495422</v>
      </c>
      <c r="AT9" s="9">
        <f>($AK$2+(N9+AF9)*12*7.57%)*SUM(Fasering!$D$5:$D$11)</f>
        <v>1610.9381476101853</v>
      </c>
      <c r="AU9" s="74">
        <f>($AK$2+(O9+AG9)*12*7.57%)*SUM(Fasering!$D$5:$D$12)</f>
        <v>1902.8929597696006</v>
      </c>
    </row>
    <row r="10" spans="1:47" x14ac:dyDescent="0.3">
      <c r="A10" s="32">
        <f t="shared" si="7"/>
        <v>2</v>
      </c>
      <c r="B10" s="142">
        <v>17168.75</v>
      </c>
      <c r="C10" s="143"/>
      <c r="D10" s="142">
        <f t="shared" si="0"/>
        <v>23569.260000000002</v>
      </c>
      <c r="E10" s="144">
        <f t="shared" si="1"/>
        <v>584.2666937696921</v>
      </c>
      <c r="F10" s="145">
        <f t="shared" si="2"/>
        <v>1964.1050000000002</v>
      </c>
      <c r="G10" s="146">
        <f t="shared" si="8"/>
        <v>48.688891147474344</v>
      </c>
      <c r="H10" s="60">
        <f>'L4'!$H$10</f>
        <v>1742.05</v>
      </c>
      <c r="I10" s="60">
        <f>GEW!$E$12+($F10-GEW!$E$12)*SUM(Fasering!$D$5)</f>
        <v>1858.3776639999999</v>
      </c>
      <c r="J10" s="60">
        <f>GEW!$E$12+($F10-GEW!$E$12)*SUM(Fasering!$D$5:$D$7)</f>
        <v>1885.714914397342</v>
      </c>
      <c r="K10" s="60">
        <f>GEW!$E$12+($F10-GEW!$E$12)*SUM(Fasering!$D$5:$D$8)</f>
        <v>1901.3999835623461</v>
      </c>
      <c r="L10" s="98">
        <f>GEW!$E$12+($F10-GEW!$E$12)*SUM(Fasering!$D$5:$D$9)</f>
        <v>1917.0850527273501</v>
      </c>
      <c r="M10" s="60">
        <f>GEW!$E$12+($F10-GEW!$E$12)*SUM(Fasering!$D$5:$D$10)</f>
        <v>1932.7701218923542</v>
      </c>
      <c r="N10" s="60">
        <f>GEW!$E$12+($F10-GEW!$E$12)*SUM(Fasering!$D$5:$D$11)</f>
        <v>1948.4199308349962</v>
      </c>
      <c r="O10" s="117">
        <f>GEW!$E$12+($F10-GEW!$E$12)*SUM(Fasering!$D$5:$D$12)</f>
        <v>1964.1050000000002</v>
      </c>
      <c r="P10" s="145">
        <f t="shared" si="3"/>
        <v>104.450632</v>
      </c>
      <c r="Q10" s="146">
        <f t="shared" si="4"/>
        <v>2.5892635331272511</v>
      </c>
      <c r="R10" s="45">
        <f>$P10*SUM(Fasering!$D$5)</f>
        <v>0</v>
      </c>
      <c r="S10" s="45">
        <f>$P10*SUM(Fasering!$D$5:$D$7)</f>
        <v>27.007141096836332</v>
      </c>
      <c r="T10" s="45">
        <f>$P10*SUM(Fasering!$D$5:$D$8)</f>
        <v>42.502806165408408</v>
      </c>
      <c r="U10" s="101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116">
        <f>$P10*SUM(Fasering!$D$5:$D$12)</f>
        <v>104.45063200000003</v>
      </c>
      <c r="Y10" s="145">
        <f t="shared" si="5"/>
        <v>52.224743999999994</v>
      </c>
      <c r="Z10" s="146">
        <f t="shared" si="6"/>
        <v>1.2946175870540084</v>
      </c>
      <c r="AA10" s="115">
        <f>$Y10*SUM(Fasering!$D$5)</f>
        <v>0</v>
      </c>
      <c r="AB10" s="45">
        <f>$Y10*SUM(Fasering!$D$5:$D$7)</f>
        <v>13.503422649986039</v>
      </c>
      <c r="AC10" s="45">
        <f>$Y10*SUM(Fasering!$D$5:$D$8)</f>
        <v>21.25117032580593</v>
      </c>
      <c r="AD10" s="101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116">
        <f>$Y10*SUM(Fasering!$D$5:$D$12)</f>
        <v>52.224744000000008</v>
      </c>
      <c r="AH10" s="5">
        <f>($AK$2+(I10+R10)*12*7.57%)*SUM(Fasering!$D$5)</f>
        <v>0</v>
      </c>
      <c r="AI10" s="109">
        <f>($AK$2+(J10+S10)*12*7.57%)*SUM(Fasering!$D$5:$D$7)</f>
        <v>485.02843893897187</v>
      </c>
      <c r="AJ10" s="109">
        <f>($AK$2+(K10+T10)*12*7.57%)*SUM(Fasering!$D$5:$D$8)</f>
        <v>774.84498562630529</v>
      </c>
      <c r="AK10" s="104">
        <f>($AK$2+(L10+U10)*12*7.57%)*SUM(Fasering!$D$5:$D$9)</f>
        <v>1073.0656593283611</v>
      </c>
      <c r="AL10" s="9">
        <f>($AK$2+(M10+V10)*12*7.57%)*SUM(Fasering!$D$5:$D$10)</f>
        <v>1379.6904600451389</v>
      </c>
      <c r="AM10" s="9">
        <f>($AK$2+(N10+W10)*12*7.57%)*SUM(Fasering!$D$5:$D$11)</f>
        <v>1694.0017739402381</v>
      </c>
      <c r="AN10" s="74">
        <f>($AK$2+(O10+X10)*12*7.57%)*SUM(Fasering!$D$5:$D$12)</f>
        <v>2017.4159361088007</v>
      </c>
      <c r="AO10" s="5">
        <f>($AK$2+(I10+AA10)*12*7.57%)*SUM(Fasering!$D$5)</f>
        <v>0</v>
      </c>
      <c r="AP10" s="109">
        <f>($AK$2+(J10+AB10)*12*7.57%)*SUM(Fasering!$D$5:$D$7)</f>
        <v>481.85669556598185</v>
      </c>
      <c r="AQ10" s="109">
        <f>($AK$2+(K10+AC10)*12*7.57%)*SUM(Fasering!$D$5:$D$8)</f>
        <v>766.98944600790014</v>
      </c>
      <c r="AR10" s="104">
        <f>($AK$2+(L10+AD10)*12*7.57%)*SUM(Fasering!$D$5:$D$9)</f>
        <v>1058.4380313358022</v>
      </c>
      <c r="AS10" s="9">
        <f>($AK$2+(M10+AE10)*12*7.57%)*SUM(Fasering!$D$5:$D$10)</f>
        <v>1356.202451549688</v>
      </c>
      <c r="AT10" s="9">
        <f>($AK$2+(N10+AF10)*12*7.57%)*SUM(Fasering!$D$5:$D$11)</f>
        <v>1659.5920475358209</v>
      </c>
      <c r="AU10" s="74">
        <f>($AK$2+(O10+AG10)*12*7.57%)*SUM(Fasering!$D$5:$D$12)</f>
        <v>1969.9739394496007</v>
      </c>
    </row>
    <row r="11" spans="1:47" x14ac:dyDescent="0.3">
      <c r="A11" s="32">
        <f t="shared" si="7"/>
        <v>3</v>
      </c>
      <c r="B11" s="142">
        <v>17817.650000000001</v>
      </c>
      <c r="C11" s="143"/>
      <c r="D11" s="142">
        <f t="shared" si="0"/>
        <v>24460.069920000002</v>
      </c>
      <c r="E11" s="144">
        <f t="shared" si="1"/>
        <v>606.34929486686883</v>
      </c>
      <c r="F11" s="145">
        <f t="shared" si="2"/>
        <v>2038.3391600000002</v>
      </c>
      <c r="G11" s="146">
        <f t="shared" si="8"/>
        <v>50.529107905572403</v>
      </c>
      <c r="H11" s="60">
        <f>'L4'!$H$10</f>
        <v>1742.05</v>
      </c>
      <c r="I11" s="60">
        <f>GEW!$E$12+($F11-GEW!$E$12)*SUM(Fasering!$D$5)</f>
        <v>1858.3776639999999</v>
      </c>
      <c r="J11" s="60">
        <f>GEW!$E$12+($F11-GEW!$E$12)*SUM(Fasering!$D$5:$D$7)</f>
        <v>1904.9091729186798</v>
      </c>
      <c r="K11" s="60">
        <f>GEW!$E$12+($F11-GEW!$E$12)*SUM(Fasering!$D$5:$D$8)</f>
        <v>1931.6071738197675</v>
      </c>
      <c r="L11" s="98">
        <f>GEW!$E$12+($F11-GEW!$E$12)*SUM(Fasering!$D$5:$D$9)</f>
        <v>1958.3051747208551</v>
      </c>
      <c r="M11" s="60">
        <f>GEW!$E$12+($F11-GEW!$E$12)*SUM(Fasering!$D$5:$D$10)</f>
        <v>1985.0031756219428</v>
      </c>
      <c r="N11" s="60">
        <f>GEW!$E$12+($F11-GEW!$E$12)*SUM(Fasering!$D$5:$D$11)</f>
        <v>2011.6411590989126</v>
      </c>
      <c r="O11" s="117">
        <f>GEW!$E$12+($F11-GEW!$E$12)*SUM(Fasering!$D$5:$D$12)</f>
        <v>2038.3391600000002</v>
      </c>
      <c r="P11" s="145">
        <f t="shared" si="3"/>
        <v>104.450632</v>
      </c>
      <c r="Q11" s="146">
        <f t="shared" si="4"/>
        <v>2.5892635331272511</v>
      </c>
      <c r="R11" s="45">
        <f>$P11*SUM(Fasering!$D$5)</f>
        <v>0</v>
      </c>
      <c r="S11" s="45">
        <f>$P11*SUM(Fasering!$D$5:$D$7)</f>
        <v>27.007141096836332</v>
      </c>
      <c r="T11" s="45">
        <f>$P11*SUM(Fasering!$D$5:$D$8)</f>
        <v>42.502806165408408</v>
      </c>
      <c r="U11" s="101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116">
        <f>$P11*SUM(Fasering!$D$5:$D$12)</f>
        <v>104.45063200000003</v>
      </c>
      <c r="Y11" s="145">
        <f t="shared" si="5"/>
        <v>52.224743999999994</v>
      </c>
      <c r="Z11" s="146">
        <f t="shared" si="6"/>
        <v>1.2946175870540084</v>
      </c>
      <c r="AA11" s="115">
        <f>$Y11*SUM(Fasering!$D$5)</f>
        <v>0</v>
      </c>
      <c r="AB11" s="45">
        <f>$Y11*SUM(Fasering!$D$5:$D$7)</f>
        <v>13.503422649986039</v>
      </c>
      <c r="AC11" s="45">
        <f>$Y11*SUM(Fasering!$D$5:$D$8)</f>
        <v>21.25117032580593</v>
      </c>
      <c r="AD11" s="101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116">
        <f>$Y11*SUM(Fasering!$D$5:$D$12)</f>
        <v>52.224744000000008</v>
      </c>
      <c r="AH11" s="5">
        <f>($AK$2+(I11+R11)*12*7.57%)*SUM(Fasering!$D$5)</f>
        <v>0</v>
      </c>
      <c r="AI11" s="109">
        <f>($AK$2+(J11+S11)*12*7.57%)*SUM(Fasering!$D$5:$D$7)</f>
        <v>489.53677214394236</v>
      </c>
      <c r="AJ11" s="109">
        <f>($AK$2+(K11+T11)*12*7.57%)*SUM(Fasering!$D$5:$D$8)</f>
        <v>786.01089217669301</v>
      </c>
      <c r="AK11" s="104">
        <f>($AK$2+(L11+U11)*12*7.57%)*SUM(Fasering!$D$5:$D$9)</f>
        <v>1093.8574489638015</v>
      </c>
      <c r="AL11" s="9">
        <f>($AK$2+(M11+V11)*12*7.57%)*SUM(Fasering!$D$5:$D$10)</f>
        <v>1413.0764425052678</v>
      </c>
      <c r="AM11" s="9">
        <f>($AK$2+(N11+W11)*12*7.57%)*SUM(Fasering!$D$5:$D$11)</f>
        <v>1742.9119453759392</v>
      </c>
      <c r="AN11" s="74">
        <f>($AK$2+(O11+X11)*12*7.57%)*SUM(Fasering!$D$5:$D$12)</f>
        <v>2084.8502470528006</v>
      </c>
      <c r="AO11" s="5">
        <f>($AK$2+(I11+AA11)*12*7.57%)*SUM(Fasering!$D$5)</f>
        <v>0</v>
      </c>
      <c r="AP11" s="109">
        <f>($AK$2+(J11+AB11)*12*7.57%)*SUM(Fasering!$D$5:$D$7)</f>
        <v>486.36502877095251</v>
      </c>
      <c r="AQ11" s="109">
        <f>($AK$2+(K11+AC11)*12*7.57%)*SUM(Fasering!$D$5:$D$8)</f>
        <v>778.15535255828797</v>
      </c>
      <c r="AR11" s="104">
        <f>($AK$2+(L11+AD11)*12*7.57%)*SUM(Fasering!$D$5:$D$9)</f>
        <v>1079.2298209712428</v>
      </c>
      <c r="AS11" s="9">
        <f>($AK$2+(M11+AE11)*12*7.57%)*SUM(Fasering!$D$5:$D$10)</f>
        <v>1389.5884340098169</v>
      </c>
      <c r="AT11" s="9">
        <f>($AK$2+(N11+AF11)*12*7.57%)*SUM(Fasering!$D$5:$D$11)</f>
        <v>1708.5022189715219</v>
      </c>
      <c r="AU11" s="74">
        <f>($AK$2+(O11+AG11)*12*7.57%)*SUM(Fasering!$D$5:$D$12)</f>
        <v>2037.4082503936004</v>
      </c>
    </row>
    <row r="12" spans="1:47" x14ac:dyDescent="0.3">
      <c r="A12" s="32">
        <f t="shared" si="7"/>
        <v>4</v>
      </c>
      <c r="B12" s="142">
        <v>18461.009999999998</v>
      </c>
      <c r="C12" s="143"/>
      <c r="D12" s="142">
        <f t="shared" si="0"/>
        <v>25343.274527999998</v>
      </c>
      <c r="E12" s="144">
        <f t="shared" si="1"/>
        <v>628.24336520417751</v>
      </c>
      <c r="F12" s="145">
        <f t="shared" si="2"/>
        <v>2111.9395439999998</v>
      </c>
      <c r="G12" s="146">
        <f t="shared" si="8"/>
        <v>52.353613767014785</v>
      </c>
      <c r="H12" s="60">
        <f>'L4'!$H$10</f>
        <v>1742.05</v>
      </c>
      <c r="I12" s="60">
        <f>GEW!$E$12+($F12-GEW!$E$12)*SUM(Fasering!$D$5)</f>
        <v>1858.3776639999999</v>
      </c>
      <c r="J12" s="60">
        <f>GEW!$E$12+($F12-GEW!$E$12)*SUM(Fasering!$D$5:$D$7)</f>
        <v>1923.9395599772217</v>
      </c>
      <c r="K12" s="60">
        <f>GEW!$E$12+($F12-GEW!$E$12)*SUM(Fasering!$D$5:$D$8)</f>
        <v>1961.5564694339062</v>
      </c>
      <c r="L12" s="98">
        <f>GEW!$E$12+($F12-GEW!$E$12)*SUM(Fasering!$D$5:$D$9)</f>
        <v>1999.1733788905906</v>
      </c>
      <c r="M12" s="60">
        <f>GEW!$E$12+($F12-GEW!$E$12)*SUM(Fasering!$D$5:$D$10)</f>
        <v>2036.790288347275</v>
      </c>
      <c r="N12" s="60">
        <f>GEW!$E$12+($F12-GEW!$E$12)*SUM(Fasering!$D$5:$D$11)</f>
        <v>2074.3226345433154</v>
      </c>
      <c r="O12" s="117">
        <f>GEW!$E$12+($F12-GEW!$E$12)*SUM(Fasering!$D$5:$D$12)</f>
        <v>2111.9395439999998</v>
      </c>
      <c r="P12" s="145">
        <f t="shared" si="3"/>
        <v>104.450632</v>
      </c>
      <c r="Q12" s="146">
        <f t="shared" si="4"/>
        <v>2.5892635331272511</v>
      </c>
      <c r="R12" s="45">
        <f>$P12*SUM(Fasering!$D$5)</f>
        <v>0</v>
      </c>
      <c r="S12" s="45">
        <f>$P12*SUM(Fasering!$D$5:$D$7)</f>
        <v>27.007141096836332</v>
      </c>
      <c r="T12" s="45">
        <f>$P12*SUM(Fasering!$D$5:$D$8)</f>
        <v>42.502806165408408</v>
      </c>
      <c r="U12" s="101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116">
        <f>$P12*SUM(Fasering!$D$5:$D$12)</f>
        <v>104.45063200000003</v>
      </c>
      <c r="Y12" s="145">
        <f t="shared" si="5"/>
        <v>52.224743999999994</v>
      </c>
      <c r="Z12" s="146">
        <f t="shared" si="6"/>
        <v>1.2946175870540084</v>
      </c>
      <c r="AA12" s="115">
        <f>$Y12*SUM(Fasering!$D$5)</f>
        <v>0</v>
      </c>
      <c r="AB12" s="45">
        <f>$Y12*SUM(Fasering!$D$5:$D$7)</f>
        <v>13.503422649986039</v>
      </c>
      <c r="AC12" s="45">
        <f>$Y12*SUM(Fasering!$D$5:$D$8)</f>
        <v>21.25117032580593</v>
      </c>
      <c r="AD12" s="101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116">
        <f>$Y12*SUM(Fasering!$D$5:$D$12)</f>
        <v>52.224744000000008</v>
      </c>
      <c r="AH12" s="5">
        <f>($AK$2+(I12+R12)*12*7.57%)*SUM(Fasering!$D$5)</f>
        <v>0</v>
      </c>
      <c r="AI12" s="109">
        <f>($AK$2+(J12+S12)*12*7.57%)*SUM(Fasering!$D$5:$D$7)</f>
        <v>494.00661534127619</v>
      </c>
      <c r="AJ12" s="109">
        <f>($AK$2+(K12+T12)*12*7.57%)*SUM(Fasering!$D$5:$D$8)</f>
        <v>797.08146952028596</v>
      </c>
      <c r="AK12" s="104">
        <f>($AK$2+(L12+U12)*12*7.57%)*SUM(Fasering!$D$5:$D$9)</f>
        <v>1114.4717281745536</v>
      </c>
      <c r="AL12" s="9">
        <f>($AK$2+(M12+V12)*12*7.57%)*SUM(Fasering!$D$5:$D$10)</f>
        <v>1446.1773913040786</v>
      </c>
      <c r="AM12" s="9">
        <f>($AK$2+(N12+W12)*12*7.57%)*SUM(Fasering!$D$5:$D$11)</f>
        <v>1791.4045449981809</v>
      </c>
      <c r="AN12" s="74">
        <f>($AK$2+(O12+X12)*12*7.57%)*SUM(Fasering!$D$5:$D$12)</f>
        <v>2151.7088358784004</v>
      </c>
      <c r="AO12" s="5">
        <f>($AK$2+(I12+AA12)*12*7.57%)*SUM(Fasering!$D$5)</f>
        <v>0</v>
      </c>
      <c r="AP12" s="109">
        <f>($AK$2+(J12+AB12)*12*7.57%)*SUM(Fasering!$D$5:$D$7)</f>
        <v>490.83487196828622</v>
      </c>
      <c r="AQ12" s="109">
        <f>($AK$2+(K12+AC12)*12*7.57%)*SUM(Fasering!$D$5:$D$8)</f>
        <v>789.22592990188093</v>
      </c>
      <c r="AR12" s="104">
        <f>($AK$2+(L12+AD12)*12*7.57%)*SUM(Fasering!$D$5:$D$9)</f>
        <v>1099.8441001819947</v>
      </c>
      <c r="AS12" s="9">
        <f>($AK$2+(M12+AE12)*12*7.57%)*SUM(Fasering!$D$5:$D$10)</f>
        <v>1422.6893828086279</v>
      </c>
      <c r="AT12" s="9">
        <f>($AK$2+(N12+AF12)*12*7.57%)*SUM(Fasering!$D$5:$D$11)</f>
        <v>1756.9948185937635</v>
      </c>
      <c r="AU12" s="74">
        <f>($AK$2+(O12+AG12)*12*7.57%)*SUM(Fasering!$D$5:$D$12)</f>
        <v>2104.2668392192004</v>
      </c>
    </row>
    <row r="13" spans="1:47" x14ac:dyDescent="0.3">
      <c r="A13" s="32">
        <f t="shared" si="7"/>
        <v>5</v>
      </c>
      <c r="B13" s="142">
        <v>18470.98</v>
      </c>
      <c r="C13" s="143"/>
      <c r="D13" s="142">
        <f t="shared" si="0"/>
        <v>25356.961343999999</v>
      </c>
      <c r="E13" s="144">
        <f t="shared" si="1"/>
        <v>628.58265251029377</v>
      </c>
      <c r="F13" s="145">
        <f t="shared" si="2"/>
        <v>2113.0801120000001</v>
      </c>
      <c r="G13" s="146">
        <f t="shared" si="8"/>
        <v>52.381887709191147</v>
      </c>
      <c r="H13" s="60">
        <f>'L4'!$H$10</f>
        <v>1742.05</v>
      </c>
      <c r="I13" s="60">
        <f>GEW!$E$12+($F13-GEW!$E$12)*SUM(Fasering!$D$5)</f>
        <v>1858.3776639999999</v>
      </c>
      <c r="J13" s="60">
        <f>GEW!$E$12+($F13-GEW!$E$12)*SUM(Fasering!$D$5:$D$7)</f>
        <v>1924.2344694508815</v>
      </c>
      <c r="K13" s="60">
        <f>GEW!$E$12+($F13-GEW!$E$12)*SUM(Fasering!$D$5:$D$8)</f>
        <v>1962.0205866890558</v>
      </c>
      <c r="L13" s="98">
        <f>GEW!$E$12+($F13-GEW!$E$12)*SUM(Fasering!$D$5:$D$9)</f>
        <v>1999.80670392723</v>
      </c>
      <c r="M13" s="60">
        <f>GEW!$E$12+($F13-GEW!$E$12)*SUM(Fasering!$D$5:$D$10)</f>
        <v>2037.5928211654043</v>
      </c>
      <c r="N13" s="60">
        <f>GEW!$E$12+($F13-GEW!$E$12)*SUM(Fasering!$D$5:$D$11)</f>
        <v>2075.2939947618261</v>
      </c>
      <c r="O13" s="117">
        <f>GEW!$E$12+($F13-GEW!$E$12)*SUM(Fasering!$D$5:$D$12)</f>
        <v>2113.0801120000001</v>
      </c>
      <c r="P13" s="145">
        <f t="shared" si="3"/>
        <v>104.450632</v>
      </c>
      <c r="Q13" s="146">
        <f t="shared" si="4"/>
        <v>2.5892635331272511</v>
      </c>
      <c r="R13" s="45">
        <f>$P13*SUM(Fasering!$D$5)</f>
        <v>0</v>
      </c>
      <c r="S13" s="45">
        <f>$P13*SUM(Fasering!$D$5:$D$7)</f>
        <v>27.007141096836332</v>
      </c>
      <c r="T13" s="45">
        <f>$P13*SUM(Fasering!$D$5:$D$8)</f>
        <v>42.502806165408408</v>
      </c>
      <c r="U13" s="101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116">
        <f>$P13*SUM(Fasering!$D$5:$D$12)</f>
        <v>104.45063200000003</v>
      </c>
      <c r="Y13" s="145">
        <f t="shared" si="5"/>
        <v>52.224743999999994</v>
      </c>
      <c r="Z13" s="146">
        <f t="shared" si="6"/>
        <v>1.2946175870540084</v>
      </c>
      <c r="AA13" s="115">
        <f>$Y13*SUM(Fasering!$D$5)</f>
        <v>0</v>
      </c>
      <c r="AB13" s="45">
        <f>$Y13*SUM(Fasering!$D$5:$D$7)</f>
        <v>13.503422649986039</v>
      </c>
      <c r="AC13" s="45">
        <f>$Y13*SUM(Fasering!$D$5:$D$8)</f>
        <v>21.25117032580593</v>
      </c>
      <c r="AD13" s="101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116">
        <f>$Y13*SUM(Fasering!$D$5:$D$12)</f>
        <v>52.224744000000008</v>
      </c>
      <c r="AH13" s="5">
        <f>($AK$2+(I13+R13)*12*7.57%)*SUM(Fasering!$D$5)</f>
        <v>0</v>
      </c>
      <c r="AI13" s="109">
        <f>($AK$2+(J13+S13)*12*7.57%)*SUM(Fasering!$D$5:$D$7)</f>
        <v>494.07588345971288</v>
      </c>
      <c r="AJ13" s="109">
        <f>($AK$2+(K13+T13)*12*7.57%)*SUM(Fasering!$D$5:$D$8)</f>
        <v>797.2530276776406</v>
      </c>
      <c r="AK13" s="104">
        <f>($AK$2+(L13+U13)*12*7.57%)*SUM(Fasering!$D$5:$D$9)</f>
        <v>1114.7911828558069</v>
      </c>
      <c r="AL13" s="9">
        <f>($AK$2+(M13+V13)*12*7.57%)*SUM(Fasering!$D$5:$D$10)</f>
        <v>1446.6903489942122</v>
      </c>
      <c r="AM13" s="9">
        <f>($AK$2+(N13+W13)*12*7.57%)*SUM(Fasering!$D$5:$D$11)</f>
        <v>1792.1560235144607</v>
      </c>
      <c r="AN13" s="74">
        <f>($AK$2+(O13+X13)*12*7.57%)*SUM(Fasering!$D$5:$D$12)</f>
        <v>2152.744927849601</v>
      </c>
      <c r="AO13" s="5">
        <f>($AK$2+(I13+AA13)*12*7.57%)*SUM(Fasering!$D$5)</f>
        <v>0</v>
      </c>
      <c r="AP13" s="109">
        <f>($AK$2+(J13+AB13)*12*7.57%)*SUM(Fasering!$D$5:$D$7)</f>
        <v>490.90414008672298</v>
      </c>
      <c r="AQ13" s="109">
        <f>($AK$2+(K13+AC13)*12*7.57%)*SUM(Fasering!$D$5:$D$8)</f>
        <v>789.39748805923568</v>
      </c>
      <c r="AR13" s="104">
        <f>($AK$2+(L13+AD13)*12*7.57%)*SUM(Fasering!$D$5:$D$9)</f>
        <v>1100.1635548632482</v>
      </c>
      <c r="AS13" s="9">
        <f>($AK$2+(M13+AE13)*12*7.57%)*SUM(Fasering!$D$5:$D$10)</f>
        <v>1423.2023404987613</v>
      </c>
      <c r="AT13" s="9">
        <f>($AK$2+(N13+AF13)*12*7.57%)*SUM(Fasering!$D$5:$D$11)</f>
        <v>1757.7462971100438</v>
      </c>
      <c r="AU13" s="74">
        <f>($AK$2+(O13+AG13)*12*7.57%)*SUM(Fasering!$D$5:$D$12)</f>
        <v>2105.3029311904006</v>
      </c>
    </row>
    <row r="14" spans="1:47" x14ac:dyDescent="0.3">
      <c r="A14" s="32">
        <f t="shared" si="7"/>
        <v>6</v>
      </c>
      <c r="B14" s="142">
        <v>19387.97</v>
      </c>
      <c r="C14" s="143"/>
      <c r="D14" s="142">
        <f t="shared" si="0"/>
        <v>26615.805216000001</v>
      </c>
      <c r="E14" s="144">
        <f t="shared" si="1"/>
        <v>659.78857696722105</v>
      </c>
      <c r="F14" s="142">
        <f t="shared" si="2"/>
        <v>2217.9837680000001</v>
      </c>
      <c r="G14" s="144">
        <f t="shared" si="8"/>
        <v>54.982381413935087</v>
      </c>
      <c r="H14" s="60">
        <f>'L4'!$H$10</f>
        <v>1742.05</v>
      </c>
      <c r="I14" s="60">
        <f>GEW!$E$12+($F14-GEW!$E$12)*SUM(Fasering!$D$5)</f>
        <v>1858.3776639999999</v>
      </c>
      <c r="J14" s="60">
        <f>GEW!$E$12+($F14-GEW!$E$12)*SUM(Fasering!$D$5:$D$7)</f>
        <v>1951.3587461059617</v>
      </c>
      <c r="K14" s="60">
        <f>GEW!$E$12+($F14-GEW!$E$12)*SUM(Fasering!$D$5:$D$8)</f>
        <v>2004.7077363178937</v>
      </c>
      <c r="L14" s="98">
        <f>GEW!$E$12+($F14-GEW!$E$12)*SUM(Fasering!$D$5:$D$9)</f>
        <v>2058.0567265298255</v>
      </c>
      <c r="M14" s="60">
        <f>GEW!$E$12+($F14-GEW!$E$12)*SUM(Fasering!$D$5:$D$10)</f>
        <v>2111.4057167417573</v>
      </c>
      <c r="N14" s="60">
        <f>GEW!$E$12+($F14-GEW!$E$12)*SUM(Fasering!$D$5:$D$11)</f>
        <v>2164.6347777880683</v>
      </c>
      <c r="O14" s="117">
        <f>GEW!$E$12+($F14-GEW!$E$12)*SUM(Fasering!$D$5:$D$12)</f>
        <v>2217.9837680000001</v>
      </c>
      <c r="P14" s="145">
        <f t="shared" si="3"/>
        <v>104.450632</v>
      </c>
      <c r="Q14" s="146">
        <f t="shared" si="4"/>
        <v>2.5892635331272511</v>
      </c>
      <c r="R14" s="45">
        <f>$P14*SUM(Fasering!$D$5)</f>
        <v>0</v>
      </c>
      <c r="S14" s="45">
        <f>$P14*SUM(Fasering!$D$5:$D$7)</f>
        <v>27.007141096836332</v>
      </c>
      <c r="T14" s="45">
        <f>$P14*SUM(Fasering!$D$5:$D$8)</f>
        <v>42.502806165408408</v>
      </c>
      <c r="U14" s="101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116">
        <f>$P14*SUM(Fasering!$D$5:$D$12)</f>
        <v>104.45063200000003</v>
      </c>
      <c r="Y14" s="145">
        <f t="shared" si="5"/>
        <v>52.224743999999994</v>
      </c>
      <c r="Z14" s="146">
        <f t="shared" si="6"/>
        <v>1.2946175870540084</v>
      </c>
      <c r="AA14" s="115">
        <f>$Y14*SUM(Fasering!$D$5)</f>
        <v>0</v>
      </c>
      <c r="AB14" s="45">
        <f>$Y14*SUM(Fasering!$D$5:$D$7)</f>
        <v>13.503422649986039</v>
      </c>
      <c r="AC14" s="45">
        <f>$Y14*SUM(Fasering!$D$5:$D$8)</f>
        <v>21.25117032580593</v>
      </c>
      <c r="AD14" s="101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116">
        <f>$Y14*SUM(Fasering!$D$5:$D$12)</f>
        <v>52.224744000000008</v>
      </c>
      <c r="AH14" s="5">
        <f>($AK$2+(I14+R14)*12*7.57%)*SUM(Fasering!$D$5)</f>
        <v>0</v>
      </c>
      <c r="AI14" s="109">
        <f>($AK$2+(J14+S14)*12*7.57%)*SUM(Fasering!$D$5:$D$7)</f>
        <v>500.44681344218469</v>
      </c>
      <c r="AJ14" s="109">
        <f>($AK$2+(K14+T14)*12*7.57%)*SUM(Fasering!$D$5:$D$8)</f>
        <v>813.03207629474662</v>
      </c>
      <c r="AK14" s="104">
        <f>($AK$2+(L14+U14)*12*7.57%)*SUM(Fasering!$D$5:$D$9)</f>
        <v>1144.1730031328952</v>
      </c>
      <c r="AL14" s="9">
        <f>($AK$2+(M14+V14)*12*7.57%)*SUM(Fasering!$D$5:$D$10)</f>
        <v>1493.869593956631</v>
      </c>
      <c r="AM14" s="9">
        <f>($AK$2+(N14+W14)*12*7.57%)*SUM(Fasering!$D$5:$D$11)</f>
        <v>1861.2732035188119</v>
      </c>
      <c r="AN14" s="74">
        <f>($AK$2+(O14+X14)*12*7.57%)*SUM(Fasering!$D$5:$D$12)</f>
        <v>2248.0394089600009</v>
      </c>
      <c r="AO14" s="5">
        <f>($AK$2+(I14+AA14)*12*7.57%)*SUM(Fasering!$D$5)</f>
        <v>0</v>
      </c>
      <c r="AP14" s="109">
        <f>($AK$2+(J14+AB14)*12*7.57%)*SUM(Fasering!$D$5:$D$7)</f>
        <v>497.27507006919478</v>
      </c>
      <c r="AQ14" s="109">
        <f>($AK$2+(K14+AC14)*12*7.57%)*SUM(Fasering!$D$5:$D$8)</f>
        <v>805.17653667634158</v>
      </c>
      <c r="AR14" s="104">
        <f>($AK$2+(L14+AD14)*12*7.57%)*SUM(Fasering!$D$5:$D$9)</f>
        <v>1129.5453751403368</v>
      </c>
      <c r="AS14" s="9">
        <f>($AK$2+(M14+AE14)*12*7.57%)*SUM(Fasering!$D$5:$D$10)</f>
        <v>1470.3815854611803</v>
      </c>
      <c r="AT14" s="9">
        <f>($AK$2+(N14+AF14)*12*7.57%)*SUM(Fasering!$D$5:$D$11)</f>
        <v>1826.863477114395</v>
      </c>
      <c r="AU14" s="74">
        <f>($AK$2+(O14+AG14)*12*7.57%)*SUM(Fasering!$D$5:$D$12)</f>
        <v>2200.5974123008009</v>
      </c>
    </row>
    <row r="15" spans="1:47" x14ac:dyDescent="0.3">
      <c r="A15" s="32">
        <f t="shared" si="7"/>
        <v>7</v>
      </c>
      <c r="B15" s="142">
        <v>19397.93</v>
      </c>
      <c r="C15" s="143"/>
      <c r="D15" s="142">
        <f t="shared" si="0"/>
        <v>26629.478304</v>
      </c>
      <c r="E15" s="144">
        <f t="shared" si="1"/>
        <v>660.12752396510655</v>
      </c>
      <c r="F15" s="142">
        <f t="shared" si="2"/>
        <v>2219.123192</v>
      </c>
      <c r="G15" s="144">
        <f t="shared" si="8"/>
        <v>55.01062699709221</v>
      </c>
      <c r="H15" s="60">
        <f>'L4'!$H$10</f>
        <v>1742.05</v>
      </c>
      <c r="I15" s="60">
        <f>GEW!$E$12+($F15-GEW!$E$12)*SUM(Fasering!$D$5)</f>
        <v>1858.3776639999999</v>
      </c>
      <c r="J15" s="60">
        <f>GEW!$E$12+($F15-GEW!$E$12)*SUM(Fasering!$D$5:$D$7)</f>
        <v>1951.653359782757</v>
      </c>
      <c r="K15" s="60">
        <f>GEW!$E$12+($F15-GEW!$E$12)*SUM(Fasering!$D$5:$D$8)</f>
        <v>2005.1713880592465</v>
      </c>
      <c r="L15" s="98">
        <f>GEW!$E$12+($F15-GEW!$E$12)*SUM(Fasering!$D$5:$D$9)</f>
        <v>2058.689416335736</v>
      </c>
      <c r="M15" s="60">
        <f>GEW!$E$12+($F15-GEW!$E$12)*SUM(Fasering!$D$5:$D$10)</f>
        <v>2112.2074446122256</v>
      </c>
      <c r="N15" s="60">
        <f>GEW!$E$12+($F15-GEW!$E$12)*SUM(Fasering!$D$5:$D$11)</f>
        <v>2165.6051637235105</v>
      </c>
      <c r="O15" s="117">
        <f>GEW!$E$12+($F15-GEW!$E$12)*SUM(Fasering!$D$5:$D$12)</f>
        <v>2219.123192</v>
      </c>
      <c r="P15" s="145">
        <f t="shared" si="3"/>
        <v>104.450632</v>
      </c>
      <c r="Q15" s="146">
        <f t="shared" si="4"/>
        <v>2.5892635331272511</v>
      </c>
      <c r="R15" s="45">
        <f>$P15*SUM(Fasering!$D$5)</f>
        <v>0</v>
      </c>
      <c r="S15" s="45">
        <f>$P15*SUM(Fasering!$D$5:$D$7)</f>
        <v>27.007141096836332</v>
      </c>
      <c r="T15" s="45">
        <f>$P15*SUM(Fasering!$D$5:$D$8)</f>
        <v>42.502806165408408</v>
      </c>
      <c r="U15" s="101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116">
        <f>$P15*SUM(Fasering!$D$5:$D$12)</f>
        <v>104.45063200000003</v>
      </c>
      <c r="Y15" s="145">
        <f t="shared" si="5"/>
        <v>52.224743999999994</v>
      </c>
      <c r="Z15" s="146">
        <f t="shared" si="6"/>
        <v>1.2946175870540084</v>
      </c>
      <c r="AA15" s="115">
        <f>$Y15*SUM(Fasering!$D$5)</f>
        <v>0</v>
      </c>
      <c r="AB15" s="45">
        <f>$Y15*SUM(Fasering!$D$5:$D$7)</f>
        <v>13.503422649986039</v>
      </c>
      <c r="AC15" s="45">
        <f>$Y15*SUM(Fasering!$D$5:$D$8)</f>
        <v>21.25117032580593</v>
      </c>
      <c r="AD15" s="101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116">
        <f>$Y15*SUM(Fasering!$D$5:$D$12)</f>
        <v>52.224744000000008</v>
      </c>
      <c r="AH15" s="5">
        <f>($AK$2+(I15+R15)*12*7.57%)*SUM(Fasering!$D$5)</f>
        <v>0</v>
      </c>
      <c r="AI15" s="109">
        <f>($AK$2+(J15+S15)*12*7.57%)*SUM(Fasering!$D$5:$D$7)</f>
        <v>500.51601208407328</v>
      </c>
      <c r="AJ15" s="109">
        <f>($AK$2+(K15+T15)*12*7.57%)*SUM(Fasering!$D$5:$D$8)</f>
        <v>813.2034623777206</v>
      </c>
      <c r="AK15" s="104">
        <f>($AK$2+(L15+U15)*12*7.57%)*SUM(Fasering!$D$5:$D$9)</f>
        <v>1144.4921373982197</v>
      </c>
      <c r="AL15" s="9">
        <f>($AK$2+(M15+V15)*12*7.57%)*SUM(Fasering!$D$5:$D$10)</f>
        <v>1494.3820371455711</v>
      </c>
      <c r="AM15" s="9">
        <f>($AK$2+(N15+W15)*12*7.57%)*SUM(Fasering!$D$5:$D$11)</f>
        <v>1862.0239282953562</v>
      </c>
      <c r="AN15" s="74">
        <f>($AK$2+(O15+X15)*12*7.57%)*SUM(Fasering!$D$5:$D$12)</f>
        <v>2249.0744617216005</v>
      </c>
      <c r="AO15" s="5">
        <f>($AK$2+(I15+AA15)*12*7.57%)*SUM(Fasering!$D$5)</f>
        <v>0</v>
      </c>
      <c r="AP15" s="109">
        <f>($AK$2+(J15+AB15)*12*7.57%)*SUM(Fasering!$D$5:$D$7)</f>
        <v>497.34426871108332</v>
      </c>
      <c r="AQ15" s="109">
        <f>($AK$2+(K15+AC15)*12*7.57%)*SUM(Fasering!$D$5:$D$8)</f>
        <v>805.34792275931557</v>
      </c>
      <c r="AR15" s="104">
        <f>($AK$2+(L15+AD15)*12*7.57%)*SUM(Fasering!$D$5:$D$9)</f>
        <v>1129.864509405661</v>
      </c>
      <c r="AS15" s="9">
        <f>($AK$2+(M15+AE15)*12*7.57%)*SUM(Fasering!$D$5:$D$10)</f>
        <v>1470.8940286501202</v>
      </c>
      <c r="AT15" s="9">
        <f>($AK$2+(N15+AF15)*12*7.57%)*SUM(Fasering!$D$5:$D$11)</f>
        <v>1827.6142018909391</v>
      </c>
      <c r="AU15" s="74">
        <f>($AK$2+(O15+AG15)*12*7.57%)*SUM(Fasering!$D$5:$D$12)</f>
        <v>2201.632465062401</v>
      </c>
    </row>
    <row r="16" spans="1:47" x14ac:dyDescent="0.3">
      <c r="A16" s="32">
        <f t="shared" si="7"/>
        <v>8</v>
      </c>
      <c r="B16" s="142">
        <v>20314.89</v>
      </c>
      <c r="C16" s="143"/>
      <c r="D16" s="142">
        <f t="shared" si="0"/>
        <v>27888.280992</v>
      </c>
      <c r="E16" s="144">
        <f t="shared" si="1"/>
        <v>691.33242749734131</v>
      </c>
      <c r="F16" s="142">
        <f t="shared" si="2"/>
        <v>2324.023416</v>
      </c>
      <c r="G16" s="144">
        <f t="shared" si="8"/>
        <v>57.611035624778445</v>
      </c>
      <c r="H16" s="60">
        <f>'L4'!$H$10</f>
        <v>1742.05</v>
      </c>
      <c r="I16" s="60">
        <f>GEW!$E$12+($F16-GEW!$E$12)*SUM(Fasering!$D$5)</f>
        <v>1858.3776639999999</v>
      </c>
      <c r="J16" s="60">
        <f>GEW!$E$12+($F16-GEW!$E$12)*SUM(Fasering!$D$5:$D$7)</f>
        <v>1978.7767490472445</v>
      </c>
      <c r="K16" s="60">
        <f>GEW!$E$12+($F16-GEW!$E$12)*SUM(Fasering!$D$5:$D$8)</f>
        <v>2047.8571411466949</v>
      </c>
      <c r="L16" s="98">
        <f>GEW!$E$12+($F16-GEW!$E$12)*SUM(Fasering!$D$5:$D$9)</f>
        <v>2116.937533246145</v>
      </c>
      <c r="M16" s="60">
        <f>GEW!$E$12+($F16-GEW!$E$12)*SUM(Fasering!$D$5:$D$10)</f>
        <v>2186.0179253455954</v>
      </c>
      <c r="N16" s="60">
        <f>GEW!$E$12+($F16-GEW!$E$12)*SUM(Fasering!$D$5:$D$11)</f>
        <v>2254.9430239005501</v>
      </c>
      <c r="O16" s="117">
        <f>GEW!$E$12+($F16-GEW!$E$12)*SUM(Fasering!$D$5:$D$12)</f>
        <v>2324.023416</v>
      </c>
      <c r="P16" s="145">
        <f t="shared" si="3"/>
        <v>64.788151999999968</v>
      </c>
      <c r="Q16" s="146">
        <f t="shared" si="4"/>
        <v>1.6060563362824392</v>
      </c>
      <c r="R16" s="45">
        <f>$P16*SUM(Fasering!$D$5)</f>
        <v>0</v>
      </c>
      <c r="S16" s="45">
        <f>$P16*SUM(Fasering!$D$5:$D$7)</f>
        <v>16.751863813205823</v>
      </c>
      <c r="T16" s="45">
        <f>$P16*SUM(Fasering!$D$5:$D$8)</f>
        <v>26.363442839398193</v>
      </c>
      <c r="U16" s="101">
        <f>$P16*SUM(Fasering!$D$5:$D$9)</f>
        <v>35.975021865590563</v>
      </c>
      <c r="V16" s="45">
        <f>$P16*SUM(Fasering!$D$5:$D$10)</f>
        <v>45.586600891782929</v>
      </c>
      <c r="W16" s="45">
        <f>$P16*SUM(Fasering!$D$5:$D$11)</f>
        <v>55.176572973807616</v>
      </c>
      <c r="X16" s="116">
        <f>$P16*SUM(Fasering!$D$5:$D$12)</f>
        <v>64.788151999999982</v>
      </c>
      <c r="Y16" s="145">
        <f t="shared" si="5"/>
        <v>26.112943999999999</v>
      </c>
      <c r="Z16" s="146">
        <f t="shared" si="6"/>
        <v>0.64732297303662123</v>
      </c>
      <c r="AA16" s="115">
        <f>$Y16*SUM(Fasering!$D$5)</f>
        <v>0</v>
      </c>
      <c r="AB16" s="45">
        <f>$Y16*SUM(Fasering!$D$5:$D$7)</f>
        <v>6.7518592234251456</v>
      </c>
      <c r="AC16" s="45">
        <f>$Y16*SUM(Fasering!$D$5:$D$8)</f>
        <v>10.625817919801236</v>
      </c>
      <c r="AD16" s="101">
        <f>$Y16*SUM(Fasering!$D$5:$D$9)</f>
        <v>14.499776616177325</v>
      </c>
      <c r="AE16" s="45">
        <f>$Y16*SUM(Fasering!$D$5:$D$10)</f>
        <v>18.373735312553414</v>
      </c>
      <c r="AF16" s="45">
        <f>$Y16*SUM(Fasering!$D$5:$D$11)</f>
        <v>22.238985303623913</v>
      </c>
      <c r="AG16" s="116">
        <f>$Y16*SUM(Fasering!$D$5:$D$12)</f>
        <v>26.112944000000006</v>
      </c>
      <c r="AH16" s="5">
        <f>($AK$2+(I16+R16)*12*7.57%)*SUM(Fasering!$D$5)</f>
        <v>0</v>
      </c>
      <c r="AI16" s="109">
        <f>($AK$2+(J16+S16)*12*7.57%)*SUM(Fasering!$D$5:$D$7)</f>
        <v>504.47798171493559</v>
      </c>
      <c r="AJ16" s="109">
        <f>($AK$2+(K16+T16)*12*7.57%)*SUM(Fasering!$D$5:$D$8)</f>
        <v>823.01617599988765</v>
      </c>
      <c r="AK16" s="104">
        <f>($AK$2+(L16+U16)*12*7.57%)*SUM(Fasering!$D$5:$D$9)</f>
        <v>1162.7641761676853</v>
      </c>
      <c r="AL16" s="9">
        <f>($AK$2+(M16+V16)*12*7.57%)*SUM(Fasering!$D$5:$D$10)</f>
        <v>1523.721982218329</v>
      </c>
      <c r="AM16" s="9">
        <f>($AK$2+(N16+W16)*12*7.57%)*SUM(Fasering!$D$5:$D$11)</f>
        <v>1905.0066904511939</v>
      </c>
      <c r="AN16" s="74">
        <f>($AK$2+(O16+X16)*12*7.57%)*SUM(Fasering!$D$5:$D$12)</f>
        <v>2308.3364283712008</v>
      </c>
      <c r="AO16" s="5">
        <f>($AK$2+(I16+AA16)*12*7.57%)*SUM(Fasering!$D$5)</f>
        <v>0</v>
      </c>
      <c r="AP16" s="109">
        <f>($AK$2+(J16+AB16)*12*7.57%)*SUM(Fasering!$D$5:$D$7)</f>
        <v>502.12918805396407</v>
      </c>
      <c r="AQ16" s="109">
        <f>($AK$2+(K16+AC16)*12*7.57%)*SUM(Fasering!$D$5:$D$8)</f>
        <v>817.19885741845826</v>
      </c>
      <c r="AR16" s="104">
        <f>($AK$2+(L16+AD16)*12*7.57%)*SUM(Fasering!$D$5:$D$9)</f>
        <v>1151.931874854612</v>
      </c>
      <c r="AS16" s="9">
        <f>($AK$2+(M16+AE16)*12*7.57%)*SUM(Fasering!$D$5:$D$10)</f>
        <v>1506.328240362426</v>
      </c>
      <c r="AT16" s="9">
        <f>($AK$2+(N16+AF16)*12*7.57%)*SUM(Fasering!$D$5:$D$11)</f>
        <v>1879.5250112136109</v>
      </c>
      <c r="AU16" s="74">
        <f>($AK$2+(O16+AG16)*12*7.57%)*SUM(Fasering!$D$5:$D$12)</f>
        <v>2273.2038694240005</v>
      </c>
    </row>
    <row r="17" spans="1:47" x14ac:dyDescent="0.3">
      <c r="A17" s="32">
        <f t="shared" si="7"/>
        <v>9</v>
      </c>
      <c r="B17" s="142">
        <v>20324.86</v>
      </c>
      <c r="C17" s="143"/>
      <c r="D17" s="142">
        <f t="shared" si="0"/>
        <v>27901.967808000001</v>
      </c>
      <c r="E17" s="144">
        <f t="shared" si="1"/>
        <v>691.67171480345769</v>
      </c>
      <c r="F17" s="142">
        <f t="shared" si="2"/>
        <v>2325.1639840000003</v>
      </c>
      <c r="G17" s="144">
        <f t="shared" si="8"/>
        <v>57.639309566954807</v>
      </c>
      <c r="H17" s="60">
        <f>'L4'!$H$10</f>
        <v>1742.05</v>
      </c>
      <c r="I17" s="60">
        <f>GEW!$E$12+($F17-GEW!$E$12)*SUM(Fasering!$D$5)</f>
        <v>1858.3776639999999</v>
      </c>
      <c r="J17" s="60">
        <f>GEW!$E$12+($F17-GEW!$E$12)*SUM(Fasering!$D$5:$D$7)</f>
        <v>1979.0716585209043</v>
      </c>
      <c r="K17" s="60">
        <f>GEW!$E$12+($F17-GEW!$E$12)*SUM(Fasering!$D$5:$D$8)</f>
        <v>2048.3212584018443</v>
      </c>
      <c r="L17" s="98">
        <f>GEW!$E$12+($F17-GEW!$E$12)*SUM(Fasering!$D$5:$D$9)</f>
        <v>2117.5708582827842</v>
      </c>
      <c r="M17" s="60">
        <f>GEW!$E$12+($F17-GEW!$E$12)*SUM(Fasering!$D$5:$D$10)</f>
        <v>2186.8204581637247</v>
      </c>
      <c r="N17" s="60">
        <f>GEW!$E$12+($F17-GEW!$E$12)*SUM(Fasering!$D$5:$D$11)</f>
        <v>2255.9143841190603</v>
      </c>
      <c r="O17" s="117">
        <f>GEW!$E$12+($F17-GEW!$E$12)*SUM(Fasering!$D$5:$D$12)</f>
        <v>2325.1639840000003</v>
      </c>
      <c r="P17" s="145">
        <f t="shared" si="3"/>
        <v>63.647583999999831</v>
      </c>
      <c r="Q17" s="146">
        <f t="shared" si="4"/>
        <v>1.5777823941060793</v>
      </c>
      <c r="R17" s="45">
        <f>$P17*SUM(Fasering!$D$5)</f>
        <v>0</v>
      </c>
      <c r="S17" s="45">
        <f>$P17*SUM(Fasering!$D$5:$D$7)</f>
        <v>16.456954339546151</v>
      </c>
      <c r="T17" s="45">
        <f>$P17*SUM(Fasering!$D$5:$D$8)</f>
        <v>25.899325584248665</v>
      </c>
      <c r="U17" s="101">
        <f>$P17*SUM(Fasering!$D$5:$D$9)</f>
        <v>35.341696828951179</v>
      </c>
      <c r="V17" s="45">
        <f>$P17*SUM(Fasering!$D$5:$D$10)</f>
        <v>44.784068073653692</v>
      </c>
      <c r="W17" s="45">
        <f>$P17*SUM(Fasering!$D$5:$D$11)</f>
        <v>54.205212755297332</v>
      </c>
      <c r="X17" s="116">
        <f>$P17*SUM(Fasering!$D$5:$D$12)</f>
        <v>63.647583999999846</v>
      </c>
      <c r="Y17" s="145">
        <f t="shared" si="5"/>
        <v>26.112943999999999</v>
      </c>
      <c r="Z17" s="146">
        <f t="shared" si="6"/>
        <v>0.64732297303662123</v>
      </c>
      <c r="AA17" s="115">
        <f>$Y17*SUM(Fasering!$D$5)</f>
        <v>0</v>
      </c>
      <c r="AB17" s="45">
        <f>$Y17*SUM(Fasering!$D$5:$D$7)</f>
        <v>6.7518592234251456</v>
      </c>
      <c r="AC17" s="45">
        <f>$Y17*SUM(Fasering!$D$5:$D$8)</f>
        <v>10.625817919801236</v>
      </c>
      <c r="AD17" s="101">
        <f>$Y17*SUM(Fasering!$D$5:$D$9)</f>
        <v>14.499776616177325</v>
      </c>
      <c r="AE17" s="45">
        <f>$Y17*SUM(Fasering!$D$5:$D$10)</f>
        <v>18.373735312553414</v>
      </c>
      <c r="AF17" s="45">
        <f>$Y17*SUM(Fasering!$D$5:$D$11)</f>
        <v>22.238985303623913</v>
      </c>
      <c r="AG17" s="116">
        <f>$Y17*SUM(Fasering!$D$5:$D$12)</f>
        <v>26.112944000000006</v>
      </c>
      <c r="AH17" s="5">
        <f>($AK$2+(I17+R17)*12*7.57%)*SUM(Fasering!$D$5)</f>
        <v>0</v>
      </c>
      <c r="AI17" s="109">
        <f>($AK$2+(J17+S17)*12*7.57%)*SUM(Fasering!$D$5:$D$7)</f>
        <v>504.47798171493565</v>
      </c>
      <c r="AJ17" s="109">
        <f>($AK$2+(K17+T17)*12*7.57%)*SUM(Fasering!$D$5:$D$8)</f>
        <v>823.01617599988765</v>
      </c>
      <c r="AK17" s="104">
        <f>($AK$2+(L17+U17)*12*7.57%)*SUM(Fasering!$D$5:$D$9)</f>
        <v>1162.7641761676853</v>
      </c>
      <c r="AL17" s="9">
        <f>($AK$2+(M17+V17)*12*7.57%)*SUM(Fasering!$D$5:$D$10)</f>
        <v>1523.721982218329</v>
      </c>
      <c r="AM17" s="9">
        <f>($AK$2+(N17+W17)*12*7.57%)*SUM(Fasering!$D$5:$D$11)</f>
        <v>1905.0066904511939</v>
      </c>
      <c r="AN17" s="74">
        <f>($AK$2+(O17+X17)*12*7.57%)*SUM(Fasering!$D$5:$D$12)</f>
        <v>2308.3364283712008</v>
      </c>
      <c r="AO17" s="5">
        <f>($AK$2+(I17+AA17)*12*7.57%)*SUM(Fasering!$D$5)</f>
        <v>0</v>
      </c>
      <c r="AP17" s="109">
        <f>($AK$2+(J17+AB17)*12*7.57%)*SUM(Fasering!$D$5:$D$7)</f>
        <v>502.19845617240082</v>
      </c>
      <c r="AQ17" s="109">
        <f>($AK$2+(K17+AC17)*12*7.57%)*SUM(Fasering!$D$5:$D$8)</f>
        <v>817.37041557581279</v>
      </c>
      <c r="AR17" s="104">
        <f>($AK$2+(L17+AD17)*12*7.57%)*SUM(Fasering!$D$5:$D$9)</f>
        <v>1152.2513295358654</v>
      </c>
      <c r="AS17" s="9">
        <f>($AK$2+(M17+AE17)*12*7.57%)*SUM(Fasering!$D$5:$D$10)</f>
        <v>1506.8411980525591</v>
      </c>
      <c r="AT17" s="9">
        <f>($AK$2+(N17+AF17)*12*7.57%)*SUM(Fasering!$D$5:$D$11)</f>
        <v>1880.2764897298907</v>
      </c>
      <c r="AU17" s="74">
        <f>($AK$2+(O17+AG17)*12*7.57%)*SUM(Fasering!$D$5:$D$12)</f>
        <v>2274.2399613952007</v>
      </c>
    </row>
    <row r="18" spans="1:47" x14ac:dyDescent="0.3">
      <c r="A18" s="32">
        <f t="shared" si="7"/>
        <v>10</v>
      </c>
      <c r="B18" s="142">
        <v>21241.85</v>
      </c>
      <c r="C18" s="143"/>
      <c r="D18" s="142">
        <f t="shared" si="0"/>
        <v>29160.811679999999</v>
      </c>
      <c r="E18" s="144">
        <f t="shared" si="1"/>
        <v>722.87763926038485</v>
      </c>
      <c r="F18" s="142">
        <f t="shared" si="2"/>
        <v>2430.0676399999998</v>
      </c>
      <c r="G18" s="144">
        <f t="shared" si="8"/>
        <v>60.239803271698733</v>
      </c>
      <c r="H18" s="60">
        <f>'L4'!$H$10</f>
        <v>1742.05</v>
      </c>
      <c r="I18" s="60">
        <f>GEW!$E$12+($F18-GEW!$E$12)*SUM(Fasering!$D$5)</f>
        <v>1858.3776639999999</v>
      </c>
      <c r="J18" s="60">
        <f>GEW!$E$12+($F18-GEW!$E$12)*SUM(Fasering!$D$5:$D$7)</f>
        <v>2006.1959351759845</v>
      </c>
      <c r="K18" s="60">
        <f>GEW!$E$12+($F18-GEW!$E$12)*SUM(Fasering!$D$5:$D$8)</f>
        <v>2091.0084080306819</v>
      </c>
      <c r="L18" s="98">
        <f>GEW!$E$12+($F18-GEW!$E$12)*SUM(Fasering!$D$5:$D$9)</f>
        <v>2175.8208808853797</v>
      </c>
      <c r="M18" s="60">
        <f>GEW!$E$12+($F18-GEW!$E$12)*SUM(Fasering!$D$5:$D$10)</f>
        <v>2260.6333537400769</v>
      </c>
      <c r="N18" s="60">
        <f>GEW!$E$12+($F18-GEW!$E$12)*SUM(Fasering!$D$5:$D$11)</f>
        <v>2345.2551671453025</v>
      </c>
      <c r="O18" s="117">
        <f>GEW!$E$12+($F18-GEW!$E$12)*SUM(Fasering!$D$5:$D$12)</f>
        <v>2430.0676399999998</v>
      </c>
      <c r="P18" s="142">
        <f t="shared" si="3"/>
        <v>52.224743999999994</v>
      </c>
      <c r="Q18" s="144">
        <f t="shared" si="4"/>
        <v>1.2946175870540084</v>
      </c>
      <c r="R18" s="45">
        <f>$P18*SUM(Fasering!$D$5)</f>
        <v>0</v>
      </c>
      <c r="S18" s="45">
        <f>$P18*SUM(Fasering!$D$5:$D$7)</f>
        <v>13.503422649986039</v>
      </c>
      <c r="T18" s="45">
        <f>$P18*SUM(Fasering!$D$5:$D$8)</f>
        <v>21.25117032580593</v>
      </c>
      <c r="U18" s="101">
        <f>$P18*SUM(Fasering!$D$5:$D$9)</f>
        <v>28.998918001625825</v>
      </c>
      <c r="V18" s="45">
        <f>$P18*SUM(Fasering!$D$5:$D$10)</f>
        <v>36.746665677445719</v>
      </c>
      <c r="W18" s="45">
        <f>$P18*SUM(Fasering!$D$5:$D$11)</f>
        <v>44.476996324180114</v>
      </c>
      <c r="X18" s="116">
        <f>$P18*SUM(Fasering!$D$5:$D$12)</f>
        <v>52.224744000000008</v>
      </c>
      <c r="Y18" s="142">
        <f t="shared" si="5"/>
        <v>26.112943999999999</v>
      </c>
      <c r="Z18" s="144">
        <f t="shared" si="6"/>
        <v>0.64732297303662123</v>
      </c>
      <c r="AA18" s="115">
        <f>$Y18*SUM(Fasering!$D$5)</f>
        <v>0</v>
      </c>
      <c r="AB18" s="45">
        <f>$Y18*SUM(Fasering!$D$5:$D$7)</f>
        <v>6.7518592234251456</v>
      </c>
      <c r="AC18" s="45">
        <f>$Y18*SUM(Fasering!$D$5:$D$8)</f>
        <v>10.625817919801236</v>
      </c>
      <c r="AD18" s="101">
        <f>$Y18*SUM(Fasering!$D$5:$D$9)</f>
        <v>14.499776616177325</v>
      </c>
      <c r="AE18" s="45">
        <f>$Y18*SUM(Fasering!$D$5:$D$10)</f>
        <v>18.373735312553414</v>
      </c>
      <c r="AF18" s="45">
        <f>$Y18*SUM(Fasering!$D$5:$D$11)</f>
        <v>22.238985303623913</v>
      </c>
      <c r="AG18" s="116">
        <f>$Y18*SUM(Fasering!$D$5:$D$12)</f>
        <v>26.112944000000006</v>
      </c>
      <c r="AH18" s="5">
        <f>($AK$2+(I18+R18)*12*7.57%)*SUM(Fasering!$D$5)</f>
        <v>0</v>
      </c>
      <c r="AI18" s="109">
        <f>($AK$2+(J18+S18)*12*7.57%)*SUM(Fasering!$D$5:$D$7)</f>
        <v>510.15518836481948</v>
      </c>
      <c r="AJ18" s="109">
        <f>($AK$2+(K18+T18)*12*7.57%)*SUM(Fasering!$D$5:$D$8)</f>
        <v>837.07706192774071</v>
      </c>
      <c r="AK18" s="104">
        <f>($AK$2+(L18+U18)*12*7.57%)*SUM(Fasering!$D$5:$D$9)</f>
        <v>1188.9466433933042</v>
      </c>
      <c r="AL18" s="9">
        <f>($AK$2+(M18+V18)*12*7.57%)*SUM(Fasering!$D$5:$D$10)</f>
        <v>1565.7639327615093</v>
      </c>
      <c r="AM18" s="9">
        <f>($AK$2+(N18+W18)*12*7.57%)*SUM(Fasering!$D$5:$D$11)</f>
        <v>1966.597779196715</v>
      </c>
      <c r="AN18" s="74">
        <f>($AK$2+(O18+X18)*12*7.57%)*SUM(Fasering!$D$5:$D$12)</f>
        <v>2393.2544016256006</v>
      </c>
      <c r="AO18" s="5">
        <f>($AK$2+(I18+AA18)*12*7.57%)*SUM(Fasering!$D$5)</f>
        <v>0</v>
      </c>
      <c r="AP18" s="109">
        <f>($AK$2+(J18+AB18)*12*7.57%)*SUM(Fasering!$D$5:$D$7)</f>
        <v>508.56938615487257</v>
      </c>
      <c r="AQ18" s="109">
        <f>($AK$2+(K18+AC18)*12*7.57%)*SUM(Fasering!$D$5:$D$8)</f>
        <v>833.14946419291869</v>
      </c>
      <c r="AR18" s="104">
        <f>($AK$2+(L18+AD18)*12*7.57%)*SUM(Fasering!$D$5:$D$9)</f>
        <v>1181.6331498129537</v>
      </c>
      <c r="AS18" s="9">
        <f>($AK$2+(M18+AE18)*12*7.57%)*SUM(Fasering!$D$5:$D$10)</f>
        <v>1554.0204430149777</v>
      </c>
      <c r="AT18" s="9">
        <f>($AK$2+(N18+AF18)*12*7.57%)*SUM(Fasering!$D$5:$D$11)</f>
        <v>1949.3936697342419</v>
      </c>
      <c r="AU18" s="74">
        <f>($AK$2+(O18+AG18)*12*7.57%)*SUM(Fasering!$D$5:$D$12)</f>
        <v>2369.5344425056005</v>
      </c>
    </row>
    <row r="19" spans="1:47" x14ac:dyDescent="0.3">
      <c r="A19" s="32">
        <f t="shared" si="7"/>
        <v>11</v>
      </c>
      <c r="B19" s="142">
        <v>21251.81</v>
      </c>
      <c r="C19" s="143"/>
      <c r="D19" s="142">
        <f t="shared" si="0"/>
        <v>29174.484768000002</v>
      </c>
      <c r="E19" s="144">
        <f t="shared" si="1"/>
        <v>723.21658625827035</v>
      </c>
      <c r="F19" s="142">
        <f t="shared" si="2"/>
        <v>2431.2070640000002</v>
      </c>
      <c r="G19" s="144">
        <f t="shared" si="8"/>
        <v>60.26804885485587</v>
      </c>
      <c r="H19" s="60">
        <f>'L4'!$H$10</f>
        <v>1742.05</v>
      </c>
      <c r="I19" s="60">
        <f>GEW!$E$12+($F19-GEW!$E$12)*SUM(Fasering!$D$5)</f>
        <v>1858.3776639999999</v>
      </c>
      <c r="J19" s="60">
        <f>GEW!$E$12+($F19-GEW!$E$12)*SUM(Fasering!$D$5:$D$7)</f>
        <v>2006.49054885278</v>
      </c>
      <c r="K19" s="60">
        <f>GEW!$E$12+($F19-GEW!$E$12)*SUM(Fasering!$D$5:$D$8)</f>
        <v>2091.4720597720352</v>
      </c>
      <c r="L19" s="98">
        <f>GEW!$E$12+($F19-GEW!$E$12)*SUM(Fasering!$D$5:$D$9)</f>
        <v>2176.4535706912902</v>
      </c>
      <c r="M19" s="60">
        <f>GEW!$E$12+($F19-GEW!$E$12)*SUM(Fasering!$D$5:$D$10)</f>
        <v>2261.4350816105452</v>
      </c>
      <c r="N19" s="60">
        <f>GEW!$E$12+($F19-GEW!$E$12)*SUM(Fasering!$D$5:$D$11)</f>
        <v>2346.2255530807452</v>
      </c>
      <c r="O19" s="117">
        <f>GEW!$E$12+($F19-GEW!$E$12)*SUM(Fasering!$D$5:$D$12)</f>
        <v>2431.2070640000002</v>
      </c>
      <c r="P19" s="142">
        <f t="shared" si="3"/>
        <v>52.224743999999994</v>
      </c>
      <c r="Q19" s="144">
        <f t="shared" si="4"/>
        <v>1.2946175870540084</v>
      </c>
      <c r="R19" s="45">
        <f>$P19*SUM(Fasering!$D$5)</f>
        <v>0</v>
      </c>
      <c r="S19" s="45">
        <f>$P19*SUM(Fasering!$D$5:$D$7)</f>
        <v>13.503422649986039</v>
      </c>
      <c r="T19" s="45">
        <f>$P19*SUM(Fasering!$D$5:$D$8)</f>
        <v>21.25117032580593</v>
      </c>
      <c r="U19" s="101">
        <f>$P19*SUM(Fasering!$D$5:$D$9)</f>
        <v>28.998918001625825</v>
      </c>
      <c r="V19" s="45">
        <f>$P19*SUM(Fasering!$D$5:$D$10)</f>
        <v>36.746665677445719</v>
      </c>
      <c r="W19" s="45">
        <f>$P19*SUM(Fasering!$D$5:$D$11)</f>
        <v>44.476996324180114</v>
      </c>
      <c r="X19" s="116">
        <f>$P19*SUM(Fasering!$D$5:$D$12)</f>
        <v>52.224744000000008</v>
      </c>
      <c r="Y19" s="142">
        <f t="shared" si="5"/>
        <v>26.112943999999999</v>
      </c>
      <c r="Z19" s="144">
        <f t="shared" si="6"/>
        <v>0.64732297303662123</v>
      </c>
      <c r="AA19" s="115">
        <f>$Y19*SUM(Fasering!$D$5)</f>
        <v>0</v>
      </c>
      <c r="AB19" s="45">
        <f>$Y19*SUM(Fasering!$D$5:$D$7)</f>
        <v>6.7518592234251456</v>
      </c>
      <c r="AC19" s="45">
        <f>$Y19*SUM(Fasering!$D$5:$D$8)</f>
        <v>10.625817919801236</v>
      </c>
      <c r="AD19" s="101">
        <f>$Y19*SUM(Fasering!$D$5:$D$9)</f>
        <v>14.499776616177325</v>
      </c>
      <c r="AE19" s="45">
        <f>$Y19*SUM(Fasering!$D$5:$D$10)</f>
        <v>18.373735312553414</v>
      </c>
      <c r="AF19" s="45">
        <f>$Y19*SUM(Fasering!$D$5:$D$11)</f>
        <v>22.238985303623913</v>
      </c>
      <c r="AG19" s="116">
        <f>$Y19*SUM(Fasering!$D$5:$D$12)</f>
        <v>26.112944000000006</v>
      </c>
      <c r="AH19" s="5">
        <f>($AK$2+(I19+R19)*12*7.57%)*SUM(Fasering!$D$5)</f>
        <v>0</v>
      </c>
      <c r="AI19" s="109">
        <f>($AK$2+(J19+S19)*12*7.57%)*SUM(Fasering!$D$5:$D$7)</f>
        <v>510.22438700670818</v>
      </c>
      <c r="AJ19" s="109">
        <f>($AK$2+(K19+T19)*12*7.57%)*SUM(Fasering!$D$5:$D$8)</f>
        <v>837.24844801071504</v>
      </c>
      <c r="AK19" s="104">
        <f>($AK$2+(L19+U19)*12*7.57%)*SUM(Fasering!$D$5:$D$9)</f>
        <v>1189.2657776586286</v>
      </c>
      <c r="AL19" s="9">
        <f>($AK$2+(M19+V19)*12*7.57%)*SUM(Fasering!$D$5:$D$10)</f>
        <v>1566.2763759504492</v>
      </c>
      <c r="AM19" s="9">
        <f>($AK$2+(N19+W19)*12*7.57%)*SUM(Fasering!$D$5:$D$11)</f>
        <v>1967.3485039732598</v>
      </c>
      <c r="AN19" s="74">
        <f>($AK$2+(O19+X19)*12*7.57%)*SUM(Fasering!$D$5:$D$12)</f>
        <v>2394.2894543872007</v>
      </c>
      <c r="AO19" s="5">
        <f>($AK$2+(I19+AA19)*12*7.57%)*SUM(Fasering!$D$5)</f>
        <v>0</v>
      </c>
      <c r="AP19" s="109">
        <f>($AK$2+(J19+AB19)*12*7.57%)*SUM(Fasering!$D$5:$D$7)</f>
        <v>508.63858479676128</v>
      </c>
      <c r="AQ19" s="109">
        <f>($AK$2+(K19+AC19)*12*7.57%)*SUM(Fasering!$D$5:$D$8)</f>
        <v>833.32085027589278</v>
      </c>
      <c r="AR19" s="104">
        <f>($AK$2+(L19+AD19)*12*7.57%)*SUM(Fasering!$D$5:$D$9)</f>
        <v>1181.9522840782781</v>
      </c>
      <c r="AS19" s="9">
        <f>($AK$2+(M19+AE19)*12*7.57%)*SUM(Fasering!$D$5:$D$10)</f>
        <v>1554.5328862039173</v>
      </c>
      <c r="AT19" s="9">
        <f>($AK$2+(N19+AF19)*12*7.57%)*SUM(Fasering!$D$5:$D$11)</f>
        <v>1950.1443945107865</v>
      </c>
      <c r="AU19" s="74">
        <f>($AK$2+(O19+AG19)*12*7.57%)*SUM(Fasering!$D$5:$D$12)</f>
        <v>2370.5694952672006</v>
      </c>
    </row>
    <row r="20" spans="1:47" x14ac:dyDescent="0.3">
      <c r="A20" s="32">
        <f t="shared" si="7"/>
        <v>12</v>
      </c>
      <c r="B20" s="142">
        <v>22168.799999999999</v>
      </c>
      <c r="C20" s="143"/>
      <c r="D20" s="142">
        <f t="shared" si="0"/>
        <v>30433.32864</v>
      </c>
      <c r="E20" s="144">
        <f t="shared" si="1"/>
        <v>754.42251071519763</v>
      </c>
      <c r="F20" s="142">
        <f t="shared" si="2"/>
        <v>2536.1107199999997</v>
      </c>
      <c r="G20" s="144">
        <f t="shared" si="8"/>
        <v>62.868542559599796</v>
      </c>
      <c r="H20" s="60">
        <f>'L4'!$H$10</f>
        <v>1742.05</v>
      </c>
      <c r="I20" s="60">
        <f>GEW!$E$12+($F20-GEW!$E$12)*SUM(Fasering!$D$5)</f>
        <v>1858.3776639999999</v>
      </c>
      <c r="J20" s="60">
        <f>GEW!$E$12+($F20-GEW!$E$12)*SUM(Fasering!$D$5:$D$7)</f>
        <v>2033.6148255078601</v>
      </c>
      <c r="K20" s="60">
        <f>GEW!$E$12+($F20-GEW!$E$12)*SUM(Fasering!$D$5:$D$8)</f>
        <v>2134.1592094008729</v>
      </c>
      <c r="L20" s="98">
        <f>GEW!$E$12+($F20-GEW!$E$12)*SUM(Fasering!$D$5:$D$9)</f>
        <v>2234.7035932938857</v>
      </c>
      <c r="M20" s="60">
        <f>GEW!$E$12+($F20-GEW!$E$12)*SUM(Fasering!$D$5:$D$10)</f>
        <v>2335.2479771868984</v>
      </c>
      <c r="N20" s="60">
        <f>GEW!$E$12+($F20-GEW!$E$12)*SUM(Fasering!$D$5:$D$11)</f>
        <v>2435.5663361069874</v>
      </c>
      <c r="O20" s="117">
        <f>GEW!$E$12+($F20-GEW!$E$12)*SUM(Fasering!$D$5:$D$12)</f>
        <v>2536.1107199999997</v>
      </c>
      <c r="P20" s="142">
        <f t="shared" si="3"/>
        <v>52.224743999999994</v>
      </c>
      <c r="Q20" s="144">
        <f t="shared" si="4"/>
        <v>1.2946175870540084</v>
      </c>
      <c r="R20" s="45">
        <f>$P20*SUM(Fasering!$D$5)</f>
        <v>0</v>
      </c>
      <c r="S20" s="45">
        <f>$P20*SUM(Fasering!$D$5:$D$7)</f>
        <v>13.503422649986039</v>
      </c>
      <c r="T20" s="45">
        <f>$P20*SUM(Fasering!$D$5:$D$8)</f>
        <v>21.25117032580593</v>
      </c>
      <c r="U20" s="101">
        <f>$P20*SUM(Fasering!$D$5:$D$9)</f>
        <v>28.998918001625825</v>
      </c>
      <c r="V20" s="45">
        <f>$P20*SUM(Fasering!$D$5:$D$10)</f>
        <v>36.746665677445719</v>
      </c>
      <c r="W20" s="45">
        <f>$P20*SUM(Fasering!$D$5:$D$11)</f>
        <v>44.476996324180114</v>
      </c>
      <c r="X20" s="116">
        <f>$P20*SUM(Fasering!$D$5:$D$12)</f>
        <v>52.224744000000008</v>
      </c>
      <c r="Y20" s="142">
        <f t="shared" si="5"/>
        <v>26.112943999999999</v>
      </c>
      <c r="Z20" s="144">
        <f t="shared" si="6"/>
        <v>0.64732297303662123</v>
      </c>
      <c r="AA20" s="115">
        <f>$Y20*SUM(Fasering!$D$5)</f>
        <v>0</v>
      </c>
      <c r="AB20" s="45">
        <f>$Y20*SUM(Fasering!$D$5:$D$7)</f>
        <v>6.7518592234251456</v>
      </c>
      <c r="AC20" s="45">
        <f>$Y20*SUM(Fasering!$D$5:$D$8)</f>
        <v>10.625817919801236</v>
      </c>
      <c r="AD20" s="101">
        <f>$Y20*SUM(Fasering!$D$5:$D$9)</f>
        <v>14.499776616177325</v>
      </c>
      <c r="AE20" s="45">
        <f>$Y20*SUM(Fasering!$D$5:$D$10)</f>
        <v>18.373735312553414</v>
      </c>
      <c r="AF20" s="45">
        <f>$Y20*SUM(Fasering!$D$5:$D$11)</f>
        <v>22.238985303623913</v>
      </c>
      <c r="AG20" s="116">
        <f>$Y20*SUM(Fasering!$D$5:$D$12)</f>
        <v>26.112944000000006</v>
      </c>
      <c r="AH20" s="5">
        <f>($AK$2+(I20+R20)*12*7.57%)*SUM(Fasering!$D$5)</f>
        <v>0</v>
      </c>
      <c r="AI20" s="109">
        <f>($AK$2+(J20+S20)*12*7.57%)*SUM(Fasering!$D$5:$D$7)</f>
        <v>516.59531698917999</v>
      </c>
      <c r="AJ20" s="109">
        <f>($AK$2+(K20+T20)*12*7.57%)*SUM(Fasering!$D$5:$D$8)</f>
        <v>853.02749662782082</v>
      </c>
      <c r="AK20" s="104">
        <f>($AK$2+(L20+U20)*12*7.57%)*SUM(Fasering!$D$5:$D$9)</f>
        <v>1218.6475979357169</v>
      </c>
      <c r="AL20" s="9">
        <f>($AK$2+(M20+V20)*12*7.57%)*SUM(Fasering!$D$5:$D$10)</f>
        <v>1613.455620912868</v>
      </c>
      <c r="AM20" s="9">
        <f>($AK$2+(N20+W20)*12*7.57%)*SUM(Fasering!$D$5:$D$11)</f>
        <v>2036.4656839776105</v>
      </c>
      <c r="AN20" s="74">
        <f>($AK$2+(O20+X20)*12*7.57%)*SUM(Fasering!$D$5:$D$12)</f>
        <v>2489.5839354976006</v>
      </c>
      <c r="AO20" s="5">
        <f>($AK$2+(I20+AA20)*12*7.57%)*SUM(Fasering!$D$5)</f>
        <v>0</v>
      </c>
      <c r="AP20" s="109">
        <f>($AK$2+(J20+AB20)*12*7.57%)*SUM(Fasering!$D$5:$D$7)</f>
        <v>515.00951477923309</v>
      </c>
      <c r="AQ20" s="109">
        <f>($AK$2+(K20+AC20)*12*7.57%)*SUM(Fasering!$D$5:$D$8)</f>
        <v>849.09989889299879</v>
      </c>
      <c r="AR20" s="104">
        <f>($AK$2+(L20+AD20)*12*7.57%)*SUM(Fasering!$D$5:$D$9)</f>
        <v>1211.3341043553664</v>
      </c>
      <c r="AS20" s="9">
        <f>($AK$2+(M20+AE20)*12*7.57%)*SUM(Fasering!$D$5:$D$10)</f>
        <v>1601.7121311663361</v>
      </c>
      <c r="AT20" s="9">
        <f>($AK$2+(N20+AF20)*12*7.57%)*SUM(Fasering!$D$5:$D$11)</f>
        <v>2019.2615745151377</v>
      </c>
      <c r="AU20" s="74">
        <f>($AK$2+(O20+AG20)*12*7.57%)*SUM(Fasering!$D$5:$D$12)</f>
        <v>2465.8639763776005</v>
      </c>
    </row>
    <row r="21" spans="1:47" x14ac:dyDescent="0.3">
      <c r="A21" s="32">
        <f t="shared" si="7"/>
        <v>13</v>
      </c>
      <c r="B21" s="142">
        <v>22178.77</v>
      </c>
      <c r="C21" s="143"/>
      <c r="D21" s="142">
        <f t="shared" si="0"/>
        <v>30447.015456000001</v>
      </c>
      <c r="E21" s="144">
        <f t="shared" si="1"/>
        <v>754.76179802131389</v>
      </c>
      <c r="F21" s="142">
        <f t="shared" si="2"/>
        <v>2537.2512879999999</v>
      </c>
      <c r="G21" s="144">
        <f t="shared" si="8"/>
        <v>62.896816501776158</v>
      </c>
      <c r="H21" s="60">
        <f>'L4'!$H$10</f>
        <v>1742.05</v>
      </c>
      <c r="I21" s="60">
        <f>GEW!$E$12+($F21-GEW!$E$12)*SUM(Fasering!$D$5)</f>
        <v>1858.3776639999999</v>
      </c>
      <c r="J21" s="60">
        <f>GEW!$E$12+($F21-GEW!$E$12)*SUM(Fasering!$D$5:$D$7)</f>
        <v>2033.9097349815197</v>
      </c>
      <c r="K21" s="60">
        <f>GEW!$E$12+($F21-GEW!$E$12)*SUM(Fasering!$D$5:$D$8)</f>
        <v>2134.6233266560225</v>
      </c>
      <c r="L21" s="98">
        <f>GEW!$E$12+($F21-GEW!$E$12)*SUM(Fasering!$D$5:$D$9)</f>
        <v>2235.3369183305249</v>
      </c>
      <c r="M21" s="60">
        <f>GEW!$E$12+($F21-GEW!$E$12)*SUM(Fasering!$D$5:$D$10)</f>
        <v>2336.0505100050277</v>
      </c>
      <c r="N21" s="60">
        <f>GEW!$E$12+($F21-GEW!$E$12)*SUM(Fasering!$D$5:$D$11)</f>
        <v>2436.5376963254976</v>
      </c>
      <c r="O21" s="117">
        <f>GEW!$E$12+($F21-GEW!$E$12)*SUM(Fasering!$D$5:$D$12)</f>
        <v>2537.2512879999999</v>
      </c>
      <c r="P21" s="142">
        <f t="shared" si="3"/>
        <v>52.224743999999994</v>
      </c>
      <c r="Q21" s="144">
        <f t="shared" si="4"/>
        <v>1.2946175870540084</v>
      </c>
      <c r="R21" s="45">
        <f>$P21*SUM(Fasering!$D$5)</f>
        <v>0</v>
      </c>
      <c r="S21" s="45">
        <f>$P21*SUM(Fasering!$D$5:$D$7)</f>
        <v>13.503422649986039</v>
      </c>
      <c r="T21" s="45">
        <f>$P21*SUM(Fasering!$D$5:$D$8)</f>
        <v>21.25117032580593</v>
      </c>
      <c r="U21" s="101">
        <f>$P21*SUM(Fasering!$D$5:$D$9)</f>
        <v>28.998918001625825</v>
      </c>
      <c r="V21" s="45">
        <f>$P21*SUM(Fasering!$D$5:$D$10)</f>
        <v>36.746665677445719</v>
      </c>
      <c r="W21" s="45">
        <f>$P21*SUM(Fasering!$D$5:$D$11)</f>
        <v>44.476996324180114</v>
      </c>
      <c r="X21" s="116">
        <f>$P21*SUM(Fasering!$D$5:$D$12)</f>
        <v>52.224744000000008</v>
      </c>
      <c r="Y21" s="142">
        <f t="shared" si="5"/>
        <v>26.112943999999999</v>
      </c>
      <c r="Z21" s="144">
        <f t="shared" si="6"/>
        <v>0.64732297303662123</v>
      </c>
      <c r="AA21" s="115">
        <f>$Y21*SUM(Fasering!$D$5)</f>
        <v>0</v>
      </c>
      <c r="AB21" s="45">
        <f>$Y21*SUM(Fasering!$D$5:$D$7)</f>
        <v>6.7518592234251456</v>
      </c>
      <c r="AC21" s="45">
        <f>$Y21*SUM(Fasering!$D$5:$D$8)</f>
        <v>10.625817919801236</v>
      </c>
      <c r="AD21" s="101">
        <f>$Y21*SUM(Fasering!$D$5:$D$9)</f>
        <v>14.499776616177325</v>
      </c>
      <c r="AE21" s="45">
        <f>$Y21*SUM(Fasering!$D$5:$D$10)</f>
        <v>18.373735312553414</v>
      </c>
      <c r="AF21" s="45">
        <f>$Y21*SUM(Fasering!$D$5:$D$11)</f>
        <v>22.238985303623913</v>
      </c>
      <c r="AG21" s="116">
        <f>$Y21*SUM(Fasering!$D$5:$D$12)</f>
        <v>26.112944000000006</v>
      </c>
      <c r="AH21" s="5">
        <f>($AK$2+(I21+R21)*12*7.57%)*SUM(Fasering!$D$5)</f>
        <v>0</v>
      </c>
      <c r="AI21" s="109">
        <f>($AK$2+(J21+S21)*12*7.57%)*SUM(Fasering!$D$5:$D$7)</f>
        <v>516.66458510761663</v>
      </c>
      <c r="AJ21" s="109">
        <f>($AK$2+(K21+T21)*12*7.57%)*SUM(Fasering!$D$5:$D$8)</f>
        <v>853.19905478517535</v>
      </c>
      <c r="AK21" s="104">
        <f>($AK$2+(L21+U21)*12*7.57%)*SUM(Fasering!$D$5:$D$9)</f>
        <v>1218.96705261697</v>
      </c>
      <c r="AL21" s="9">
        <f>($AK$2+(M21+V21)*12*7.57%)*SUM(Fasering!$D$5:$D$10)</f>
        <v>1613.9685786030013</v>
      </c>
      <c r="AM21" s="9">
        <f>($AK$2+(N21+W21)*12*7.57%)*SUM(Fasering!$D$5:$D$11)</f>
        <v>2037.2171624938903</v>
      </c>
      <c r="AN21" s="74">
        <f>($AK$2+(O21+X21)*12*7.57%)*SUM(Fasering!$D$5:$D$12)</f>
        <v>2490.6200274688008</v>
      </c>
      <c r="AO21" s="5">
        <f>($AK$2+(I21+AA21)*12*7.57%)*SUM(Fasering!$D$5)</f>
        <v>0</v>
      </c>
      <c r="AP21" s="109">
        <f>($AK$2+(J21+AB21)*12*7.57%)*SUM(Fasering!$D$5:$D$7)</f>
        <v>515.07878289766973</v>
      </c>
      <c r="AQ21" s="109">
        <f>($AK$2+(K21+AC21)*12*7.57%)*SUM(Fasering!$D$5:$D$8)</f>
        <v>849.27145705035343</v>
      </c>
      <c r="AR21" s="104">
        <f>($AK$2+(L21+AD21)*12*7.57%)*SUM(Fasering!$D$5:$D$9)</f>
        <v>1211.65355903662</v>
      </c>
      <c r="AS21" s="9">
        <f>($AK$2+(M21+AE21)*12*7.57%)*SUM(Fasering!$D$5:$D$10)</f>
        <v>1602.2250888564697</v>
      </c>
      <c r="AT21" s="9">
        <f>($AK$2+(N21+AF21)*12*7.57%)*SUM(Fasering!$D$5:$D$11)</f>
        <v>2020.0130530314175</v>
      </c>
      <c r="AU21" s="74">
        <f>($AK$2+(O21+AG21)*12*7.57%)*SUM(Fasering!$D$5:$D$12)</f>
        <v>2466.9000683488007</v>
      </c>
    </row>
    <row r="22" spans="1:47" x14ac:dyDescent="0.3">
      <c r="A22" s="32">
        <f t="shared" si="7"/>
        <v>14</v>
      </c>
      <c r="B22" s="142">
        <v>23095.72</v>
      </c>
      <c r="C22" s="143"/>
      <c r="D22" s="142">
        <f t="shared" si="0"/>
        <v>31705.804416000003</v>
      </c>
      <c r="E22" s="144">
        <f t="shared" si="1"/>
        <v>785.96636124531801</v>
      </c>
      <c r="F22" s="142">
        <f t="shared" si="2"/>
        <v>2642.1503680000001</v>
      </c>
      <c r="G22" s="144">
        <f t="shared" si="8"/>
        <v>65.497196770443168</v>
      </c>
      <c r="H22" s="60">
        <f>'L4'!$H$10</f>
        <v>1742.05</v>
      </c>
      <c r="I22" s="60">
        <f>GEW!$E$12+($F22-GEW!$E$12)*SUM(Fasering!$D$5)</f>
        <v>1858.3776639999999</v>
      </c>
      <c r="J22" s="60">
        <f>GEW!$E$12+($F22-GEW!$E$12)*SUM(Fasering!$D$5:$D$7)</f>
        <v>2061.0328284491429</v>
      </c>
      <c r="K22" s="60">
        <f>GEW!$E$12+($F22-GEW!$E$12)*SUM(Fasering!$D$5:$D$8)</f>
        <v>2177.3086142296743</v>
      </c>
      <c r="L22" s="98">
        <f>GEW!$E$12+($F22-GEW!$E$12)*SUM(Fasering!$D$5:$D$9)</f>
        <v>2293.5844000102052</v>
      </c>
      <c r="M22" s="60">
        <f>GEW!$E$12+($F22-GEW!$E$12)*SUM(Fasering!$D$5:$D$10)</f>
        <v>2409.8601857907361</v>
      </c>
      <c r="N22" s="60">
        <f>GEW!$E$12+($F22-GEW!$E$12)*SUM(Fasering!$D$5:$D$11)</f>
        <v>2525.8745822194692</v>
      </c>
      <c r="O22" s="117">
        <f>GEW!$E$12+($F22-GEW!$E$12)*SUM(Fasering!$D$5:$D$12)</f>
        <v>2642.1503680000005</v>
      </c>
      <c r="P22" s="142">
        <f t="shared" si="3"/>
        <v>2.3349039999999834</v>
      </c>
      <c r="Q22" s="144">
        <f t="shared" si="4"/>
        <v>5.7880758256713169E-2</v>
      </c>
      <c r="R22" s="45">
        <f>$P22*SUM(Fasering!$D$5)</f>
        <v>0</v>
      </c>
      <c r="S22" s="45">
        <f>$P22*SUM(Fasering!$D$5:$D$7)</f>
        <v>0.60372139993913188</v>
      </c>
      <c r="T22" s="45">
        <f>$P22*SUM(Fasering!$D$5:$D$8)</f>
        <v>0.95011365873627307</v>
      </c>
      <c r="U22" s="101">
        <f>$P22*SUM(Fasering!$D$5:$D$9)</f>
        <v>1.2965059175334142</v>
      </c>
      <c r="V22" s="45">
        <f>$P22*SUM(Fasering!$D$5:$D$10)</f>
        <v>1.6428981763305555</v>
      </c>
      <c r="W22" s="45">
        <f>$P22*SUM(Fasering!$D$5:$D$11)</f>
        <v>1.9885117412028428</v>
      </c>
      <c r="X22" s="116">
        <f>$P22*SUM(Fasering!$D$5:$D$12)</f>
        <v>2.3349039999999839</v>
      </c>
      <c r="Y22" s="142">
        <f t="shared" si="5"/>
        <v>0</v>
      </c>
      <c r="Z22" s="144">
        <f t="shared" si="6"/>
        <v>0</v>
      </c>
      <c r="AA22" s="115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101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116">
        <f>$Y22*SUM(Fasering!$D$5:$D$12)</f>
        <v>0</v>
      </c>
      <c r="AH22" s="5">
        <f>($AK$2+(I22+R22)*12*7.57%)*SUM(Fasering!$D$5)</f>
        <v>0</v>
      </c>
      <c r="AI22" s="109">
        <f>($AK$2+(J22+S22)*12*7.57%)*SUM(Fasering!$D$5:$D$7)</f>
        <v>520.00536492208755</v>
      </c>
      <c r="AJ22" s="109">
        <f>($AK$2+(K22+T22)*12*7.57%)*SUM(Fasering!$D$5:$D$8)</f>
        <v>861.47325137132748</v>
      </c>
      <c r="AK22" s="104">
        <f>($AK$2+(L22+U22)*12*7.57%)*SUM(Fasering!$D$5:$D$9)</f>
        <v>1234.3742525648847</v>
      </c>
      <c r="AL22" s="9">
        <f>($AK$2+(M22+V22)*12*7.57%)*SUM(Fasering!$D$5:$D$10)</f>
        <v>1638.708368502759</v>
      </c>
      <c r="AM22" s="9">
        <f>($AK$2+(N22+W22)*12*7.57%)*SUM(Fasering!$D$5:$D$11)</f>
        <v>2073.4607376747454</v>
      </c>
      <c r="AN22" s="74">
        <f>($AK$2+(O22+X22)*12*7.57%)*SUM(Fasering!$D$5:$D$12)</f>
        <v>2540.5904210848012</v>
      </c>
      <c r="AO22" s="5">
        <f>($AK$2+(I22+AA22)*12*7.57%)*SUM(Fasering!$D$5)</f>
        <v>0</v>
      </c>
      <c r="AP22" s="109">
        <f>($AK$2+(J22+AB22)*12*7.57%)*SUM(Fasering!$D$5:$D$7)</f>
        <v>519.86356328745433</v>
      </c>
      <c r="AQ22" s="109">
        <f>($AK$2+(K22+AC22)*12*7.57%)*SUM(Fasering!$D$5:$D$8)</f>
        <v>861.12204756073504</v>
      </c>
      <c r="AR22" s="104">
        <f>($AK$2+(L22+AD22)*12*7.57%)*SUM(Fasering!$D$5:$D$9)</f>
        <v>1233.7202836537128</v>
      </c>
      <c r="AS22" s="9">
        <f>($AK$2+(M22+AE22)*12*7.57%)*SUM(Fasering!$D$5:$D$10)</f>
        <v>1637.6582715663881</v>
      </c>
      <c r="AT22" s="9">
        <f>($AK$2+(N22+AF22)*12*7.57%)*SUM(Fasering!$D$5:$D$11)</f>
        <v>2071.9223548746186</v>
      </c>
      <c r="AU22" s="74">
        <f>($AK$2+(O22+AG22)*12*7.57%)*SUM(Fasering!$D$5:$D$12)</f>
        <v>2538.4693942912013</v>
      </c>
    </row>
    <row r="23" spans="1:47" x14ac:dyDescent="0.3">
      <c r="A23" s="32">
        <f t="shared" si="7"/>
        <v>15</v>
      </c>
      <c r="B23" s="142">
        <v>23105.69</v>
      </c>
      <c r="C23" s="143"/>
      <c r="D23" s="142">
        <f t="shared" si="0"/>
        <v>31719.491232</v>
      </c>
      <c r="E23" s="144">
        <f t="shared" si="1"/>
        <v>786.30564855143416</v>
      </c>
      <c r="F23" s="142">
        <f t="shared" si="2"/>
        <v>2643.2909359999999</v>
      </c>
      <c r="G23" s="144">
        <f t="shared" si="8"/>
        <v>65.525470712619509</v>
      </c>
      <c r="H23" s="60">
        <f>'L4'!$H$10</f>
        <v>1742.05</v>
      </c>
      <c r="I23" s="60">
        <f>GEW!$E$12+($F23-GEW!$E$12)*SUM(Fasering!$D$5)</f>
        <v>1858.3776639999999</v>
      </c>
      <c r="J23" s="60">
        <f>GEW!$E$12+($F23-GEW!$E$12)*SUM(Fasering!$D$5:$D$7)</f>
        <v>2061.3277379228025</v>
      </c>
      <c r="K23" s="60">
        <f>GEW!$E$12+($F23-GEW!$E$12)*SUM(Fasering!$D$5:$D$8)</f>
        <v>2177.7727314848235</v>
      </c>
      <c r="L23" s="98">
        <f>GEW!$E$12+($F23-GEW!$E$12)*SUM(Fasering!$D$5:$D$9)</f>
        <v>2294.2177250468444</v>
      </c>
      <c r="M23" s="60">
        <f>GEW!$E$12+($F23-GEW!$E$12)*SUM(Fasering!$D$5:$D$10)</f>
        <v>2410.6627186088654</v>
      </c>
      <c r="N23" s="60">
        <f>GEW!$E$12+($F23-GEW!$E$12)*SUM(Fasering!$D$5:$D$11)</f>
        <v>2526.8459424379789</v>
      </c>
      <c r="O23" s="117">
        <f>GEW!$E$12+($F23-GEW!$E$12)*SUM(Fasering!$D$5:$D$12)</f>
        <v>2643.2909360000003</v>
      </c>
      <c r="P23" s="142">
        <f t="shared" si="3"/>
        <v>1.1943360000002665</v>
      </c>
      <c r="Q23" s="144">
        <f t="shared" si="4"/>
        <v>2.9606816080363772E-2</v>
      </c>
      <c r="R23" s="45">
        <f>$P23*SUM(Fasering!$D$5)</f>
        <v>0</v>
      </c>
      <c r="S23" s="45">
        <f>$P23*SUM(Fasering!$D$5:$D$7)</f>
        <v>0.30881192627956827</v>
      </c>
      <c r="T23" s="45">
        <f>$P23*SUM(Fasering!$D$5:$D$8)</f>
        <v>0.48599640358691693</v>
      </c>
      <c r="U23" s="101">
        <f>$P23*SUM(Fasering!$D$5:$D$9)</f>
        <v>0.66318088089426563</v>
      </c>
      <c r="V23" s="45">
        <f>$P23*SUM(Fasering!$D$5:$D$10)</f>
        <v>0.84036535820161429</v>
      </c>
      <c r="W23" s="45">
        <f>$P23*SUM(Fasering!$D$5:$D$11)</f>
        <v>1.0171515226929182</v>
      </c>
      <c r="X23" s="116">
        <f>$P23*SUM(Fasering!$D$5:$D$12)</f>
        <v>1.1943360000002667</v>
      </c>
      <c r="Y23" s="142">
        <f t="shared" si="5"/>
        <v>0</v>
      </c>
      <c r="Z23" s="144">
        <f t="shared" si="6"/>
        <v>0</v>
      </c>
      <c r="AA23" s="115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101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116">
        <f>$Y23*SUM(Fasering!$D$5:$D$12)</f>
        <v>0</v>
      </c>
      <c r="AH23" s="5">
        <f>($AK$2+(I23+R23)*12*7.57%)*SUM(Fasering!$D$5)</f>
        <v>0</v>
      </c>
      <c r="AI23" s="109">
        <f>($AK$2+(J23+S23)*12*7.57%)*SUM(Fasering!$D$5:$D$7)</f>
        <v>520.00536492208755</v>
      </c>
      <c r="AJ23" s="109">
        <f>($AK$2+(K23+T23)*12*7.57%)*SUM(Fasering!$D$5:$D$8)</f>
        <v>861.47325137132725</v>
      </c>
      <c r="AK23" s="104">
        <f>($AK$2+(L23+U23)*12*7.57%)*SUM(Fasering!$D$5:$D$9)</f>
        <v>1234.3742525648847</v>
      </c>
      <c r="AL23" s="9">
        <f>($AK$2+(M23+V23)*12*7.57%)*SUM(Fasering!$D$5:$D$10)</f>
        <v>1638.7083685027596</v>
      </c>
      <c r="AM23" s="9">
        <f>($AK$2+(N23+W23)*12*7.57%)*SUM(Fasering!$D$5:$D$11)</f>
        <v>2073.4607376747454</v>
      </c>
      <c r="AN23" s="74">
        <f>($AK$2+(O23+X23)*12*7.57%)*SUM(Fasering!$D$5:$D$12)</f>
        <v>2540.5904210848016</v>
      </c>
      <c r="AO23" s="5">
        <f>($AK$2+(I23+AA23)*12*7.57%)*SUM(Fasering!$D$5)</f>
        <v>0</v>
      </c>
      <c r="AP23" s="109">
        <f>($AK$2+(J23+AB23)*12*7.57%)*SUM(Fasering!$D$5:$D$7)</f>
        <v>519.93283140589097</v>
      </c>
      <c r="AQ23" s="109">
        <f>($AK$2+(K23+AC23)*12*7.57%)*SUM(Fasering!$D$5:$D$8)</f>
        <v>861.29360571808945</v>
      </c>
      <c r="AR23" s="104">
        <f>($AK$2+(L23+AD23)*12*7.57%)*SUM(Fasering!$D$5:$D$9)</f>
        <v>1234.0397383349662</v>
      </c>
      <c r="AS23" s="9">
        <f>($AK$2+(M23+AE23)*12*7.57%)*SUM(Fasering!$D$5:$D$10)</f>
        <v>1638.1712292565212</v>
      </c>
      <c r="AT23" s="9">
        <f>($AK$2+(N23+AF23)*12*7.57%)*SUM(Fasering!$D$5:$D$11)</f>
        <v>2072.6738333908979</v>
      </c>
      <c r="AU23" s="74">
        <f>($AK$2+(O23+AG23)*12*7.57%)*SUM(Fasering!$D$5:$D$12)</f>
        <v>2539.5054862624011</v>
      </c>
    </row>
    <row r="24" spans="1:47" x14ac:dyDescent="0.3">
      <c r="A24" s="32">
        <f t="shared" si="7"/>
        <v>16</v>
      </c>
      <c r="B24" s="142">
        <v>24022.68</v>
      </c>
      <c r="C24" s="143"/>
      <c r="D24" s="142">
        <f t="shared" si="0"/>
        <v>32978.335103999998</v>
      </c>
      <c r="E24" s="144">
        <f t="shared" si="1"/>
        <v>817.51157300836144</v>
      </c>
      <c r="F24" s="142">
        <f t="shared" si="2"/>
        <v>2748.1945920000003</v>
      </c>
      <c r="G24" s="144">
        <f t="shared" si="8"/>
        <v>68.125964417363463</v>
      </c>
      <c r="H24" s="60">
        <f>'L4'!$H$10</f>
        <v>1742.05</v>
      </c>
      <c r="I24" s="60">
        <f>GEW!$E$12+($F24-GEW!$E$12)*SUM(Fasering!$D$5)</f>
        <v>1858.3776639999999</v>
      </c>
      <c r="J24" s="60">
        <f>GEW!$E$12+($F24-GEW!$E$12)*SUM(Fasering!$D$5:$D$7)</f>
        <v>2088.4520145778829</v>
      </c>
      <c r="K24" s="60">
        <f>GEW!$E$12+($F24-GEW!$E$12)*SUM(Fasering!$D$5:$D$8)</f>
        <v>2220.4598811136616</v>
      </c>
      <c r="L24" s="98">
        <f>GEW!$E$12+($F24-GEW!$E$12)*SUM(Fasering!$D$5:$D$9)</f>
        <v>2352.4677476494403</v>
      </c>
      <c r="M24" s="60">
        <f>GEW!$E$12+($F24-GEW!$E$12)*SUM(Fasering!$D$5:$D$10)</f>
        <v>2484.4756141852185</v>
      </c>
      <c r="N24" s="60">
        <f>GEW!$E$12+($F24-GEW!$E$12)*SUM(Fasering!$D$5:$D$11)</f>
        <v>2616.186725464222</v>
      </c>
      <c r="O24" s="117">
        <f>GEW!$E$12+($F24-GEW!$E$12)*SUM(Fasering!$D$5:$D$12)</f>
        <v>2748.1945920000007</v>
      </c>
      <c r="P24" s="142">
        <f t="shared" si="3"/>
        <v>0</v>
      </c>
      <c r="Q24" s="144">
        <f t="shared" si="4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101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116">
        <f>$P24*SUM(Fasering!$D$5:$D$12)</f>
        <v>0</v>
      </c>
      <c r="Y24" s="142">
        <f t="shared" si="5"/>
        <v>0</v>
      </c>
      <c r="Z24" s="144">
        <f t="shared" si="6"/>
        <v>0</v>
      </c>
      <c r="AA24" s="115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101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116">
        <f>$Y24*SUM(Fasering!$D$5:$D$12)</f>
        <v>0</v>
      </c>
      <c r="AH24" s="5">
        <f>($AK$2+(I24+R24)*12*7.57%)*SUM(Fasering!$D$5)</f>
        <v>0</v>
      </c>
      <c r="AI24" s="109">
        <f>($AK$2+(J24+S24)*12*7.57%)*SUM(Fasering!$D$5:$D$7)</f>
        <v>526.30376138836289</v>
      </c>
      <c r="AJ24" s="109">
        <f>($AK$2+(K24+T24)*12*7.57%)*SUM(Fasering!$D$5:$D$8)</f>
        <v>877.07265433519558</v>
      </c>
      <c r="AK24" s="104">
        <f>($AK$2+(L24+U24)*12*7.57%)*SUM(Fasering!$D$5:$D$9)</f>
        <v>1263.4215586120547</v>
      </c>
      <c r="AL24" s="9">
        <f>($AK$2+(M24+V24)*12*7.57%)*SUM(Fasering!$D$5:$D$10)</f>
        <v>1685.3504742189402</v>
      </c>
      <c r="AM24" s="9">
        <f>($AK$2+(N24+W24)*12*7.57%)*SUM(Fasering!$D$5:$D$11)</f>
        <v>2141.7910133952496</v>
      </c>
      <c r="AN24" s="74">
        <f>($AK$2+(O24+X24)*12*7.57%)*SUM(Fasering!$D$5:$D$12)</f>
        <v>2634.7999673728018</v>
      </c>
      <c r="AO24" s="5">
        <f>($AK$2+(I24+AA24)*12*7.57%)*SUM(Fasering!$D$5)</f>
        <v>0</v>
      </c>
      <c r="AP24" s="109">
        <f>($AK$2+(J24+AB24)*12*7.57%)*SUM(Fasering!$D$5:$D$7)</f>
        <v>526.30376138836289</v>
      </c>
      <c r="AQ24" s="109">
        <f>($AK$2+(K24+AC24)*12*7.57%)*SUM(Fasering!$D$5:$D$8)</f>
        <v>877.07265433519558</v>
      </c>
      <c r="AR24" s="104">
        <f>($AK$2+(L24+AD24)*12*7.57%)*SUM(Fasering!$D$5:$D$9)</f>
        <v>1263.4215586120547</v>
      </c>
      <c r="AS24" s="9">
        <f>($AK$2+(M24+AE24)*12*7.57%)*SUM(Fasering!$D$5:$D$10)</f>
        <v>1685.3504742189402</v>
      </c>
      <c r="AT24" s="9">
        <f>($AK$2+(N24+AF24)*12*7.57%)*SUM(Fasering!$D$5:$D$11)</f>
        <v>2141.7910133952496</v>
      </c>
      <c r="AU24" s="74">
        <f>($AK$2+(O24+AG24)*12*7.57%)*SUM(Fasering!$D$5:$D$12)</f>
        <v>2634.7999673728018</v>
      </c>
    </row>
    <row r="25" spans="1:47" x14ac:dyDescent="0.3">
      <c r="A25" s="32">
        <f t="shared" si="7"/>
        <v>17</v>
      </c>
      <c r="B25" s="142">
        <v>24032.65</v>
      </c>
      <c r="C25" s="143"/>
      <c r="D25" s="142">
        <f t="shared" si="0"/>
        <v>32992.021919999999</v>
      </c>
      <c r="E25" s="144">
        <f t="shared" si="1"/>
        <v>817.8508603144777</v>
      </c>
      <c r="F25" s="142">
        <f t="shared" si="2"/>
        <v>2749.3351600000001</v>
      </c>
      <c r="G25" s="144">
        <f t="shared" si="8"/>
        <v>68.154238359539818</v>
      </c>
      <c r="H25" s="60">
        <f>'L4'!$H$10</f>
        <v>1742.05</v>
      </c>
      <c r="I25" s="60">
        <f>GEW!$E$12+($F25-GEW!$E$12)*SUM(Fasering!$D$5)</f>
        <v>1858.3776639999999</v>
      </c>
      <c r="J25" s="60">
        <f>GEW!$E$12+($F25-GEW!$E$12)*SUM(Fasering!$D$5:$D$7)</f>
        <v>2088.7469240515425</v>
      </c>
      <c r="K25" s="60">
        <f>GEW!$E$12+($F25-GEW!$E$12)*SUM(Fasering!$D$5:$D$8)</f>
        <v>2220.9239983688112</v>
      </c>
      <c r="L25" s="98">
        <f>GEW!$E$12+($F25-GEW!$E$12)*SUM(Fasering!$D$5:$D$9)</f>
        <v>2353.1010726860795</v>
      </c>
      <c r="M25" s="60">
        <f>GEW!$E$12+($F25-GEW!$E$12)*SUM(Fasering!$D$5:$D$10)</f>
        <v>2485.2781470033478</v>
      </c>
      <c r="N25" s="60">
        <f>GEW!$E$12+($F25-GEW!$E$12)*SUM(Fasering!$D$5:$D$11)</f>
        <v>2617.1580856827318</v>
      </c>
      <c r="O25" s="117">
        <f>GEW!$E$12+($F25-GEW!$E$12)*SUM(Fasering!$D$5:$D$12)</f>
        <v>2749.3351600000005</v>
      </c>
      <c r="P25" s="142">
        <f t="shared" si="3"/>
        <v>0</v>
      </c>
      <c r="Q25" s="144">
        <f t="shared" si="4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101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116">
        <f>$P25*SUM(Fasering!$D$5:$D$12)</f>
        <v>0</v>
      </c>
      <c r="Y25" s="142">
        <f t="shared" si="5"/>
        <v>0</v>
      </c>
      <c r="Z25" s="144">
        <f t="shared" si="6"/>
        <v>0</v>
      </c>
      <c r="AA25" s="115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101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116">
        <f>$Y25*SUM(Fasering!$D$5:$D$12)</f>
        <v>0</v>
      </c>
      <c r="AH25" s="5">
        <f>($AK$2+(I25+R25)*12*7.57%)*SUM(Fasering!$D$5)</f>
        <v>0</v>
      </c>
      <c r="AI25" s="109">
        <f>($AK$2+(J25+S25)*12*7.57%)*SUM(Fasering!$D$5:$D$7)</f>
        <v>526.37302950679964</v>
      </c>
      <c r="AJ25" s="109">
        <f>($AK$2+(K25+T25)*12*7.57%)*SUM(Fasering!$D$5:$D$8)</f>
        <v>877.2442124925501</v>
      </c>
      <c r="AK25" s="104">
        <f>($AK$2+(L25+U25)*12*7.57%)*SUM(Fasering!$D$5:$D$9)</f>
        <v>1263.741013293308</v>
      </c>
      <c r="AL25" s="9">
        <f>($AK$2+(M25+V25)*12*7.57%)*SUM(Fasering!$D$5:$D$10)</f>
        <v>1685.8634319090734</v>
      </c>
      <c r="AM25" s="9">
        <f>($AK$2+(N25+W25)*12*7.57%)*SUM(Fasering!$D$5:$D$11)</f>
        <v>2142.5424919115294</v>
      </c>
      <c r="AN25" s="74">
        <f>($AK$2+(O25+X25)*12*7.57%)*SUM(Fasering!$D$5:$D$12)</f>
        <v>2635.8360593440011</v>
      </c>
      <c r="AO25" s="5">
        <f>($AK$2+(I25+AA25)*12*7.57%)*SUM(Fasering!$D$5)</f>
        <v>0</v>
      </c>
      <c r="AP25" s="109">
        <f>($AK$2+(J25+AB25)*12*7.57%)*SUM(Fasering!$D$5:$D$7)</f>
        <v>526.37302950679964</v>
      </c>
      <c r="AQ25" s="109">
        <f>($AK$2+(K25+AC25)*12*7.57%)*SUM(Fasering!$D$5:$D$8)</f>
        <v>877.2442124925501</v>
      </c>
      <c r="AR25" s="104">
        <f>($AK$2+(L25+AD25)*12*7.57%)*SUM(Fasering!$D$5:$D$9)</f>
        <v>1263.741013293308</v>
      </c>
      <c r="AS25" s="9">
        <f>($AK$2+(M25+AE25)*12*7.57%)*SUM(Fasering!$D$5:$D$10)</f>
        <v>1685.8634319090734</v>
      </c>
      <c r="AT25" s="9">
        <f>($AK$2+(N25+AF25)*12*7.57%)*SUM(Fasering!$D$5:$D$11)</f>
        <v>2142.5424919115294</v>
      </c>
      <c r="AU25" s="74">
        <f>($AK$2+(O25+AG25)*12*7.57%)*SUM(Fasering!$D$5:$D$12)</f>
        <v>2635.8360593440011</v>
      </c>
    </row>
    <row r="26" spans="1:47" x14ac:dyDescent="0.3">
      <c r="A26" s="32">
        <f t="shared" si="7"/>
        <v>18</v>
      </c>
      <c r="B26" s="142">
        <v>24949.599999999999</v>
      </c>
      <c r="C26" s="143"/>
      <c r="D26" s="142">
        <f t="shared" si="0"/>
        <v>34250.810879999997</v>
      </c>
      <c r="E26" s="144">
        <f t="shared" si="1"/>
        <v>849.0554235384817</v>
      </c>
      <c r="F26" s="142">
        <f t="shared" si="2"/>
        <v>2854.2342399999998</v>
      </c>
      <c r="G26" s="144">
        <f t="shared" si="8"/>
        <v>70.754618628206813</v>
      </c>
      <c r="H26" s="60">
        <f>'L4'!$H$10</f>
        <v>1742.05</v>
      </c>
      <c r="I26" s="60">
        <f>GEW!$E$12+($F26-GEW!$E$12)*SUM(Fasering!$D$5)</f>
        <v>1858.3776639999999</v>
      </c>
      <c r="J26" s="60">
        <f>GEW!$E$12+($F26-GEW!$E$12)*SUM(Fasering!$D$5:$D$7)</f>
        <v>2115.8700175191657</v>
      </c>
      <c r="K26" s="60">
        <f>GEW!$E$12+($F26-GEW!$E$12)*SUM(Fasering!$D$5:$D$8)</f>
        <v>2263.6092859424625</v>
      </c>
      <c r="L26" s="98">
        <f>GEW!$E$12+($F26-GEW!$E$12)*SUM(Fasering!$D$5:$D$9)</f>
        <v>2411.3485543657594</v>
      </c>
      <c r="M26" s="60">
        <f>GEW!$E$12+($F26-GEW!$E$12)*SUM(Fasering!$D$5:$D$10)</f>
        <v>2559.0878227890562</v>
      </c>
      <c r="N26" s="60">
        <f>GEW!$E$12+($F26-GEW!$E$12)*SUM(Fasering!$D$5:$D$11)</f>
        <v>2706.4949715767034</v>
      </c>
      <c r="O26" s="117">
        <f>GEW!$E$12+($F26-GEW!$E$12)*SUM(Fasering!$D$5:$D$12)</f>
        <v>2854.2342399999998</v>
      </c>
      <c r="P26" s="142">
        <f t="shared" si="3"/>
        <v>0</v>
      </c>
      <c r="Q26" s="144">
        <f t="shared" si="4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101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116">
        <f>$P26*SUM(Fasering!$D$5:$D$12)</f>
        <v>0</v>
      </c>
      <c r="Y26" s="142">
        <f t="shared" si="5"/>
        <v>0</v>
      </c>
      <c r="Z26" s="144">
        <f t="shared" si="6"/>
        <v>0</v>
      </c>
      <c r="AA26" s="115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101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116">
        <f>$Y26*SUM(Fasering!$D$5:$D$12)</f>
        <v>0</v>
      </c>
      <c r="AH26" s="5">
        <f>($AK$2+(I26+R26)*12*7.57%)*SUM(Fasering!$D$5)</f>
        <v>0</v>
      </c>
      <c r="AI26" s="109">
        <f>($AK$2+(J26+S26)*12*7.57%)*SUM(Fasering!$D$5:$D$7)</f>
        <v>532.74368158307902</v>
      </c>
      <c r="AJ26" s="109">
        <f>($AK$2+(K26+T26)*12*7.57%)*SUM(Fasering!$D$5:$D$8)</f>
        <v>893.02257281213417</v>
      </c>
      <c r="AK26" s="104">
        <f>($AK$2+(L26+U26)*12*7.57%)*SUM(Fasering!$D$5:$D$9)</f>
        <v>1293.1215519066802</v>
      </c>
      <c r="AL26" s="9">
        <f>($AK$2+(M26+V26)*12*7.57%)*SUM(Fasering!$D$5:$D$10)</f>
        <v>1733.0406188667173</v>
      </c>
      <c r="AM26" s="9">
        <f>($AK$2+(N26+W26)*12*7.57%)*SUM(Fasering!$D$5:$D$11)</f>
        <v>2211.6566569569386</v>
      </c>
      <c r="AN26" s="74">
        <f>($AK$2+(O26+X26)*12*7.57%)*SUM(Fasering!$D$5:$D$12)</f>
        <v>2731.1263836160006</v>
      </c>
      <c r="AO26" s="5">
        <f>($AK$2+(I26+AA26)*12*7.57%)*SUM(Fasering!$D$5)</f>
        <v>0</v>
      </c>
      <c r="AP26" s="109">
        <f>($AK$2+(J26+AB26)*12*7.57%)*SUM(Fasering!$D$5:$D$7)</f>
        <v>532.74368158307902</v>
      </c>
      <c r="AQ26" s="109">
        <f>($AK$2+(K26+AC26)*12*7.57%)*SUM(Fasering!$D$5:$D$8)</f>
        <v>893.02257281213417</v>
      </c>
      <c r="AR26" s="104">
        <f>($AK$2+(L26+AD26)*12*7.57%)*SUM(Fasering!$D$5:$D$9)</f>
        <v>1293.1215519066802</v>
      </c>
      <c r="AS26" s="9">
        <f>($AK$2+(M26+AE26)*12*7.57%)*SUM(Fasering!$D$5:$D$10)</f>
        <v>1733.0406188667173</v>
      </c>
      <c r="AT26" s="9">
        <f>($AK$2+(N26+AF26)*12*7.57%)*SUM(Fasering!$D$5:$D$11)</f>
        <v>2211.6566569569386</v>
      </c>
      <c r="AU26" s="74">
        <f>($AK$2+(O26+AG26)*12*7.57%)*SUM(Fasering!$D$5:$D$12)</f>
        <v>2731.1263836160006</v>
      </c>
    </row>
    <row r="27" spans="1:47" x14ac:dyDescent="0.3">
      <c r="A27" s="32">
        <f t="shared" si="7"/>
        <v>19</v>
      </c>
      <c r="B27" s="142">
        <v>24959.57</v>
      </c>
      <c r="C27" s="143"/>
      <c r="D27" s="142">
        <f t="shared" si="0"/>
        <v>34264.497695999999</v>
      </c>
      <c r="E27" s="144">
        <f t="shared" si="1"/>
        <v>849.39471084459797</v>
      </c>
      <c r="F27" s="142">
        <f t="shared" si="2"/>
        <v>2855.374808</v>
      </c>
      <c r="G27" s="144">
        <f t="shared" si="8"/>
        <v>70.782892570383169</v>
      </c>
      <c r="H27" s="60">
        <f>'L4'!$H$10</f>
        <v>1742.05</v>
      </c>
      <c r="I27" s="60">
        <f>GEW!$E$12+($F27-GEW!$E$12)*SUM(Fasering!$D$5)</f>
        <v>1858.3776639999999</v>
      </c>
      <c r="J27" s="60">
        <f>GEW!$E$12+($F27-GEW!$E$12)*SUM(Fasering!$D$5:$D$7)</f>
        <v>2116.1649269928257</v>
      </c>
      <c r="K27" s="60">
        <f>GEW!$E$12+($F27-GEW!$E$12)*SUM(Fasering!$D$5:$D$8)</f>
        <v>2264.0734031976122</v>
      </c>
      <c r="L27" s="98">
        <f>GEW!$E$12+($F27-GEW!$E$12)*SUM(Fasering!$D$5:$D$9)</f>
        <v>2411.9818794023986</v>
      </c>
      <c r="M27" s="60">
        <f>GEW!$E$12+($F27-GEW!$E$12)*SUM(Fasering!$D$5:$D$10)</f>
        <v>2559.8903556071855</v>
      </c>
      <c r="N27" s="60">
        <f>GEW!$E$12+($F27-GEW!$E$12)*SUM(Fasering!$D$5:$D$11)</f>
        <v>2707.4663317952136</v>
      </c>
      <c r="O27" s="117">
        <f>GEW!$E$12+($F27-GEW!$E$12)*SUM(Fasering!$D$5:$D$12)</f>
        <v>2855.3748080000005</v>
      </c>
      <c r="P27" s="142">
        <f t="shared" si="3"/>
        <v>0</v>
      </c>
      <c r="Q27" s="144">
        <f t="shared" si="4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101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116">
        <f>$P27*SUM(Fasering!$D$5:$D$12)</f>
        <v>0</v>
      </c>
      <c r="Y27" s="142">
        <f t="shared" si="5"/>
        <v>0</v>
      </c>
      <c r="Z27" s="144">
        <f t="shared" si="6"/>
        <v>0</v>
      </c>
      <c r="AA27" s="115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101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116">
        <f>$Y27*SUM(Fasering!$D$5:$D$12)</f>
        <v>0</v>
      </c>
      <c r="AH27" s="5">
        <f>($AK$2+(I27+R27)*12*7.57%)*SUM(Fasering!$D$5)</f>
        <v>0</v>
      </c>
      <c r="AI27" s="109">
        <f>($AK$2+(J27+S27)*12*7.57%)*SUM(Fasering!$D$5:$D$7)</f>
        <v>532.81294970151589</v>
      </c>
      <c r="AJ27" s="109">
        <f>($AK$2+(K27+T27)*12*7.57%)*SUM(Fasering!$D$5:$D$8)</f>
        <v>893.1941309694887</v>
      </c>
      <c r="AK27" s="104">
        <f>($AK$2+(L27+U27)*12*7.57%)*SUM(Fasering!$D$5:$D$9)</f>
        <v>1293.4410065879335</v>
      </c>
      <c r="AL27" s="9">
        <f>($AK$2+(M27+V27)*12*7.57%)*SUM(Fasering!$D$5:$D$10)</f>
        <v>1733.5535765568507</v>
      </c>
      <c r="AM27" s="9">
        <f>($AK$2+(N27+W27)*12*7.57%)*SUM(Fasering!$D$5:$D$11)</f>
        <v>2212.4081354732184</v>
      </c>
      <c r="AN27" s="74">
        <f>($AK$2+(O27+X27)*12*7.57%)*SUM(Fasering!$D$5:$D$12)</f>
        <v>2732.1624755872012</v>
      </c>
      <c r="AO27" s="5">
        <f>($AK$2+(I27+AA27)*12*7.57%)*SUM(Fasering!$D$5)</f>
        <v>0</v>
      </c>
      <c r="AP27" s="109">
        <f>($AK$2+(J27+AB27)*12*7.57%)*SUM(Fasering!$D$5:$D$7)</f>
        <v>532.81294970151589</v>
      </c>
      <c r="AQ27" s="109">
        <f>($AK$2+(K27+AC27)*12*7.57%)*SUM(Fasering!$D$5:$D$8)</f>
        <v>893.1941309694887</v>
      </c>
      <c r="AR27" s="104">
        <f>($AK$2+(L27+AD27)*12*7.57%)*SUM(Fasering!$D$5:$D$9)</f>
        <v>1293.4410065879335</v>
      </c>
      <c r="AS27" s="9">
        <f>($AK$2+(M27+AE27)*12*7.57%)*SUM(Fasering!$D$5:$D$10)</f>
        <v>1733.5535765568507</v>
      </c>
      <c r="AT27" s="9">
        <f>($AK$2+(N27+AF27)*12*7.57%)*SUM(Fasering!$D$5:$D$11)</f>
        <v>2212.4081354732184</v>
      </c>
      <c r="AU27" s="74">
        <f>($AK$2+(O27+AG27)*12*7.57%)*SUM(Fasering!$D$5:$D$12)</f>
        <v>2732.1624755872012</v>
      </c>
    </row>
    <row r="28" spans="1:47" x14ac:dyDescent="0.3">
      <c r="A28" s="32">
        <f t="shared" si="7"/>
        <v>20</v>
      </c>
      <c r="B28" s="142">
        <v>25876.560000000001</v>
      </c>
      <c r="C28" s="143"/>
      <c r="D28" s="142">
        <f t="shared" si="0"/>
        <v>35523.341568000003</v>
      </c>
      <c r="E28" s="144">
        <f t="shared" si="1"/>
        <v>880.60063530152536</v>
      </c>
      <c r="F28" s="142">
        <f t="shared" si="2"/>
        <v>2960.278464</v>
      </c>
      <c r="G28" s="144">
        <f t="shared" si="8"/>
        <v>73.383386275127108</v>
      </c>
      <c r="H28" s="60">
        <f>'L4'!$H$10</f>
        <v>1742.05</v>
      </c>
      <c r="I28" s="60">
        <f>GEW!$E$12+($F28-GEW!$E$12)*SUM(Fasering!$D$5)</f>
        <v>1858.3776639999999</v>
      </c>
      <c r="J28" s="60">
        <f>GEW!$E$12+($F28-GEW!$E$12)*SUM(Fasering!$D$5:$D$7)</f>
        <v>2143.2892036479057</v>
      </c>
      <c r="K28" s="60">
        <f>GEW!$E$12+($F28-GEW!$E$12)*SUM(Fasering!$D$5:$D$8)</f>
        <v>2306.7605528264503</v>
      </c>
      <c r="L28" s="98">
        <f>GEW!$E$12+($F28-GEW!$E$12)*SUM(Fasering!$D$5:$D$9)</f>
        <v>2470.2319020049945</v>
      </c>
      <c r="M28" s="60">
        <f>GEW!$E$12+($F28-GEW!$E$12)*SUM(Fasering!$D$5:$D$10)</f>
        <v>2633.7032511835387</v>
      </c>
      <c r="N28" s="60">
        <f>GEW!$E$12+($F28-GEW!$E$12)*SUM(Fasering!$D$5:$D$11)</f>
        <v>2796.8071148214558</v>
      </c>
      <c r="O28" s="117">
        <f>GEW!$E$12+($F28-GEW!$E$12)*SUM(Fasering!$D$5:$D$12)</f>
        <v>2960.278464</v>
      </c>
      <c r="P28" s="142">
        <f t="shared" si="3"/>
        <v>0</v>
      </c>
      <c r="Q28" s="144">
        <f t="shared" si="4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101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116">
        <f>$P28*SUM(Fasering!$D$5:$D$12)</f>
        <v>0</v>
      </c>
      <c r="Y28" s="142">
        <f t="shared" si="5"/>
        <v>0</v>
      </c>
      <c r="Z28" s="144">
        <f t="shared" si="6"/>
        <v>0</v>
      </c>
      <c r="AA28" s="115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101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116">
        <f>$Y28*SUM(Fasering!$D$5:$D$12)</f>
        <v>0</v>
      </c>
      <c r="AH28" s="5">
        <f>($AK$2+(I28+R28)*12*7.57%)*SUM(Fasering!$D$5)</f>
        <v>0</v>
      </c>
      <c r="AI28" s="109">
        <f>($AK$2+(J28+S28)*12*7.57%)*SUM(Fasering!$D$5:$D$7)</f>
        <v>539.18387968398758</v>
      </c>
      <c r="AJ28" s="109">
        <f>($AK$2+(K28+T28)*12*7.57%)*SUM(Fasering!$D$5:$D$8)</f>
        <v>908.97317958659482</v>
      </c>
      <c r="AK28" s="104">
        <f>($AK$2+(L28+U28)*12*7.57%)*SUM(Fasering!$D$5:$D$9)</f>
        <v>1322.8228268650223</v>
      </c>
      <c r="AL28" s="9">
        <f>($AK$2+(M28+V28)*12*7.57%)*SUM(Fasering!$D$5:$D$10)</f>
        <v>1780.7328215192695</v>
      </c>
      <c r="AM28" s="9">
        <f>($AK$2+(N28+W28)*12*7.57%)*SUM(Fasering!$D$5:$D$11)</f>
        <v>2281.5253154775696</v>
      </c>
      <c r="AN28" s="74">
        <f>($AK$2+(O28+X28)*12*7.57%)*SUM(Fasering!$D$5:$D$12)</f>
        <v>2827.4569566976011</v>
      </c>
      <c r="AO28" s="5">
        <f>($AK$2+(I28+AA28)*12*7.57%)*SUM(Fasering!$D$5)</f>
        <v>0</v>
      </c>
      <c r="AP28" s="109">
        <f>($AK$2+(J28+AB28)*12*7.57%)*SUM(Fasering!$D$5:$D$7)</f>
        <v>539.18387968398758</v>
      </c>
      <c r="AQ28" s="109">
        <f>($AK$2+(K28+AC28)*12*7.57%)*SUM(Fasering!$D$5:$D$8)</f>
        <v>908.97317958659482</v>
      </c>
      <c r="AR28" s="104">
        <f>($AK$2+(L28+AD28)*12*7.57%)*SUM(Fasering!$D$5:$D$9)</f>
        <v>1322.8228268650223</v>
      </c>
      <c r="AS28" s="9">
        <f>($AK$2+(M28+AE28)*12*7.57%)*SUM(Fasering!$D$5:$D$10)</f>
        <v>1780.7328215192695</v>
      </c>
      <c r="AT28" s="9">
        <f>($AK$2+(N28+AF28)*12*7.57%)*SUM(Fasering!$D$5:$D$11)</f>
        <v>2281.5253154775696</v>
      </c>
      <c r="AU28" s="74">
        <f>($AK$2+(O28+AG28)*12*7.57%)*SUM(Fasering!$D$5:$D$12)</f>
        <v>2827.4569566976011</v>
      </c>
    </row>
    <row r="29" spans="1:47" x14ac:dyDescent="0.3">
      <c r="A29" s="32">
        <f t="shared" si="7"/>
        <v>21</v>
      </c>
      <c r="B29" s="142">
        <v>25886.53</v>
      </c>
      <c r="C29" s="143"/>
      <c r="D29" s="142">
        <f t="shared" si="0"/>
        <v>35537.028383999997</v>
      </c>
      <c r="E29" s="144">
        <f t="shared" si="1"/>
        <v>880.93992260764151</v>
      </c>
      <c r="F29" s="142">
        <f t="shared" si="2"/>
        <v>2961.4190319999998</v>
      </c>
      <c r="G29" s="144">
        <f t="shared" si="8"/>
        <v>73.411660217303464</v>
      </c>
      <c r="H29" s="60">
        <f>'L4'!$H$10</f>
        <v>1742.05</v>
      </c>
      <c r="I29" s="60">
        <f>GEW!$E$12+($F29-GEW!$E$12)*SUM(Fasering!$D$5)</f>
        <v>1858.3776639999999</v>
      </c>
      <c r="J29" s="60">
        <f>GEW!$E$12+($F29-GEW!$E$12)*SUM(Fasering!$D$5:$D$7)</f>
        <v>2143.5841131215652</v>
      </c>
      <c r="K29" s="60">
        <f>GEW!$E$12+($F29-GEW!$E$12)*SUM(Fasering!$D$5:$D$8)</f>
        <v>2307.2246700815995</v>
      </c>
      <c r="L29" s="98">
        <f>GEW!$E$12+($F29-GEW!$E$12)*SUM(Fasering!$D$5:$D$9)</f>
        <v>2470.8652270416333</v>
      </c>
      <c r="M29" s="60">
        <f>GEW!$E$12+($F29-GEW!$E$12)*SUM(Fasering!$D$5:$D$10)</f>
        <v>2634.5057840016675</v>
      </c>
      <c r="N29" s="60">
        <f>GEW!$E$12+($F29-GEW!$E$12)*SUM(Fasering!$D$5:$D$11)</f>
        <v>2797.778475039966</v>
      </c>
      <c r="O29" s="117">
        <f>GEW!$E$12+($F29-GEW!$E$12)*SUM(Fasering!$D$5:$D$12)</f>
        <v>2961.4190319999998</v>
      </c>
      <c r="P29" s="142">
        <f t="shared" si="3"/>
        <v>0</v>
      </c>
      <c r="Q29" s="144">
        <f t="shared" si="4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101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116">
        <f>$P29*SUM(Fasering!$D$5:$D$12)</f>
        <v>0</v>
      </c>
      <c r="Y29" s="142">
        <f t="shared" si="5"/>
        <v>0</v>
      </c>
      <c r="Z29" s="144">
        <f t="shared" si="6"/>
        <v>0</v>
      </c>
      <c r="AA29" s="115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101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116">
        <f>$Y29*SUM(Fasering!$D$5:$D$12)</f>
        <v>0</v>
      </c>
      <c r="AH29" s="5">
        <f>($AK$2+(I29+R29)*12*7.57%)*SUM(Fasering!$D$5)</f>
        <v>0</v>
      </c>
      <c r="AI29" s="109">
        <f>($AK$2+(J29+S29)*12*7.57%)*SUM(Fasering!$D$5:$D$7)</f>
        <v>539.25314780242422</v>
      </c>
      <c r="AJ29" s="109">
        <f>($AK$2+(K29+T29)*12*7.57%)*SUM(Fasering!$D$5:$D$8)</f>
        <v>909.14473774394924</v>
      </c>
      <c r="AK29" s="104">
        <f>($AK$2+(L29+U29)*12*7.57%)*SUM(Fasering!$D$5:$D$9)</f>
        <v>1323.1422815462752</v>
      </c>
      <c r="AL29" s="9">
        <f>($AK$2+(M29+V29)*12*7.57%)*SUM(Fasering!$D$5:$D$10)</f>
        <v>1781.2457792094028</v>
      </c>
      <c r="AM29" s="9">
        <f>($AK$2+(N29+W29)*12*7.57%)*SUM(Fasering!$D$5:$D$11)</f>
        <v>2282.276793993849</v>
      </c>
      <c r="AN29" s="74">
        <f>($AK$2+(O29+X29)*12*7.57%)*SUM(Fasering!$D$5:$D$12)</f>
        <v>2828.4930486688004</v>
      </c>
      <c r="AO29" s="5">
        <f>($AK$2+(I29+AA29)*12*7.57%)*SUM(Fasering!$D$5)</f>
        <v>0</v>
      </c>
      <c r="AP29" s="109">
        <f>($AK$2+(J29+AB29)*12*7.57%)*SUM(Fasering!$D$5:$D$7)</f>
        <v>539.25314780242422</v>
      </c>
      <c r="AQ29" s="109">
        <f>($AK$2+(K29+AC29)*12*7.57%)*SUM(Fasering!$D$5:$D$8)</f>
        <v>909.14473774394924</v>
      </c>
      <c r="AR29" s="104">
        <f>($AK$2+(L29+AD29)*12*7.57%)*SUM(Fasering!$D$5:$D$9)</f>
        <v>1323.1422815462752</v>
      </c>
      <c r="AS29" s="9">
        <f>($AK$2+(M29+AE29)*12*7.57%)*SUM(Fasering!$D$5:$D$10)</f>
        <v>1781.2457792094028</v>
      </c>
      <c r="AT29" s="9">
        <f>($AK$2+(N29+AF29)*12*7.57%)*SUM(Fasering!$D$5:$D$11)</f>
        <v>2282.276793993849</v>
      </c>
      <c r="AU29" s="74">
        <f>($AK$2+(O29+AG29)*12*7.57%)*SUM(Fasering!$D$5:$D$12)</f>
        <v>2828.4930486688004</v>
      </c>
    </row>
    <row r="30" spans="1:47" x14ac:dyDescent="0.3">
      <c r="A30" s="32">
        <f t="shared" si="7"/>
        <v>22</v>
      </c>
      <c r="B30" s="142">
        <v>26803.48</v>
      </c>
      <c r="C30" s="143"/>
      <c r="D30" s="142">
        <f t="shared" si="0"/>
        <v>36795.817344000003</v>
      </c>
      <c r="E30" s="144">
        <f t="shared" si="1"/>
        <v>912.14448583164562</v>
      </c>
      <c r="F30" s="142">
        <f t="shared" si="2"/>
        <v>3066.3181120000004</v>
      </c>
      <c r="G30" s="144">
        <f t="shared" si="8"/>
        <v>76.012040485970473</v>
      </c>
      <c r="H30" s="60">
        <f>'L4'!$H$10</f>
        <v>1742.05</v>
      </c>
      <c r="I30" s="60">
        <f>GEW!$E$12+($F30-GEW!$E$12)*SUM(Fasering!$D$5)</f>
        <v>1858.3776639999999</v>
      </c>
      <c r="J30" s="60">
        <f>GEW!$E$12+($F30-GEW!$E$12)*SUM(Fasering!$D$5:$D$7)</f>
        <v>2170.7072065891889</v>
      </c>
      <c r="K30" s="60">
        <f>GEW!$E$12+($F30-GEW!$E$12)*SUM(Fasering!$D$5:$D$8)</f>
        <v>2349.9099576552512</v>
      </c>
      <c r="L30" s="98">
        <f>GEW!$E$12+($F30-GEW!$E$12)*SUM(Fasering!$D$5:$D$9)</f>
        <v>2529.112708721314</v>
      </c>
      <c r="M30" s="60">
        <f>GEW!$E$12+($F30-GEW!$E$12)*SUM(Fasering!$D$5:$D$10)</f>
        <v>2708.3154597873763</v>
      </c>
      <c r="N30" s="60">
        <f>GEW!$E$12+($F30-GEW!$E$12)*SUM(Fasering!$D$5:$D$11)</f>
        <v>2887.1153609339381</v>
      </c>
      <c r="O30" s="117">
        <f>GEW!$E$12+($F30-GEW!$E$12)*SUM(Fasering!$D$5:$D$12)</f>
        <v>3066.3181120000008</v>
      </c>
      <c r="P30" s="142">
        <f t="shared" si="3"/>
        <v>0</v>
      </c>
      <c r="Q30" s="144">
        <f t="shared" si="4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101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116">
        <f>$P30*SUM(Fasering!$D$5:$D$12)</f>
        <v>0</v>
      </c>
      <c r="Y30" s="142">
        <f t="shared" si="5"/>
        <v>0</v>
      </c>
      <c r="Z30" s="144">
        <f t="shared" si="6"/>
        <v>0</v>
      </c>
      <c r="AA30" s="115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101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116">
        <f>$Y30*SUM(Fasering!$D$5:$D$12)</f>
        <v>0</v>
      </c>
      <c r="AH30" s="5">
        <f>($AK$2+(I30+R30)*12*7.57%)*SUM(Fasering!$D$5)</f>
        <v>0</v>
      </c>
      <c r="AI30" s="109">
        <f>($AK$2+(J30+S30)*12*7.57%)*SUM(Fasering!$D$5:$D$7)</f>
        <v>545.62379987870384</v>
      </c>
      <c r="AJ30" s="109">
        <f>($AK$2+(K30+T30)*12*7.57%)*SUM(Fasering!$D$5:$D$8)</f>
        <v>924.92309806353342</v>
      </c>
      <c r="AK30" s="104">
        <f>($AK$2+(L30+U30)*12*7.57%)*SUM(Fasering!$D$5:$D$9)</f>
        <v>1352.5228201596478</v>
      </c>
      <c r="AL30" s="9">
        <f>($AK$2+(M30+V30)*12*7.57%)*SUM(Fasering!$D$5:$D$10)</f>
        <v>1828.4229661670465</v>
      </c>
      <c r="AM30" s="9">
        <f>($AK$2+(N30+W30)*12*7.57%)*SUM(Fasering!$D$5:$D$11)</f>
        <v>2351.3909590392586</v>
      </c>
      <c r="AN30" s="74">
        <f>($AK$2+(O30+X30)*12*7.57%)*SUM(Fasering!$D$5:$D$12)</f>
        <v>2923.7833729408017</v>
      </c>
      <c r="AO30" s="5">
        <f>($AK$2+(I30+AA30)*12*7.57%)*SUM(Fasering!$D$5)</f>
        <v>0</v>
      </c>
      <c r="AP30" s="109">
        <f>($AK$2+(J30+AB30)*12*7.57%)*SUM(Fasering!$D$5:$D$7)</f>
        <v>545.62379987870384</v>
      </c>
      <c r="AQ30" s="109">
        <f>($AK$2+(K30+AC30)*12*7.57%)*SUM(Fasering!$D$5:$D$8)</f>
        <v>924.92309806353342</v>
      </c>
      <c r="AR30" s="104">
        <f>($AK$2+(L30+AD30)*12*7.57%)*SUM(Fasering!$D$5:$D$9)</f>
        <v>1352.5228201596478</v>
      </c>
      <c r="AS30" s="9">
        <f>($AK$2+(M30+AE30)*12*7.57%)*SUM(Fasering!$D$5:$D$10)</f>
        <v>1828.4229661670465</v>
      </c>
      <c r="AT30" s="9">
        <f>($AK$2+(N30+AF30)*12*7.57%)*SUM(Fasering!$D$5:$D$11)</f>
        <v>2351.3909590392586</v>
      </c>
      <c r="AU30" s="74">
        <f>($AK$2+(O30+AG30)*12*7.57%)*SUM(Fasering!$D$5:$D$12)</f>
        <v>2923.7833729408017</v>
      </c>
    </row>
    <row r="31" spans="1:47" x14ac:dyDescent="0.3">
      <c r="A31" s="32">
        <f t="shared" si="7"/>
        <v>23</v>
      </c>
      <c r="B31" s="142">
        <v>27730.44</v>
      </c>
      <c r="C31" s="143"/>
      <c r="D31" s="142">
        <f t="shared" si="0"/>
        <v>38068.348032000002</v>
      </c>
      <c r="E31" s="144">
        <f t="shared" si="1"/>
        <v>943.68969759468916</v>
      </c>
      <c r="F31" s="142">
        <f t="shared" si="2"/>
        <v>3172.3623359999997</v>
      </c>
      <c r="G31" s="144">
        <f t="shared" si="8"/>
        <v>78.640808132890754</v>
      </c>
      <c r="H31" s="60">
        <f>'L4'!$H$10</f>
        <v>1742.05</v>
      </c>
      <c r="I31" s="60">
        <f>GEW!$E$12+($F31-GEW!$E$12)*SUM(Fasering!$D$5)</f>
        <v>1858.3776639999999</v>
      </c>
      <c r="J31" s="60">
        <f>GEW!$E$12+($F31-GEW!$E$12)*SUM(Fasering!$D$5:$D$7)</f>
        <v>2198.1263927179284</v>
      </c>
      <c r="K31" s="60">
        <f>GEW!$E$12+($F31-GEW!$E$12)*SUM(Fasering!$D$5:$D$8)</f>
        <v>2393.0612245392385</v>
      </c>
      <c r="L31" s="98">
        <f>GEW!$E$12+($F31-GEW!$E$12)*SUM(Fasering!$D$5:$D$9)</f>
        <v>2587.9960563605482</v>
      </c>
      <c r="M31" s="60">
        <f>GEW!$E$12+($F31-GEW!$E$12)*SUM(Fasering!$D$5:$D$10)</f>
        <v>2782.9308881818583</v>
      </c>
      <c r="N31" s="60">
        <f>GEW!$E$12+($F31-GEW!$E$12)*SUM(Fasering!$D$5:$D$11)</f>
        <v>2977.42750417869</v>
      </c>
      <c r="O31" s="117">
        <f>GEW!$E$12+($F31-GEW!$E$12)*SUM(Fasering!$D$5:$D$12)</f>
        <v>3172.3623360000001</v>
      </c>
      <c r="P31" s="142">
        <f t="shared" si="3"/>
        <v>0</v>
      </c>
      <c r="Q31" s="144">
        <f t="shared" si="4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101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116">
        <f>$P31*SUM(Fasering!$D$5:$D$12)</f>
        <v>0</v>
      </c>
      <c r="Y31" s="142">
        <f t="shared" si="5"/>
        <v>0</v>
      </c>
      <c r="Z31" s="144">
        <f t="shared" si="6"/>
        <v>0</v>
      </c>
      <c r="AA31" s="115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101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116">
        <f>$Y31*SUM(Fasering!$D$5:$D$12)</f>
        <v>0</v>
      </c>
      <c r="AH31" s="5">
        <f>($AK$2+(I31+R31)*12*7.57%)*SUM(Fasering!$D$5)</f>
        <v>0</v>
      </c>
      <c r="AI31" s="109">
        <f>($AK$2+(J31+S31)*12*7.57%)*SUM(Fasering!$D$5:$D$7)</f>
        <v>552.06399797961251</v>
      </c>
      <c r="AJ31" s="109">
        <f>($AK$2+(K31+T31)*12*7.57%)*SUM(Fasering!$D$5:$D$8)</f>
        <v>940.87370483799396</v>
      </c>
      <c r="AK31" s="104">
        <f>($AK$2+(L31+U31)*12*7.57%)*SUM(Fasering!$D$5:$D$9)</f>
        <v>1382.224095117989</v>
      </c>
      <c r="AL31" s="9">
        <f>($AK$2+(M31+V31)*12*7.57%)*SUM(Fasering!$D$5:$D$10)</f>
        <v>1876.1151688195987</v>
      </c>
      <c r="AM31" s="9">
        <f>($AK$2+(N31+W31)*12*7.57%)*SUM(Fasering!$D$5:$D$11)</f>
        <v>2421.2596175598896</v>
      </c>
      <c r="AN31" s="74">
        <f>($AK$2+(O31+X31)*12*7.57%)*SUM(Fasering!$D$5:$D$12)</f>
        <v>3020.1139460224008</v>
      </c>
      <c r="AO31" s="5">
        <f>($AK$2+(I31+AA31)*12*7.57%)*SUM(Fasering!$D$5)</f>
        <v>0</v>
      </c>
      <c r="AP31" s="109">
        <f>($AK$2+(J31+AB31)*12*7.57%)*SUM(Fasering!$D$5:$D$7)</f>
        <v>552.06399797961251</v>
      </c>
      <c r="AQ31" s="109">
        <f>($AK$2+(K31+AC31)*12*7.57%)*SUM(Fasering!$D$5:$D$8)</f>
        <v>940.87370483799396</v>
      </c>
      <c r="AR31" s="104">
        <f>($AK$2+(L31+AD31)*12*7.57%)*SUM(Fasering!$D$5:$D$9)</f>
        <v>1382.224095117989</v>
      </c>
      <c r="AS31" s="9">
        <f>($AK$2+(M31+AE31)*12*7.57%)*SUM(Fasering!$D$5:$D$10)</f>
        <v>1876.1151688195987</v>
      </c>
      <c r="AT31" s="9">
        <f>($AK$2+(N31+AF31)*12*7.57%)*SUM(Fasering!$D$5:$D$11)</f>
        <v>2421.2596175598896</v>
      </c>
      <c r="AU31" s="74">
        <f>($AK$2+(O31+AG31)*12*7.57%)*SUM(Fasering!$D$5:$D$12)</f>
        <v>3020.1139460224008</v>
      </c>
    </row>
    <row r="32" spans="1:47" x14ac:dyDescent="0.3">
      <c r="A32" s="32">
        <f t="shared" si="7"/>
        <v>24</v>
      </c>
      <c r="B32" s="142">
        <v>28647.43</v>
      </c>
      <c r="C32" s="143"/>
      <c r="D32" s="142">
        <f t="shared" si="0"/>
        <v>39327.191903999999</v>
      </c>
      <c r="E32" s="144">
        <f t="shared" si="1"/>
        <v>974.89562205161633</v>
      </c>
      <c r="F32" s="142">
        <f t="shared" si="2"/>
        <v>3277.2659920000001</v>
      </c>
      <c r="G32" s="144">
        <f t="shared" si="8"/>
        <v>81.241301837634708</v>
      </c>
      <c r="H32" s="60">
        <f>'L4'!$H$10</f>
        <v>1742.05</v>
      </c>
      <c r="I32" s="60">
        <f>GEW!$E$12+($F32-GEW!$E$12)*SUM(Fasering!$D$5)</f>
        <v>1858.3776639999999</v>
      </c>
      <c r="J32" s="60">
        <f>GEW!$E$12+($F32-GEW!$E$12)*SUM(Fasering!$D$5:$D$7)</f>
        <v>2225.2506693730088</v>
      </c>
      <c r="K32" s="60">
        <f>GEW!$E$12+($F32-GEW!$E$12)*SUM(Fasering!$D$5:$D$8)</f>
        <v>2435.7483741680767</v>
      </c>
      <c r="L32" s="98">
        <f>GEW!$E$12+($F32-GEW!$E$12)*SUM(Fasering!$D$5:$D$9)</f>
        <v>2646.2460789631441</v>
      </c>
      <c r="M32" s="60">
        <f>GEW!$E$12+($F32-GEW!$E$12)*SUM(Fasering!$D$5:$D$10)</f>
        <v>2856.743783758212</v>
      </c>
      <c r="N32" s="60">
        <f>GEW!$E$12+($F32-GEW!$E$12)*SUM(Fasering!$D$5:$D$11)</f>
        <v>3066.7682872049327</v>
      </c>
      <c r="O32" s="117">
        <f>GEW!$E$12+($F32-GEW!$E$12)*SUM(Fasering!$D$5:$D$12)</f>
        <v>3277.2659920000006</v>
      </c>
      <c r="P32" s="142">
        <f t="shared" si="3"/>
        <v>0</v>
      </c>
      <c r="Q32" s="144">
        <f t="shared" si="4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101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116">
        <f>$P32*SUM(Fasering!$D$5:$D$12)</f>
        <v>0</v>
      </c>
      <c r="Y32" s="142">
        <f t="shared" si="5"/>
        <v>0</v>
      </c>
      <c r="Z32" s="144">
        <f t="shared" si="6"/>
        <v>0</v>
      </c>
      <c r="AA32" s="115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101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116">
        <f>$Y32*SUM(Fasering!$D$5:$D$12)</f>
        <v>0</v>
      </c>
      <c r="AH32" s="5">
        <f>($AK$2+(I32+R32)*12*7.57%)*SUM(Fasering!$D$5)</f>
        <v>0</v>
      </c>
      <c r="AI32" s="109">
        <f>($AK$2+(J32+S32)*12*7.57%)*SUM(Fasering!$D$5:$D$7)</f>
        <v>558.43492796208432</v>
      </c>
      <c r="AJ32" s="109">
        <f>($AK$2+(K32+T32)*12*7.57%)*SUM(Fasering!$D$5:$D$8)</f>
        <v>956.65275345509986</v>
      </c>
      <c r="AK32" s="104">
        <f>($AK$2+(L32+U32)*12*7.57%)*SUM(Fasering!$D$5:$D$9)</f>
        <v>1411.6059153950778</v>
      </c>
      <c r="AL32" s="9">
        <f>($AK$2+(M32+V32)*12*7.57%)*SUM(Fasering!$D$5:$D$10)</f>
        <v>1923.294413782018</v>
      </c>
      <c r="AM32" s="9">
        <f>($AK$2+(N32+W32)*12*7.57%)*SUM(Fasering!$D$5:$D$11)</f>
        <v>2490.3767975642404</v>
      </c>
      <c r="AN32" s="74">
        <f>($AK$2+(O32+X32)*12*7.57%)*SUM(Fasering!$D$5:$D$12)</f>
        <v>3115.4084271328015</v>
      </c>
      <c r="AO32" s="5">
        <f>($AK$2+(I32+AA32)*12*7.57%)*SUM(Fasering!$D$5)</f>
        <v>0</v>
      </c>
      <c r="AP32" s="109">
        <f>($AK$2+(J32+AB32)*12*7.57%)*SUM(Fasering!$D$5:$D$7)</f>
        <v>558.43492796208432</v>
      </c>
      <c r="AQ32" s="109">
        <f>($AK$2+(K32+AC32)*12*7.57%)*SUM(Fasering!$D$5:$D$8)</f>
        <v>956.65275345509986</v>
      </c>
      <c r="AR32" s="104">
        <f>($AK$2+(L32+AD32)*12*7.57%)*SUM(Fasering!$D$5:$D$9)</f>
        <v>1411.6059153950778</v>
      </c>
      <c r="AS32" s="9">
        <f>($AK$2+(M32+AE32)*12*7.57%)*SUM(Fasering!$D$5:$D$10)</f>
        <v>1923.294413782018</v>
      </c>
      <c r="AT32" s="9">
        <f>($AK$2+(N32+AF32)*12*7.57%)*SUM(Fasering!$D$5:$D$11)</f>
        <v>2490.3767975642404</v>
      </c>
      <c r="AU32" s="74">
        <f>($AK$2+(O32+AG32)*12*7.57%)*SUM(Fasering!$D$5:$D$12)</f>
        <v>3115.4084271328015</v>
      </c>
    </row>
    <row r="33" spans="1:47" x14ac:dyDescent="0.3">
      <c r="A33" s="32">
        <f t="shared" si="7"/>
        <v>25</v>
      </c>
      <c r="B33" s="142">
        <v>28657.360000000001</v>
      </c>
      <c r="C33" s="143"/>
      <c r="D33" s="142">
        <f t="shared" si="0"/>
        <v>39340.823808000001</v>
      </c>
      <c r="E33" s="144">
        <f t="shared" si="1"/>
        <v>975.23354812480943</v>
      </c>
      <c r="F33" s="142">
        <f t="shared" si="2"/>
        <v>3278.4019840000001</v>
      </c>
      <c r="G33" s="144">
        <f t="shared" si="8"/>
        <v>81.269462343734119</v>
      </c>
      <c r="H33" s="60">
        <f>'L4'!$H$10</f>
        <v>1742.05</v>
      </c>
      <c r="I33" s="60">
        <f>GEW!$E$12+($F33-GEW!$E$12)*SUM(Fasering!$D$5)</f>
        <v>1858.3776639999999</v>
      </c>
      <c r="J33" s="60">
        <f>GEW!$E$12+($F33-GEW!$E$12)*SUM(Fasering!$D$5:$D$7)</f>
        <v>2225.5443956592117</v>
      </c>
      <c r="K33" s="60">
        <f>GEW!$E$12+($F33-GEW!$E$12)*SUM(Fasering!$D$5:$D$8)</f>
        <v>2436.2106293680399</v>
      </c>
      <c r="L33" s="98">
        <f>GEW!$E$12+($F33-GEW!$E$12)*SUM(Fasering!$D$5:$D$9)</f>
        <v>2646.8768630768682</v>
      </c>
      <c r="M33" s="60">
        <f>GEW!$E$12+($F33-GEW!$E$12)*SUM(Fasering!$D$5:$D$10)</f>
        <v>2857.5430967856964</v>
      </c>
      <c r="N33" s="60">
        <f>GEW!$E$12+($F33-GEW!$E$12)*SUM(Fasering!$D$5:$D$11)</f>
        <v>3067.7357502911718</v>
      </c>
      <c r="O33" s="117">
        <f>GEW!$E$12+($F33-GEW!$E$12)*SUM(Fasering!$D$5:$D$12)</f>
        <v>3278.4019840000001</v>
      </c>
      <c r="P33" s="142">
        <f t="shared" si="3"/>
        <v>0</v>
      </c>
      <c r="Q33" s="144">
        <f t="shared" si="4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101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116">
        <f>$P33*SUM(Fasering!$D$5:$D$12)</f>
        <v>0</v>
      </c>
      <c r="Y33" s="142">
        <f t="shared" si="5"/>
        <v>0</v>
      </c>
      <c r="Z33" s="144">
        <f t="shared" si="6"/>
        <v>0</v>
      </c>
      <c r="AA33" s="115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101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116">
        <f>$Y33*SUM(Fasering!$D$5:$D$12)</f>
        <v>0</v>
      </c>
      <c r="AH33" s="5">
        <f>($AK$2+(I33+R33)*12*7.57%)*SUM(Fasering!$D$5)</f>
        <v>0</v>
      </c>
      <c r="AI33" s="109">
        <f>($AK$2+(J33+S33)*12*7.57%)*SUM(Fasering!$D$5:$D$7)</f>
        <v>558.50391817432876</v>
      </c>
      <c r="AJ33" s="109">
        <f>($AK$2+(K33+T33)*12*7.57%)*SUM(Fasering!$D$5:$D$8)</f>
        <v>956.82362331493243</v>
      </c>
      <c r="AK33" s="104">
        <f>($AK$2+(L33+U33)*12*7.57%)*SUM(Fasering!$D$5:$D$9)</f>
        <v>1411.924088412615</v>
      </c>
      <c r="AL33" s="9">
        <f>($AK$2+(M33+V33)*12*7.57%)*SUM(Fasering!$D$5:$D$10)</f>
        <v>1923.8053134673762</v>
      </c>
      <c r="AM33" s="9">
        <f>($AK$2+(N33+W33)*12*7.57%)*SUM(Fasering!$D$5:$D$11)</f>
        <v>2491.1252611215782</v>
      </c>
      <c r="AN33" s="74">
        <f>($AK$2+(O33+X33)*12*7.57%)*SUM(Fasering!$D$5:$D$12)</f>
        <v>3116.4403622656014</v>
      </c>
      <c r="AO33" s="5">
        <f>($AK$2+(I33+AA33)*12*7.57%)*SUM(Fasering!$D$5)</f>
        <v>0</v>
      </c>
      <c r="AP33" s="109">
        <f>($AK$2+(J33+AB33)*12*7.57%)*SUM(Fasering!$D$5:$D$7)</f>
        <v>558.50391817432876</v>
      </c>
      <c r="AQ33" s="109">
        <f>($AK$2+(K33+AC33)*12*7.57%)*SUM(Fasering!$D$5:$D$8)</f>
        <v>956.82362331493243</v>
      </c>
      <c r="AR33" s="104">
        <f>($AK$2+(L33+AD33)*12*7.57%)*SUM(Fasering!$D$5:$D$9)</f>
        <v>1411.924088412615</v>
      </c>
      <c r="AS33" s="9">
        <f>($AK$2+(M33+AE33)*12*7.57%)*SUM(Fasering!$D$5:$D$10)</f>
        <v>1923.8053134673762</v>
      </c>
      <c r="AT33" s="9">
        <f>($AK$2+(N33+AF33)*12*7.57%)*SUM(Fasering!$D$5:$D$11)</f>
        <v>2491.1252611215782</v>
      </c>
      <c r="AU33" s="74">
        <f>($AK$2+(O33+AG33)*12*7.57%)*SUM(Fasering!$D$5:$D$12)</f>
        <v>3116.4403622656014</v>
      </c>
    </row>
    <row r="34" spans="1:47" x14ac:dyDescent="0.3">
      <c r="A34" s="32">
        <f t="shared" si="7"/>
        <v>26</v>
      </c>
      <c r="B34" s="142">
        <v>28657.360000000001</v>
      </c>
      <c r="C34" s="143"/>
      <c r="D34" s="142">
        <f t="shared" si="0"/>
        <v>39340.823808000001</v>
      </c>
      <c r="E34" s="144">
        <f t="shared" si="1"/>
        <v>975.23354812480943</v>
      </c>
      <c r="F34" s="142">
        <f t="shared" si="2"/>
        <v>3278.4019840000001</v>
      </c>
      <c r="G34" s="144">
        <f t="shared" si="8"/>
        <v>81.269462343734119</v>
      </c>
      <c r="H34" s="60">
        <f>'L4'!$H$10</f>
        <v>1742.05</v>
      </c>
      <c r="I34" s="60">
        <f>GEW!$E$12+($F34-GEW!$E$12)*SUM(Fasering!$D$5)</f>
        <v>1858.3776639999999</v>
      </c>
      <c r="J34" s="60">
        <f>GEW!$E$12+($F34-GEW!$E$12)*SUM(Fasering!$D$5:$D$7)</f>
        <v>2225.5443956592117</v>
      </c>
      <c r="K34" s="60">
        <f>GEW!$E$12+($F34-GEW!$E$12)*SUM(Fasering!$D$5:$D$8)</f>
        <v>2436.2106293680399</v>
      </c>
      <c r="L34" s="98">
        <f>GEW!$E$12+($F34-GEW!$E$12)*SUM(Fasering!$D$5:$D$9)</f>
        <v>2646.8768630768682</v>
      </c>
      <c r="M34" s="60">
        <f>GEW!$E$12+($F34-GEW!$E$12)*SUM(Fasering!$D$5:$D$10)</f>
        <v>2857.5430967856964</v>
      </c>
      <c r="N34" s="60">
        <f>GEW!$E$12+($F34-GEW!$E$12)*SUM(Fasering!$D$5:$D$11)</f>
        <v>3067.7357502911718</v>
      </c>
      <c r="O34" s="117">
        <f>GEW!$E$12+($F34-GEW!$E$12)*SUM(Fasering!$D$5:$D$12)</f>
        <v>3278.4019840000001</v>
      </c>
      <c r="P34" s="142">
        <f t="shared" si="3"/>
        <v>0</v>
      </c>
      <c r="Q34" s="144">
        <f t="shared" si="4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101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116">
        <f>$P34*SUM(Fasering!$D$5:$D$12)</f>
        <v>0</v>
      </c>
      <c r="Y34" s="142">
        <f t="shared" si="5"/>
        <v>0</v>
      </c>
      <c r="Z34" s="144">
        <f t="shared" si="6"/>
        <v>0</v>
      </c>
      <c r="AA34" s="115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101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116">
        <f>$Y34*SUM(Fasering!$D$5:$D$12)</f>
        <v>0</v>
      </c>
      <c r="AH34" s="5">
        <f>($AK$2+(I34+R34)*12*7.57%)*SUM(Fasering!$D$5)</f>
        <v>0</v>
      </c>
      <c r="AI34" s="109">
        <f>($AK$2+(J34+S34)*12*7.57%)*SUM(Fasering!$D$5:$D$7)</f>
        <v>558.50391817432876</v>
      </c>
      <c r="AJ34" s="109">
        <f>($AK$2+(K34+T34)*12*7.57%)*SUM(Fasering!$D$5:$D$8)</f>
        <v>956.82362331493243</v>
      </c>
      <c r="AK34" s="104">
        <f>($AK$2+(L34+U34)*12*7.57%)*SUM(Fasering!$D$5:$D$9)</f>
        <v>1411.924088412615</v>
      </c>
      <c r="AL34" s="9">
        <f>($AK$2+(M34+V34)*12*7.57%)*SUM(Fasering!$D$5:$D$10)</f>
        <v>1923.8053134673762</v>
      </c>
      <c r="AM34" s="9">
        <f>($AK$2+(N34+W34)*12*7.57%)*SUM(Fasering!$D$5:$D$11)</f>
        <v>2491.1252611215782</v>
      </c>
      <c r="AN34" s="74">
        <f>($AK$2+(O34+X34)*12*7.57%)*SUM(Fasering!$D$5:$D$12)</f>
        <v>3116.4403622656014</v>
      </c>
      <c r="AO34" s="5">
        <f>($AK$2+(I34+AA34)*12*7.57%)*SUM(Fasering!$D$5)</f>
        <v>0</v>
      </c>
      <c r="AP34" s="109">
        <f>($AK$2+(J34+AB34)*12*7.57%)*SUM(Fasering!$D$5:$D$7)</f>
        <v>558.50391817432876</v>
      </c>
      <c r="AQ34" s="109">
        <f>($AK$2+(K34+AC34)*12*7.57%)*SUM(Fasering!$D$5:$D$8)</f>
        <v>956.82362331493243</v>
      </c>
      <c r="AR34" s="104">
        <f>($AK$2+(L34+AD34)*12*7.57%)*SUM(Fasering!$D$5:$D$9)</f>
        <v>1411.924088412615</v>
      </c>
      <c r="AS34" s="9">
        <f>($AK$2+(M34+AE34)*12*7.57%)*SUM(Fasering!$D$5:$D$10)</f>
        <v>1923.8053134673762</v>
      </c>
      <c r="AT34" s="9">
        <f>($AK$2+(N34+AF34)*12*7.57%)*SUM(Fasering!$D$5:$D$11)</f>
        <v>2491.1252611215782</v>
      </c>
      <c r="AU34" s="74">
        <f>($AK$2+(O34+AG34)*12*7.57%)*SUM(Fasering!$D$5:$D$12)</f>
        <v>3116.4403622656014</v>
      </c>
    </row>
    <row r="35" spans="1:47" x14ac:dyDescent="0.3">
      <c r="A35" s="32">
        <f t="shared" si="7"/>
        <v>27</v>
      </c>
      <c r="B35" s="142">
        <v>28667.360000000001</v>
      </c>
      <c r="C35" s="143"/>
      <c r="D35" s="142">
        <f t="shared" si="0"/>
        <v>39354.551808000004</v>
      </c>
      <c r="E35" s="144">
        <f t="shared" si="1"/>
        <v>975.5738563556182</v>
      </c>
      <c r="F35" s="142">
        <f t="shared" si="2"/>
        <v>3279.5459840000003</v>
      </c>
      <c r="G35" s="144">
        <f t="shared" si="8"/>
        <v>81.297821362968179</v>
      </c>
      <c r="H35" s="60">
        <f>'L4'!$H$10</f>
        <v>1742.05</v>
      </c>
      <c r="I35" s="60">
        <f>GEW!$E$12+($F35-GEW!$E$12)*SUM(Fasering!$D$5)</f>
        <v>1858.3776639999999</v>
      </c>
      <c r="J35" s="60">
        <f>GEW!$E$12+($F35-GEW!$E$12)*SUM(Fasering!$D$5:$D$7)</f>
        <v>2225.8401925234639</v>
      </c>
      <c r="K35" s="60">
        <f>GEW!$E$12+($F35-GEW!$E$12)*SUM(Fasering!$D$5:$D$8)</f>
        <v>2436.6761431645791</v>
      </c>
      <c r="L35" s="98">
        <f>GEW!$E$12+($F35-GEW!$E$12)*SUM(Fasering!$D$5:$D$9)</f>
        <v>2647.5120938056939</v>
      </c>
      <c r="M35" s="60">
        <f>GEW!$E$12+($F35-GEW!$E$12)*SUM(Fasering!$D$5:$D$10)</f>
        <v>2858.3480444468091</v>
      </c>
      <c r="N35" s="60">
        <f>GEW!$E$12+($F35-GEW!$E$12)*SUM(Fasering!$D$5:$D$11)</f>
        <v>3068.7100333588855</v>
      </c>
      <c r="O35" s="117">
        <f>GEW!$E$12+($F35-GEW!$E$12)*SUM(Fasering!$D$5:$D$12)</f>
        <v>3279.5459840000003</v>
      </c>
      <c r="P35" s="142">
        <f t="shared" si="3"/>
        <v>0</v>
      </c>
      <c r="Q35" s="144">
        <f t="shared" si="4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101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116">
        <f>$P35*SUM(Fasering!$D$5:$D$12)</f>
        <v>0</v>
      </c>
      <c r="Y35" s="142">
        <f t="shared" si="5"/>
        <v>0</v>
      </c>
      <c r="Z35" s="144">
        <f t="shared" si="6"/>
        <v>0</v>
      </c>
      <c r="AA35" s="115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101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116">
        <f>$Y35*SUM(Fasering!$D$5:$D$12)</f>
        <v>0</v>
      </c>
      <c r="AH35" s="5">
        <f>($AK$2+(I35+R35)*12*7.57%)*SUM(Fasering!$D$5)</f>
        <v>0</v>
      </c>
      <c r="AI35" s="109">
        <f>($AK$2+(J35+S35)*12*7.57%)*SUM(Fasering!$D$5:$D$7)</f>
        <v>558.57339472240949</v>
      </c>
      <c r="AJ35" s="109">
        <f>($AK$2+(K35+T35)*12*7.57%)*SUM(Fasering!$D$5:$D$8)</f>
        <v>956.99569769542859</v>
      </c>
      <c r="AK35" s="104">
        <f>($AK$2+(L35+U35)*12*7.57%)*SUM(Fasering!$D$5:$D$9)</f>
        <v>1412.2445043416556</v>
      </c>
      <c r="AL35" s="9">
        <f>($AK$2+(M35+V35)*12*7.57%)*SUM(Fasering!$D$5:$D$10)</f>
        <v>1924.3198146610905</v>
      </c>
      <c r="AM35" s="9">
        <f>($AK$2+(N35+W35)*12*7.57%)*SUM(Fasering!$D$5:$D$11)</f>
        <v>2491.879000857065</v>
      </c>
      <c r="AN35" s="74">
        <f>($AK$2+(O35+X35)*12*7.57%)*SUM(Fasering!$D$5:$D$12)</f>
        <v>3117.4795718656014</v>
      </c>
      <c r="AO35" s="5">
        <f>($AK$2+(I35+AA35)*12*7.57%)*SUM(Fasering!$D$5)</f>
        <v>0</v>
      </c>
      <c r="AP35" s="109">
        <f>($AK$2+(J35+AB35)*12*7.57%)*SUM(Fasering!$D$5:$D$7)</f>
        <v>558.57339472240949</v>
      </c>
      <c r="AQ35" s="109">
        <f>($AK$2+(K35+AC35)*12*7.57%)*SUM(Fasering!$D$5:$D$8)</f>
        <v>956.99569769542859</v>
      </c>
      <c r="AR35" s="104">
        <f>($AK$2+(L35+AD35)*12*7.57%)*SUM(Fasering!$D$5:$D$9)</f>
        <v>1412.2445043416556</v>
      </c>
      <c r="AS35" s="9">
        <f>($AK$2+(M35+AE35)*12*7.57%)*SUM(Fasering!$D$5:$D$10)</f>
        <v>1924.3198146610905</v>
      </c>
      <c r="AT35" s="9">
        <f>($AK$2+(N35+AF35)*12*7.57%)*SUM(Fasering!$D$5:$D$11)</f>
        <v>2491.879000857065</v>
      </c>
      <c r="AU35" s="74">
        <f>($AK$2+(O35+AG35)*12*7.57%)*SUM(Fasering!$D$5:$D$12)</f>
        <v>3117.4795718656014</v>
      </c>
    </row>
    <row r="36" spans="1:47" x14ac:dyDescent="0.3">
      <c r="A36" s="35"/>
      <c r="B36" s="156"/>
      <c r="C36" s="157"/>
      <c r="D36" s="156"/>
      <c r="E36" s="157"/>
      <c r="F36" s="156"/>
      <c r="G36" s="157"/>
      <c r="H36" s="46"/>
      <c r="I36" s="46"/>
      <c r="J36" s="46"/>
      <c r="K36" s="99"/>
      <c r="L36" s="46"/>
      <c r="M36" s="46"/>
      <c r="N36" s="46"/>
      <c r="O36" s="119"/>
      <c r="P36" s="156"/>
      <c r="Q36" s="157"/>
      <c r="R36" s="46"/>
      <c r="S36" s="46"/>
      <c r="T36" s="99"/>
      <c r="U36" s="46"/>
      <c r="V36" s="46"/>
      <c r="W36" s="46"/>
      <c r="X36" s="119"/>
      <c r="Y36" s="156"/>
      <c r="Z36" s="157"/>
      <c r="AA36" s="46"/>
      <c r="AB36" s="46"/>
      <c r="AC36" s="99"/>
      <c r="AD36" s="46"/>
      <c r="AE36" s="46"/>
      <c r="AF36" s="46"/>
      <c r="AG36" s="119"/>
      <c r="AH36" s="75"/>
      <c r="AI36" s="110"/>
      <c r="AJ36" s="105"/>
      <c r="AK36" s="76"/>
      <c r="AL36" s="76"/>
      <c r="AM36" s="76"/>
      <c r="AN36" s="77"/>
      <c r="AO36" s="75"/>
      <c r="AP36" s="110"/>
      <c r="AQ36" s="105"/>
      <c r="AR36" s="76"/>
      <c r="AS36" s="76"/>
      <c r="AT36" s="76"/>
      <c r="AU36" s="77"/>
    </row>
  </sheetData>
  <mergeCells count="166"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AH4:AN4"/>
    <mergeCell ref="AO4:AU4"/>
    <mergeCell ref="B6:C6"/>
    <mergeCell ref="D6:E6"/>
    <mergeCell ref="F6:G6"/>
    <mergeCell ref="P6:Q6"/>
    <mergeCell ref="Y6:Z6"/>
    <mergeCell ref="B7:C7"/>
    <mergeCell ref="D7:E7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4.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375" style="23" customWidth="1"/>
    <col min="11" max="11" width="11.375" style="24" customWidth="1"/>
    <col min="12" max="15" width="11.375" style="23" customWidth="1"/>
    <col min="16" max="17" width="7.75" style="23" customWidth="1"/>
    <col min="18" max="19" width="11.375" style="23" customWidth="1"/>
    <col min="20" max="20" width="11.375" style="24" customWidth="1"/>
    <col min="21" max="24" width="11.375" style="23" customWidth="1"/>
    <col min="25" max="26" width="7.75" style="23" customWidth="1"/>
    <col min="27" max="28" width="11.375" style="23" customWidth="1"/>
    <col min="29" max="29" width="11.375" style="24" customWidth="1"/>
    <col min="30" max="33" width="11.375" style="23" customWidth="1"/>
    <col min="34" max="34" width="11.25" customWidth="1"/>
    <col min="35" max="35" width="11.25" style="68" customWidth="1"/>
    <col min="36" max="36" width="11.25" style="94" customWidth="1"/>
    <col min="37" max="40" width="11.25" customWidth="1"/>
    <col min="41" max="41" width="11.375" customWidth="1"/>
    <col min="42" max="42" width="11.375" style="68" customWidth="1"/>
    <col min="43" max="43" width="11.375" style="94" customWidth="1"/>
    <col min="44" max="45" width="11.375" style="23" customWidth="1"/>
    <col min="46" max="47" width="11.375" customWidth="1"/>
  </cols>
  <sheetData>
    <row r="1" spans="1:47" s="23" customFormat="1" ht="16.5" x14ac:dyDescent="0.3">
      <c r="A1" s="21" t="s">
        <v>67</v>
      </c>
      <c r="B1" s="21" t="s">
        <v>19</v>
      </c>
      <c r="C1" s="21" t="s">
        <v>118</v>
      </c>
      <c r="D1" s="21"/>
      <c r="E1" s="22"/>
      <c r="G1" s="21"/>
      <c r="H1" s="21"/>
      <c r="I1" s="21"/>
      <c r="K1" s="24"/>
      <c r="L1" s="85">
        <f>D8</f>
        <v>44287</v>
      </c>
      <c r="O1" s="24" t="s">
        <v>68</v>
      </c>
      <c r="T1" s="24"/>
      <c r="AC1" s="24"/>
      <c r="AD1"/>
      <c r="AJ1" s="24"/>
      <c r="AQ1" s="24"/>
    </row>
    <row r="2" spans="1:47" s="23" customFormat="1" ht="16.5" x14ac:dyDescent="0.3">
      <c r="A2" s="21"/>
      <c r="B2" s="21"/>
      <c r="C2" s="21"/>
      <c r="D2" s="21"/>
      <c r="E2" s="56"/>
      <c r="F2" s="21"/>
      <c r="G2" s="21"/>
      <c r="H2" s="21"/>
      <c r="I2" s="21"/>
      <c r="K2" s="24"/>
      <c r="R2" s="24"/>
      <c r="T2" s="24"/>
      <c r="AC2" s="24"/>
      <c r="AG2"/>
      <c r="AH2" s="68" t="str">
        <f>'L4'!$AH$2</f>
        <v>Berekening eindejaarspremie 2020:</v>
      </c>
      <c r="AI2" s="68"/>
      <c r="AJ2" s="24"/>
      <c r="AQ2" s="24"/>
    </row>
    <row r="3" spans="1:47" s="23" customFormat="1" ht="16.5" x14ac:dyDescent="0.3">
      <c r="A3" s="21"/>
      <c r="B3" s="21"/>
      <c r="C3" s="21"/>
      <c r="D3" s="21"/>
      <c r="E3" s="56"/>
      <c r="F3"/>
      <c r="G3"/>
      <c r="H3"/>
      <c r="I3"/>
      <c r="J3" s="68"/>
      <c r="K3" s="24"/>
      <c r="N3" s="23" t="s">
        <v>21</v>
      </c>
      <c r="O3" s="67">
        <f>'L4'!O3</f>
        <v>1.3728</v>
      </c>
      <c r="R3" s="24"/>
      <c r="T3" s="24"/>
      <c r="AC3" s="24"/>
      <c r="AG3"/>
      <c r="AH3" s="69" t="s">
        <v>92</v>
      </c>
      <c r="AI3" s="68"/>
      <c r="AJ3" s="24"/>
      <c r="AK3" s="70">
        <f>'L4'!$AK$3</f>
        <v>138.34</v>
      </c>
      <c r="AQ3" s="24"/>
    </row>
    <row r="4" spans="1:47" s="23" customFormat="1" ht="16.5" x14ac:dyDescent="0.3">
      <c r="A4" s="21"/>
      <c r="B4" s="21"/>
      <c r="C4" s="21"/>
      <c r="D4" s="21"/>
      <c r="E4" s="56"/>
      <c r="F4"/>
      <c r="G4"/>
      <c r="H4"/>
      <c r="I4"/>
      <c r="J4" s="68"/>
      <c r="K4" s="106"/>
      <c r="L4" s="78"/>
      <c r="R4" s="24"/>
      <c r="T4" s="24"/>
      <c r="AC4" s="24"/>
      <c r="AG4"/>
      <c r="AH4" s="69" t="s">
        <v>47</v>
      </c>
      <c r="AI4" s="68"/>
      <c r="AJ4" s="24"/>
      <c r="AQ4" s="24"/>
    </row>
    <row r="6" spans="1:47" x14ac:dyDescent="0.3">
      <c r="A6" s="28"/>
      <c r="B6" s="135" t="s">
        <v>22</v>
      </c>
      <c r="C6" s="136"/>
      <c r="D6" s="136"/>
      <c r="E6" s="137"/>
      <c r="F6" s="135" t="s">
        <v>23</v>
      </c>
      <c r="G6" s="137"/>
      <c r="H6" s="132" t="s">
        <v>37</v>
      </c>
      <c r="I6" s="133"/>
      <c r="J6" s="133"/>
      <c r="K6" s="133"/>
      <c r="L6" s="133"/>
      <c r="M6" s="133"/>
      <c r="N6" s="133"/>
      <c r="O6" s="134"/>
      <c r="P6" s="135" t="s">
        <v>24</v>
      </c>
      <c r="Q6" s="138"/>
      <c r="R6" s="132" t="s">
        <v>38</v>
      </c>
      <c r="S6" s="133"/>
      <c r="T6" s="133"/>
      <c r="U6" s="133"/>
      <c r="V6" s="133"/>
      <c r="W6" s="133"/>
      <c r="X6" s="134"/>
      <c r="Y6" s="135" t="s">
        <v>25</v>
      </c>
      <c r="Z6" s="137"/>
      <c r="AA6" s="132" t="s">
        <v>39</v>
      </c>
      <c r="AB6" s="133"/>
      <c r="AC6" s="133"/>
      <c r="AD6" s="133"/>
      <c r="AE6" s="133"/>
      <c r="AF6" s="133"/>
      <c r="AG6" s="134"/>
      <c r="AH6" s="132" t="s">
        <v>99</v>
      </c>
      <c r="AI6" s="133"/>
      <c r="AJ6" s="133"/>
      <c r="AK6" s="133"/>
      <c r="AL6" s="133"/>
      <c r="AM6" s="133"/>
      <c r="AN6" s="134"/>
      <c r="AO6" s="132" t="s">
        <v>100</v>
      </c>
      <c r="AP6" s="133"/>
      <c r="AQ6" s="133"/>
      <c r="AR6" s="133"/>
      <c r="AS6" s="133"/>
      <c r="AT6" s="133"/>
      <c r="AU6" s="134"/>
    </row>
    <row r="7" spans="1:47" x14ac:dyDescent="0.3">
      <c r="A7" s="32"/>
      <c r="B7" s="139">
        <v>1</v>
      </c>
      <c r="C7" s="140"/>
      <c r="D7" s="139"/>
      <c r="E7" s="140"/>
      <c r="F7" s="139"/>
      <c r="G7" s="140"/>
      <c r="H7" s="43" t="s">
        <v>128</v>
      </c>
      <c r="I7" s="43" t="s">
        <v>32</v>
      </c>
      <c r="J7" s="43" t="s">
        <v>33</v>
      </c>
      <c r="K7" s="43" t="s">
        <v>34</v>
      </c>
      <c r="L7" s="95" t="s">
        <v>35</v>
      </c>
      <c r="M7" s="43" t="s">
        <v>36</v>
      </c>
      <c r="N7" s="43" t="s">
        <v>125</v>
      </c>
      <c r="O7" s="114" t="s">
        <v>126</v>
      </c>
      <c r="P7" s="139"/>
      <c r="Q7" s="140"/>
      <c r="R7" s="43" t="s">
        <v>127</v>
      </c>
      <c r="S7" s="43" t="s">
        <v>33</v>
      </c>
      <c r="T7" s="43" t="s">
        <v>34</v>
      </c>
      <c r="U7" s="95" t="s">
        <v>35</v>
      </c>
      <c r="V7" s="43" t="s">
        <v>36</v>
      </c>
      <c r="W7" s="43" t="s">
        <v>125</v>
      </c>
      <c r="X7" s="114" t="s">
        <v>126</v>
      </c>
      <c r="Y7" s="141" t="s">
        <v>27</v>
      </c>
      <c r="Z7" s="140"/>
      <c r="AA7" s="43" t="s">
        <v>127</v>
      </c>
      <c r="AB7" s="43" t="s">
        <v>33</v>
      </c>
      <c r="AC7" s="43" t="s">
        <v>34</v>
      </c>
      <c r="AD7" s="95" t="s">
        <v>35</v>
      </c>
      <c r="AE7" s="43" t="s">
        <v>36</v>
      </c>
      <c r="AF7" s="43" t="s">
        <v>125</v>
      </c>
      <c r="AG7" s="114" t="s">
        <v>126</v>
      </c>
      <c r="AH7" s="43" t="s">
        <v>127</v>
      </c>
      <c r="AI7" s="43" t="s">
        <v>33</v>
      </c>
      <c r="AJ7" s="43" t="s">
        <v>34</v>
      </c>
      <c r="AK7" s="95" t="s">
        <v>35</v>
      </c>
      <c r="AL7" s="43" t="s">
        <v>36</v>
      </c>
      <c r="AM7" s="43" t="s">
        <v>125</v>
      </c>
      <c r="AN7" s="114" t="s">
        <v>126</v>
      </c>
      <c r="AO7" s="43" t="s">
        <v>127</v>
      </c>
      <c r="AP7" s="43" t="s">
        <v>33</v>
      </c>
      <c r="AQ7" s="43" t="s">
        <v>34</v>
      </c>
      <c r="AR7" s="95" t="s">
        <v>35</v>
      </c>
      <c r="AS7" s="43" t="s">
        <v>36</v>
      </c>
      <c r="AT7" s="43" t="s">
        <v>125</v>
      </c>
      <c r="AU7" s="114" t="s">
        <v>126</v>
      </c>
    </row>
    <row r="8" spans="1:47" x14ac:dyDescent="0.3">
      <c r="A8" s="32"/>
      <c r="B8" s="148" t="s">
        <v>30</v>
      </c>
      <c r="C8" s="149"/>
      <c r="D8" s="150">
        <f>'L4'!$D$8</f>
        <v>44287</v>
      </c>
      <c r="E8" s="151"/>
      <c r="F8" s="154">
        <f>D8</f>
        <v>44287</v>
      </c>
      <c r="G8" s="155"/>
      <c r="H8" s="47"/>
      <c r="I8" s="47" t="s">
        <v>101</v>
      </c>
      <c r="J8" s="47" t="s">
        <v>102</v>
      </c>
      <c r="K8" s="47" t="s">
        <v>103</v>
      </c>
      <c r="L8" s="96" t="s">
        <v>103</v>
      </c>
      <c r="M8" s="47" t="s">
        <v>103</v>
      </c>
      <c r="N8" s="47" t="s">
        <v>104</v>
      </c>
      <c r="O8" s="52" t="s">
        <v>103</v>
      </c>
      <c r="P8" s="152"/>
      <c r="Q8" s="153"/>
      <c r="R8" s="47" t="s">
        <v>101</v>
      </c>
      <c r="S8" s="47" t="s">
        <v>102</v>
      </c>
      <c r="T8" s="47" t="s">
        <v>103</v>
      </c>
      <c r="U8" s="96" t="s">
        <v>103</v>
      </c>
      <c r="V8" s="47" t="s">
        <v>103</v>
      </c>
      <c r="W8" s="47" t="s">
        <v>104</v>
      </c>
      <c r="X8" s="52" t="s">
        <v>103</v>
      </c>
      <c r="Y8" s="152"/>
      <c r="Z8" s="153"/>
      <c r="AA8" s="47" t="s">
        <v>101</v>
      </c>
      <c r="AB8" s="47" t="s">
        <v>102</v>
      </c>
      <c r="AC8" s="47" t="s">
        <v>103</v>
      </c>
      <c r="AD8" s="96" t="s">
        <v>103</v>
      </c>
      <c r="AE8" s="47" t="s">
        <v>103</v>
      </c>
      <c r="AF8" s="47" t="s">
        <v>104</v>
      </c>
      <c r="AG8" s="52" t="s">
        <v>103</v>
      </c>
      <c r="AH8" s="47" t="s">
        <v>101</v>
      </c>
      <c r="AI8" s="47" t="s">
        <v>102</v>
      </c>
      <c r="AJ8" s="47" t="s">
        <v>103</v>
      </c>
      <c r="AK8" s="96" t="s">
        <v>103</v>
      </c>
      <c r="AL8" s="47" t="s">
        <v>103</v>
      </c>
      <c r="AM8" s="47" t="s">
        <v>104</v>
      </c>
      <c r="AN8" s="52" t="s">
        <v>103</v>
      </c>
      <c r="AO8" s="47" t="s">
        <v>101</v>
      </c>
      <c r="AP8" s="47" t="s">
        <v>102</v>
      </c>
      <c r="AQ8" s="47" t="s">
        <v>103</v>
      </c>
      <c r="AR8" s="96" t="s">
        <v>103</v>
      </c>
      <c r="AS8" s="47" t="s">
        <v>103</v>
      </c>
      <c r="AT8" s="47" t="s">
        <v>104</v>
      </c>
      <c r="AU8" s="52" t="s">
        <v>103</v>
      </c>
    </row>
    <row r="9" spans="1:47" x14ac:dyDescent="0.3">
      <c r="A9" s="32"/>
      <c r="B9" s="135"/>
      <c r="C9" s="137"/>
      <c r="D9" s="147"/>
      <c r="E9" s="138"/>
      <c r="F9" s="93"/>
      <c r="G9" s="59"/>
      <c r="H9" s="61"/>
      <c r="I9" s="61"/>
      <c r="J9" s="61"/>
      <c r="K9" s="61"/>
      <c r="L9" s="97"/>
      <c r="M9" s="61"/>
      <c r="N9" s="61"/>
      <c r="O9" s="59"/>
      <c r="P9" s="58"/>
      <c r="Q9" s="59"/>
      <c r="R9" s="44"/>
      <c r="S9" s="44"/>
      <c r="T9" s="44"/>
      <c r="U9" s="100"/>
      <c r="V9" s="44"/>
      <c r="W9" s="44"/>
      <c r="X9" s="113"/>
      <c r="Y9" s="58"/>
      <c r="Z9" s="59"/>
      <c r="AA9" s="118"/>
      <c r="AB9" s="44"/>
      <c r="AC9" s="44"/>
      <c r="AD9" s="100"/>
      <c r="AE9" s="44"/>
      <c r="AF9" s="44"/>
      <c r="AG9" s="113"/>
      <c r="AH9" s="71"/>
      <c r="AI9" s="108"/>
      <c r="AJ9" s="108"/>
      <c r="AK9" s="103"/>
      <c r="AL9" s="72"/>
      <c r="AM9" s="72"/>
      <c r="AN9" s="73"/>
      <c r="AO9" s="71"/>
      <c r="AP9" s="108"/>
      <c r="AQ9" s="108"/>
      <c r="AR9" s="103"/>
      <c r="AS9" s="72"/>
      <c r="AT9" s="72"/>
      <c r="AU9" s="73"/>
    </row>
    <row r="10" spans="1:47" x14ac:dyDescent="0.3">
      <c r="A10" s="32">
        <v>0</v>
      </c>
      <c r="B10" s="142">
        <v>17110.62</v>
      </c>
      <c r="C10" s="143"/>
      <c r="D10" s="142">
        <f t="shared" ref="D10:D37" si="0">B10*$O$3</f>
        <v>23489.459135999998</v>
      </c>
      <c r="E10" s="144">
        <f t="shared" ref="E10:E37" si="1">D10/40.3399</f>
        <v>582.28848202400104</v>
      </c>
      <c r="F10" s="145">
        <f t="shared" ref="F10:F37" si="2">B10/12*$O$3</f>
        <v>1957.4549280000001</v>
      </c>
      <c r="G10" s="146"/>
      <c r="H10" s="60">
        <f>'L4'!$H$10</f>
        <v>1742.05</v>
      </c>
      <c r="I10" s="60">
        <f>GEW!$E$12+($F10-GEW!$E$12)*SUM(Fasering!$D$5)</f>
        <v>1858.3776639999999</v>
      </c>
      <c r="J10" s="60">
        <f>GEW!$E$12+($F10-GEW!$E$12)*SUM(Fasering!$D$5:$D$7)</f>
        <v>1883.9954472254428</v>
      </c>
      <c r="K10" s="60">
        <f>GEW!$E$12+($F10-GEW!$E$12)*SUM(Fasering!$D$5:$D$8)</f>
        <v>1898.6939518630643</v>
      </c>
      <c r="L10" s="98">
        <f>GEW!$E$12+($F10-GEW!$E$12)*SUM(Fasering!$D$5:$D$9)</f>
        <v>1913.3924565006857</v>
      </c>
      <c r="M10" s="60">
        <f>GEW!$E$12+($F10-GEW!$E$12)*SUM(Fasering!$D$5:$D$10)</f>
        <v>1928.0909611383072</v>
      </c>
      <c r="N10" s="60">
        <f>GEW!$E$12+($F10-GEW!$E$12)*SUM(Fasering!$D$5:$D$11)</f>
        <v>1942.7564233623787</v>
      </c>
      <c r="O10" s="117">
        <f>GEW!$E$12+($F10-GEW!$E$12)*SUM(Fasering!$D$5:$D$12)</f>
        <v>1957.4549280000001</v>
      </c>
      <c r="P10" s="145">
        <f t="shared" ref="P10:P37" si="3">((B10&lt;19968.2)*913.03+(B10&gt;19968.2)*(B10&lt;20424.71)*(20424.71-B10+456.51)+(B10&gt;20424.71)*(B10&lt;22659.62)*456.51+(B10&gt;22659.62)*(B10&lt;23116.13)*(23116.13-B10))/12*$O$3</f>
        <v>104.450632</v>
      </c>
      <c r="Q10" s="146">
        <f t="shared" ref="Q10:Q37" si="4">P10/40.3399</f>
        <v>2.5892635331272511</v>
      </c>
      <c r="R10" s="45">
        <f>$P10*SUM(Fasering!$D$5)</f>
        <v>0</v>
      </c>
      <c r="S10" s="45">
        <f>$P10*SUM(Fasering!$D$5:$D$7)</f>
        <v>27.007141096836332</v>
      </c>
      <c r="T10" s="45">
        <f>$P10*SUM(Fasering!$D$5:$D$8)</f>
        <v>42.502806165408408</v>
      </c>
      <c r="U10" s="101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116">
        <f>$P10*SUM(Fasering!$D$5:$D$12)</f>
        <v>104.45063200000003</v>
      </c>
      <c r="Y10" s="145">
        <f t="shared" ref="Y10:Y37" si="5">((B10&lt;19968.2)*456.51+(B10&gt;19968.2)*(B10&lt;20196.46)*(20196.46-B10+228.26)+(B10&gt;20196.46)*(B10&lt;22659.62)*228.26+(B10&gt;22659.62)*(B10&lt;22887.88)*(22887.88-B10))/12*$O$3</f>
        <v>52.224743999999994</v>
      </c>
      <c r="Z10" s="146">
        <f t="shared" ref="Z10:Z37" si="6">Y10/40.3399</f>
        <v>1.2946175870540084</v>
      </c>
      <c r="AA10" s="115">
        <f>$Y10*SUM(Fasering!$D$5)</f>
        <v>0</v>
      </c>
      <c r="AB10" s="45">
        <f>$Y10*SUM(Fasering!$D$5:$D$7)</f>
        <v>13.503422649986039</v>
      </c>
      <c r="AC10" s="45">
        <f>$Y10*SUM(Fasering!$D$5:$D$8)</f>
        <v>21.25117032580593</v>
      </c>
      <c r="AD10" s="101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116">
        <f>$Y10*SUM(Fasering!$D$5:$D$12)</f>
        <v>52.224744000000008</v>
      </c>
      <c r="AH10" s="5">
        <f>($AK$3+(I10+R10)*12*7.57%)*SUM(Fasering!$D$5)</f>
        <v>0</v>
      </c>
      <c r="AI10" s="109">
        <f>($AK$3+(J10+S10)*12*7.57%)*SUM(Fasering!$D$5:$D$7)</f>
        <v>484.62457176497747</v>
      </c>
      <c r="AJ10" s="109">
        <f>($AK$3+(K10+T10)*12*7.57%)*SUM(Fasering!$D$5:$D$8)</f>
        <v>773.84471725248181</v>
      </c>
      <c r="AK10" s="104">
        <f>($AK$3+(L10+U10)*12*7.57%)*SUM(Fasering!$D$5:$D$9)</f>
        <v>1071.2030815328483</v>
      </c>
      <c r="AL10" s="9">
        <f>($AK$3+(M10+V10)*12*7.57%)*SUM(Fasering!$D$5:$D$10)</f>
        <v>1376.699664606077</v>
      </c>
      <c r="AM10" s="9">
        <f>($AK$3+(N10+W10)*12*7.57%)*SUM(Fasering!$D$5:$D$11)</f>
        <v>1689.6202848578566</v>
      </c>
      <c r="AN10" s="74">
        <f>($AK$3+(O10+X10)*12*7.57%)*SUM(Fasering!$D$5:$D$12)</f>
        <v>2011.3750107040005</v>
      </c>
      <c r="AO10" s="5">
        <f>($AK$3+(I10+AA10)*12*7.57%)*SUM(Fasering!$D$5)</f>
        <v>0</v>
      </c>
      <c r="AP10" s="109">
        <f>($AK$3+(J10+AB10)*12*7.57%)*SUM(Fasering!$D$5:$D$7)</f>
        <v>481.45282839198751</v>
      </c>
      <c r="AQ10" s="109">
        <f>($AK$3+(K10+AC10)*12*7.57%)*SUM(Fasering!$D$5:$D$8)</f>
        <v>765.98917763407678</v>
      </c>
      <c r="AR10" s="104">
        <f>($AK$3+(L10+AD10)*12*7.57%)*SUM(Fasering!$D$5:$D$9)</f>
        <v>1056.5754535402896</v>
      </c>
      <c r="AS10" s="9">
        <f>($AK$3+(M10+AE10)*12*7.57%)*SUM(Fasering!$D$5:$D$10)</f>
        <v>1353.2116561106259</v>
      </c>
      <c r="AT10" s="9">
        <f>($AK$3+(N10+AF10)*12*7.57%)*SUM(Fasering!$D$5:$D$11)</f>
        <v>1655.2105584534395</v>
      </c>
      <c r="AU10" s="74">
        <f>($AK$3+(O10+AG10)*12*7.57%)*SUM(Fasering!$D$5:$D$12)</f>
        <v>1963.9330140448008</v>
      </c>
    </row>
    <row r="11" spans="1:47" x14ac:dyDescent="0.3">
      <c r="A11" s="32">
        <f t="shared" ref="A11:A37" si="7">+A10+1</f>
        <v>1</v>
      </c>
      <c r="B11" s="142">
        <v>17440.61</v>
      </c>
      <c r="C11" s="143"/>
      <c r="D11" s="142">
        <f t="shared" si="0"/>
        <v>23942.469408000001</v>
      </c>
      <c r="E11" s="144">
        <f t="shared" si="1"/>
        <v>593.51831333245741</v>
      </c>
      <c r="F11" s="145">
        <f t="shared" si="2"/>
        <v>1995.205784</v>
      </c>
      <c r="G11" s="146">
        <f t="shared" ref="G11:G37" si="8">F11/40.3399</f>
        <v>49.459859444371453</v>
      </c>
      <c r="H11" s="60">
        <f>'L4'!$H$10</f>
        <v>1742.05</v>
      </c>
      <c r="I11" s="60">
        <f>GEW!$E$12+($F11-GEW!$E$12)*SUM(Fasering!$D$5)</f>
        <v>1858.3776639999999</v>
      </c>
      <c r="J11" s="60">
        <f>GEW!$E$12+($F11-GEW!$E$12)*SUM(Fasering!$D$5:$D$7)</f>
        <v>1893.7564479489074</v>
      </c>
      <c r="K11" s="60">
        <f>GEW!$E$12+($F11-GEW!$E$12)*SUM(Fasering!$D$5:$D$8)</f>
        <v>1914.0554416350576</v>
      </c>
      <c r="L11" s="98">
        <f>GEW!$E$12+($F11-GEW!$E$12)*SUM(Fasering!$D$5:$D$9)</f>
        <v>1934.3544353212078</v>
      </c>
      <c r="M11" s="60">
        <f>GEW!$E$12+($F11-GEW!$E$12)*SUM(Fasering!$D$5:$D$10)</f>
        <v>1954.6534290073578</v>
      </c>
      <c r="N11" s="60">
        <f>GEW!$E$12+($F11-GEW!$E$12)*SUM(Fasering!$D$5:$D$11)</f>
        <v>1974.9067903138498</v>
      </c>
      <c r="O11" s="117">
        <f>GEW!$E$12+($F11-GEW!$E$12)*SUM(Fasering!$D$5:$D$12)</f>
        <v>1995.205784</v>
      </c>
      <c r="P11" s="145">
        <f t="shared" si="3"/>
        <v>104.450632</v>
      </c>
      <c r="Q11" s="146">
        <f t="shared" si="4"/>
        <v>2.5892635331272511</v>
      </c>
      <c r="R11" s="45">
        <f>$P11*SUM(Fasering!$D$5)</f>
        <v>0</v>
      </c>
      <c r="S11" s="45">
        <f>$P11*SUM(Fasering!$D$5:$D$7)</f>
        <v>27.007141096836332</v>
      </c>
      <c r="T11" s="45">
        <f>$P11*SUM(Fasering!$D$5:$D$8)</f>
        <v>42.502806165408408</v>
      </c>
      <c r="U11" s="101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116">
        <f>$P11*SUM(Fasering!$D$5:$D$12)</f>
        <v>104.45063200000003</v>
      </c>
      <c r="Y11" s="145">
        <f t="shared" si="5"/>
        <v>52.224743999999994</v>
      </c>
      <c r="Z11" s="146">
        <f t="shared" si="6"/>
        <v>1.2946175870540084</v>
      </c>
      <c r="AA11" s="115">
        <f>$Y11*SUM(Fasering!$D$5)</f>
        <v>0</v>
      </c>
      <c r="AB11" s="45">
        <f>$Y11*SUM(Fasering!$D$5:$D$7)</f>
        <v>13.503422649986039</v>
      </c>
      <c r="AC11" s="45">
        <f>$Y11*SUM(Fasering!$D$5:$D$8)</f>
        <v>21.25117032580593</v>
      </c>
      <c r="AD11" s="101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116">
        <f>$Y11*SUM(Fasering!$D$5:$D$12)</f>
        <v>52.224744000000008</v>
      </c>
      <c r="AH11" s="5">
        <f>($AK$3+(I11+R11)*12*7.57%)*SUM(Fasering!$D$5)</f>
        <v>0</v>
      </c>
      <c r="AI11" s="109">
        <f>($AK$3+(J11+S11)*12*7.57%)*SUM(Fasering!$D$5:$D$7)</f>
        <v>486.91722837509951</v>
      </c>
      <c r="AJ11" s="109">
        <f>($AK$3+(K11+T11)*12*7.57%)*SUM(Fasering!$D$5:$D$8)</f>
        <v>779.52299973447055</v>
      </c>
      <c r="AK11" s="104">
        <f>($AK$3+(L11+U11)*12*7.57%)*SUM(Fasering!$D$5:$D$9)</f>
        <v>1081.7764867752571</v>
      </c>
      <c r="AL11" s="9">
        <f>($AK$3+(M11+V11)*12*7.57%)*SUM(Fasering!$D$5:$D$10)</f>
        <v>1393.6776894974589</v>
      </c>
      <c r="AM11" s="9">
        <f>($AK$3+(N11+W11)*12*7.57%)*SUM(Fasering!$D$5:$D$11)</f>
        <v>1714.4929423891663</v>
      </c>
      <c r="AN11" s="74">
        <f>($AK$3+(O11+X11)*12*7.57%)*SUM(Fasering!$D$5:$D$12)</f>
        <v>2045.6678882944002</v>
      </c>
      <c r="AO11" s="5">
        <f>($AK$3+(I11+AA11)*12*7.57%)*SUM(Fasering!$D$5)</f>
        <v>0</v>
      </c>
      <c r="AP11" s="109">
        <f>($AK$3+(J11+AB11)*12*7.57%)*SUM(Fasering!$D$5:$D$7)</f>
        <v>483.7454850021096</v>
      </c>
      <c r="AQ11" s="109">
        <f>($AK$3+(K11+AC11)*12*7.57%)*SUM(Fasering!$D$5:$D$8)</f>
        <v>771.6674601160654</v>
      </c>
      <c r="AR11" s="104">
        <f>($AK$3+(L11+AD11)*12*7.57%)*SUM(Fasering!$D$5:$D$9)</f>
        <v>1067.1488587826982</v>
      </c>
      <c r="AS11" s="9">
        <f>($AK$3+(M11+AE11)*12*7.57%)*SUM(Fasering!$D$5:$D$10)</f>
        <v>1370.189681002008</v>
      </c>
      <c r="AT11" s="9">
        <f>($AK$3+(N11+AF11)*12*7.57%)*SUM(Fasering!$D$5:$D$11)</f>
        <v>1680.0832159847491</v>
      </c>
      <c r="AU11" s="74">
        <f>($AK$3+(O11+AG11)*12*7.57%)*SUM(Fasering!$D$5:$D$12)</f>
        <v>1998.2258916352007</v>
      </c>
    </row>
    <row r="12" spans="1:47" x14ac:dyDescent="0.3">
      <c r="A12" s="32">
        <f t="shared" si="7"/>
        <v>2</v>
      </c>
      <c r="B12" s="142">
        <v>17814.82</v>
      </c>
      <c r="C12" s="143"/>
      <c r="D12" s="142">
        <f t="shared" si="0"/>
        <v>24456.184895999999</v>
      </c>
      <c r="E12" s="144">
        <f t="shared" si="1"/>
        <v>606.25298763754984</v>
      </c>
      <c r="F12" s="145">
        <f t="shared" si="2"/>
        <v>2038.0154080000002</v>
      </c>
      <c r="G12" s="146">
        <f t="shared" si="8"/>
        <v>50.521082303129162</v>
      </c>
      <c r="H12" s="60">
        <f>'L4'!$H$10</f>
        <v>1742.05</v>
      </c>
      <c r="I12" s="60">
        <f>GEW!$E$12+($F12-GEW!$E$12)*SUM(Fasering!$D$5)</f>
        <v>1858.3776639999999</v>
      </c>
      <c r="J12" s="60">
        <f>GEW!$E$12+($F12-GEW!$E$12)*SUM(Fasering!$D$5:$D$7)</f>
        <v>1904.8254624060964</v>
      </c>
      <c r="K12" s="60">
        <f>GEW!$E$12+($F12-GEW!$E$12)*SUM(Fasering!$D$5:$D$8)</f>
        <v>1931.475433415347</v>
      </c>
      <c r="L12" s="98">
        <f>GEW!$E$12+($F12-GEW!$E$12)*SUM(Fasering!$D$5:$D$9)</f>
        <v>1958.1254044245975</v>
      </c>
      <c r="M12" s="60">
        <f>GEW!$E$12+($F12-GEW!$E$12)*SUM(Fasering!$D$5:$D$10)</f>
        <v>1984.775375433848</v>
      </c>
      <c r="N12" s="60">
        <f>GEW!$E$12+($F12-GEW!$E$12)*SUM(Fasering!$D$5:$D$11)</f>
        <v>2011.3654369907497</v>
      </c>
      <c r="O12" s="117">
        <f>GEW!$E$12+($F12-GEW!$E$12)*SUM(Fasering!$D$5:$D$12)</f>
        <v>2038.0154080000002</v>
      </c>
      <c r="P12" s="145">
        <f t="shared" si="3"/>
        <v>104.450632</v>
      </c>
      <c r="Q12" s="146">
        <f t="shared" si="4"/>
        <v>2.5892635331272511</v>
      </c>
      <c r="R12" s="45">
        <f>$P12*SUM(Fasering!$D$5)</f>
        <v>0</v>
      </c>
      <c r="S12" s="45">
        <f>$P12*SUM(Fasering!$D$5:$D$7)</f>
        <v>27.007141096836332</v>
      </c>
      <c r="T12" s="45">
        <f>$P12*SUM(Fasering!$D$5:$D$8)</f>
        <v>42.502806165408408</v>
      </c>
      <c r="U12" s="101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116">
        <f>$P12*SUM(Fasering!$D$5:$D$12)</f>
        <v>104.45063200000003</v>
      </c>
      <c r="Y12" s="145">
        <f t="shared" si="5"/>
        <v>52.224743999999994</v>
      </c>
      <c r="Z12" s="146">
        <f t="shared" si="6"/>
        <v>1.2946175870540084</v>
      </c>
      <c r="AA12" s="115">
        <f>$Y12*SUM(Fasering!$D$5)</f>
        <v>0</v>
      </c>
      <c r="AB12" s="45">
        <f>$Y12*SUM(Fasering!$D$5:$D$7)</f>
        <v>13.503422649986039</v>
      </c>
      <c r="AC12" s="45">
        <f>$Y12*SUM(Fasering!$D$5:$D$8)</f>
        <v>21.25117032580593</v>
      </c>
      <c r="AD12" s="101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116">
        <f>$Y12*SUM(Fasering!$D$5:$D$12)</f>
        <v>52.224744000000008</v>
      </c>
      <c r="AH12" s="5">
        <f>($AK$3+(I12+R12)*12*7.57%)*SUM(Fasering!$D$5)</f>
        <v>0</v>
      </c>
      <c r="AI12" s="109">
        <f>($AK$3+(J12+S12)*12*7.57%)*SUM(Fasering!$D$5:$D$7)</f>
        <v>489.51711028083548</v>
      </c>
      <c r="AJ12" s="109">
        <f>($AK$3+(K12+T12)*12*7.57%)*SUM(Fasering!$D$5:$D$8)</f>
        <v>785.96219512701271</v>
      </c>
      <c r="AK12" s="104">
        <f>($AK$3+(L12+U12)*12*7.57%)*SUM(Fasering!$D$5:$D$9)</f>
        <v>1093.7667712558832</v>
      </c>
      <c r="AL12" s="9">
        <f>($AK$3+(M12+V12)*12*7.57%)*SUM(Fasering!$D$5:$D$10)</f>
        <v>1412.9308386674468</v>
      </c>
      <c r="AM12" s="9">
        <f>($AK$3+(N12+W12)*12*7.57%)*SUM(Fasering!$D$5:$D$11)</f>
        <v>1742.6986370307966</v>
      </c>
      <c r="AN12" s="74">
        <f>($AK$3+(O12+X12)*12*7.57%)*SUM(Fasering!$D$5:$D$12)</f>
        <v>2084.5561507360007</v>
      </c>
      <c r="AO12" s="5">
        <f>($AK$3+(I12+AA12)*12*7.57%)*SUM(Fasering!$D$5)</f>
        <v>0</v>
      </c>
      <c r="AP12" s="109">
        <f>($AK$3+(J12+AB12)*12*7.57%)*SUM(Fasering!$D$5:$D$7)</f>
        <v>486.34536690784563</v>
      </c>
      <c r="AQ12" s="109">
        <f>($AK$3+(K12+AC12)*12*7.57%)*SUM(Fasering!$D$5:$D$8)</f>
        <v>778.10665550860767</v>
      </c>
      <c r="AR12" s="104">
        <f>($AK$3+(L12+AD12)*12*7.57%)*SUM(Fasering!$D$5:$D$9)</f>
        <v>1079.1391432633243</v>
      </c>
      <c r="AS12" s="9">
        <f>($AK$3+(M12+AE12)*12*7.57%)*SUM(Fasering!$D$5:$D$10)</f>
        <v>1389.4428301719956</v>
      </c>
      <c r="AT12" s="9">
        <f>($AK$3+(N12+AF12)*12*7.57%)*SUM(Fasering!$D$5:$D$11)</f>
        <v>1708.2889106263792</v>
      </c>
      <c r="AU12" s="74">
        <f>($AK$3+(O12+AG12)*12*7.57%)*SUM(Fasering!$D$5:$D$12)</f>
        <v>2037.1141540768008</v>
      </c>
    </row>
    <row r="13" spans="1:47" x14ac:dyDescent="0.3">
      <c r="A13" s="32">
        <f t="shared" si="7"/>
        <v>3</v>
      </c>
      <c r="B13" s="142">
        <v>18486.04</v>
      </c>
      <c r="C13" s="143"/>
      <c r="D13" s="142">
        <f t="shared" si="0"/>
        <v>25377.635712000003</v>
      </c>
      <c r="E13" s="144">
        <f t="shared" si="1"/>
        <v>629.09515670589178</v>
      </c>
      <c r="F13" s="145">
        <f t="shared" si="2"/>
        <v>2114.8029759999999</v>
      </c>
      <c r="G13" s="146">
        <f t="shared" si="8"/>
        <v>52.424596392157639</v>
      </c>
      <c r="H13" s="60">
        <f>'L4'!$H$10</f>
        <v>1742.05</v>
      </c>
      <c r="I13" s="60">
        <f>GEW!$E$12+($F13-GEW!$E$12)*SUM(Fasering!$D$5)</f>
        <v>1858.3776639999999</v>
      </c>
      <c r="J13" s="60">
        <f>GEW!$E$12+($F13-GEW!$E$12)*SUM(Fasering!$D$5:$D$7)</f>
        <v>1924.6799395284454</v>
      </c>
      <c r="K13" s="60">
        <f>GEW!$E$12+($F13-GEW!$E$12)*SUM(Fasering!$D$5:$D$8)</f>
        <v>1962.7216504666435</v>
      </c>
      <c r="L13" s="98">
        <f>GEW!$E$12+($F13-GEW!$E$12)*SUM(Fasering!$D$5:$D$9)</f>
        <v>2000.7633614048416</v>
      </c>
      <c r="M13" s="60">
        <f>GEW!$E$12+($F13-GEW!$E$12)*SUM(Fasering!$D$5:$D$10)</f>
        <v>2038.8050723430397</v>
      </c>
      <c r="N13" s="60">
        <f>GEW!$E$12+($F13-GEW!$E$12)*SUM(Fasering!$D$5:$D$11)</f>
        <v>2076.7612650618021</v>
      </c>
      <c r="O13" s="117">
        <f>GEW!$E$12+($F13-GEW!$E$12)*SUM(Fasering!$D$5:$D$12)</f>
        <v>2114.8029759999999</v>
      </c>
      <c r="P13" s="145">
        <f t="shared" si="3"/>
        <v>104.450632</v>
      </c>
      <c r="Q13" s="146">
        <f t="shared" si="4"/>
        <v>2.5892635331272511</v>
      </c>
      <c r="R13" s="45">
        <f>$P13*SUM(Fasering!$D$5)</f>
        <v>0</v>
      </c>
      <c r="S13" s="45">
        <f>$P13*SUM(Fasering!$D$5:$D$7)</f>
        <v>27.007141096836332</v>
      </c>
      <c r="T13" s="45">
        <f>$P13*SUM(Fasering!$D$5:$D$8)</f>
        <v>42.502806165408408</v>
      </c>
      <c r="U13" s="101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116">
        <f>$P13*SUM(Fasering!$D$5:$D$12)</f>
        <v>104.45063200000003</v>
      </c>
      <c r="Y13" s="145">
        <f t="shared" si="5"/>
        <v>52.224743999999994</v>
      </c>
      <c r="Z13" s="146">
        <f t="shared" si="6"/>
        <v>1.2946175870540084</v>
      </c>
      <c r="AA13" s="115">
        <f>$Y13*SUM(Fasering!$D$5)</f>
        <v>0</v>
      </c>
      <c r="AB13" s="45">
        <f>$Y13*SUM(Fasering!$D$5:$D$7)</f>
        <v>13.503422649986039</v>
      </c>
      <c r="AC13" s="45">
        <f>$Y13*SUM(Fasering!$D$5:$D$8)</f>
        <v>21.25117032580593</v>
      </c>
      <c r="AD13" s="101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116">
        <f>$Y13*SUM(Fasering!$D$5:$D$12)</f>
        <v>52.224744000000008</v>
      </c>
      <c r="AH13" s="5">
        <f>($AK$3+(I13+R13)*12*7.57%)*SUM(Fasering!$D$5)</f>
        <v>0</v>
      </c>
      <c r="AI13" s="109">
        <f>($AK$3+(J13+S13)*12*7.57%)*SUM(Fasering!$D$5:$D$7)</f>
        <v>494.18051514112261</v>
      </c>
      <c r="AJ13" s="109">
        <f>($AK$3+(K13+T13)*12*7.57%)*SUM(Fasering!$D$5:$D$8)</f>
        <v>797.51217169466759</v>
      </c>
      <c r="AK13" s="104">
        <f>($AK$3+(L13+U13)*12*7.57%)*SUM(Fasering!$D$5:$D$9)</f>
        <v>1115.2737292449419</v>
      </c>
      <c r="AL13" s="9">
        <f>($AK$3+(M13+V13)*12*7.57%)*SUM(Fasering!$D$5:$D$10)</f>
        <v>1447.4651877919462</v>
      </c>
      <c r="AM13" s="9">
        <f>($AK$3+(N13+W13)*12*7.57%)*SUM(Fasering!$D$5:$D$11)</f>
        <v>1793.2911555561029</v>
      </c>
      <c r="AN13" s="74">
        <f>($AK$3+(O13+X13)*12*7.57%)*SUM(Fasering!$D$5:$D$12)</f>
        <v>2154.3099775072005</v>
      </c>
      <c r="AO13" s="5">
        <f>($AK$3+(I13+AA13)*12*7.57%)*SUM(Fasering!$D$5)</f>
        <v>0</v>
      </c>
      <c r="AP13" s="109">
        <f>($AK$3+(J13+AB13)*12*7.57%)*SUM(Fasering!$D$5:$D$7)</f>
        <v>491.00877176813276</v>
      </c>
      <c r="AQ13" s="109">
        <f>($AK$3+(K13+AC13)*12*7.57%)*SUM(Fasering!$D$5:$D$8)</f>
        <v>789.65663207626255</v>
      </c>
      <c r="AR13" s="104">
        <f>($AK$3+(L13+AD13)*12*7.57%)*SUM(Fasering!$D$5:$D$9)</f>
        <v>1100.6461012523832</v>
      </c>
      <c r="AS13" s="9">
        <f>($AK$3+(M13+AE13)*12*7.57%)*SUM(Fasering!$D$5:$D$10)</f>
        <v>1423.9771792964953</v>
      </c>
      <c r="AT13" s="9">
        <f>($AK$3+(N13+AF13)*12*7.57%)*SUM(Fasering!$D$5:$D$11)</f>
        <v>1758.8814291516856</v>
      </c>
      <c r="AU13" s="74">
        <f>($AK$3+(O13+AG13)*12*7.57%)*SUM(Fasering!$D$5:$D$12)</f>
        <v>2106.8679808480006</v>
      </c>
    </row>
    <row r="14" spans="1:47" x14ac:dyDescent="0.3">
      <c r="A14" s="32">
        <f t="shared" si="7"/>
        <v>4</v>
      </c>
      <c r="B14" s="142">
        <v>19153.23</v>
      </c>
      <c r="C14" s="143"/>
      <c r="D14" s="142">
        <f t="shared" si="0"/>
        <v>26293.554144000002</v>
      </c>
      <c r="E14" s="144">
        <f t="shared" si="1"/>
        <v>651.80018155721757</v>
      </c>
      <c r="F14" s="145">
        <f t="shared" si="2"/>
        <v>2191.129512</v>
      </c>
      <c r="G14" s="146">
        <f t="shared" si="8"/>
        <v>54.316681796434793</v>
      </c>
      <c r="H14" s="60">
        <f>'L4'!$H$10</f>
        <v>1742.05</v>
      </c>
      <c r="I14" s="60">
        <f>GEW!$E$12+($F14-GEW!$E$12)*SUM(Fasering!$D$5)</f>
        <v>1858.3776639999999</v>
      </c>
      <c r="J14" s="60">
        <f>GEW!$E$12+($F14-GEW!$E$12)*SUM(Fasering!$D$5:$D$7)</f>
        <v>1944.415210514501</v>
      </c>
      <c r="K14" s="60">
        <f>GEW!$E$12+($F14-GEW!$E$12)*SUM(Fasering!$D$5:$D$8)</f>
        <v>1993.780265457935</v>
      </c>
      <c r="L14" s="98">
        <f>GEW!$E$12+($F14-GEW!$E$12)*SUM(Fasering!$D$5:$D$9)</f>
        <v>2043.145320401369</v>
      </c>
      <c r="M14" s="60">
        <f>GEW!$E$12+($F14-GEW!$E$12)*SUM(Fasering!$D$5:$D$10)</f>
        <v>2092.5103753448029</v>
      </c>
      <c r="N14" s="60">
        <f>GEW!$E$12+($F14-GEW!$E$12)*SUM(Fasering!$D$5:$D$11)</f>
        <v>2141.7644570565662</v>
      </c>
      <c r="O14" s="117">
        <f>GEW!$E$12+($F14-GEW!$E$12)*SUM(Fasering!$D$5:$D$12)</f>
        <v>2191.129512</v>
      </c>
      <c r="P14" s="145">
        <f t="shared" si="3"/>
        <v>104.450632</v>
      </c>
      <c r="Q14" s="146">
        <f t="shared" si="4"/>
        <v>2.5892635331272511</v>
      </c>
      <c r="R14" s="45">
        <f>$P14*SUM(Fasering!$D$5)</f>
        <v>0</v>
      </c>
      <c r="S14" s="45">
        <f>$P14*SUM(Fasering!$D$5:$D$7)</f>
        <v>27.007141096836332</v>
      </c>
      <c r="T14" s="45">
        <f>$P14*SUM(Fasering!$D$5:$D$8)</f>
        <v>42.502806165408408</v>
      </c>
      <c r="U14" s="101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116">
        <f>$P14*SUM(Fasering!$D$5:$D$12)</f>
        <v>104.45063200000003</v>
      </c>
      <c r="Y14" s="145">
        <f t="shared" si="5"/>
        <v>52.224743999999994</v>
      </c>
      <c r="Z14" s="146">
        <f t="shared" si="6"/>
        <v>1.2946175870540084</v>
      </c>
      <c r="AA14" s="115">
        <f>$Y14*SUM(Fasering!$D$5)</f>
        <v>0</v>
      </c>
      <c r="AB14" s="45">
        <f>$Y14*SUM(Fasering!$D$5:$D$7)</f>
        <v>13.503422649986039</v>
      </c>
      <c r="AC14" s="45">
        <f>$Y14*SUM(Fasering!$D$5:$D$8)</f>
        <v>21.25117032580593</v>
      </c>
      <c r="AD14" s="101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116">
        <f>$Y14*SUM(Fasering!$D$5:$D$12)</f>
        <v>52.224744000000008</v>
      </c>
      <c r="AH14" s="5">
        <f>($AK$3+(I14+R14)*12*7.57%)*SUM(Fasering!$D$5)</f>
        <v>0</v>
      </c>
      <c r="AI14" s="109">
        <f>($AK$3+(J14+S14)*12*7.57%)*SUM(Fasering!$D$5:$D$7)</f>
        <v>498.8159209525333</v>
      </c>
      <c r="AJ14" s="109">
        <f>($AK$3+(K14+T14)*12*7.57%)*SUM(Fasering!$D$5:$D$8)</f>
        <v>808.99280228698262</v>
      </c>
      <c r="AK14" s="104">
        <f>($AK$3+(L14+U14)*12*7.57%)*SUM(Fasering!$D$5:$D$9)</f>
        <v>1136.6515596145975</v>
      </c>
      <c r="AL14" s="9">
        <f>($AK$3+(M14+V14)*12*7.57%)*SUM(Fasering!$D$5:$D$10)</f>
        <v>1481.7921929353786</v>
      </c>
      <c r="AM14" s="9">
        <f>($AK$3+(N14+W14)*12*7.57%)*SUM(Fasering!$D$5:$D$11)</f>
        <v>1843.5799169680085</v>
      </c>
      <c r="AN14" s="74">
        <f>($AK$3+(O14+X14)*12*7.57%)*SUM(Fasering!$D$5:$D$12)</f>
        <v>2223.645002809601</v>
      </c>
      <c r="AO14" s="5">
        <f>($AK$3+(I14+AA14)*12*7.57%)*SUM(Fasering!$D$5)</f>
        <v>0</v>
      </c>
      <c r="AP14" s="109">
        <f>($AK$3+(J14+AB14)*12*7.57%)*SUM(Fasering!$D$5:$D$7)</f>
        <v>495.64417757954345</v>
      </c>
      <c r="AQ14" s="109">
        <f>($AK$3+(K14+AC14)*12*7.57%)*SUM(Fasering!$D$5:$D$8)</f>
        <v>801.13726266857759</v>
      </c>
      <c r="AR14" s="104">
        <f>($AK$3+(L14+AD14)*12*7.57%)*SUM(Fasering!$D$5:$D$9)</f>
        <v>1122.0239316220391</v>
      </c>
      <c r="AS14" s="9">
        <f>($AK$3+(M14+AE14)*12*7.57%)*SUM(Fasering!$D$5:$D$10)</f>
        <v>1458.3041844399279</v>
      </c>
      <c r="AT14" s="9">
        <f>($AK$3+(N14+AF14)*12*7.57%)*SUM(Fasering!$D$5:$D$11)</f>
        <v>1809.1701905635916</v>
      </c>
      <c r="AU14" s="74">
        <f>($AK$3+(O14+AG14)*12*7.57%)*SUM(Fasering!$D$5:$D$12)</f>
        <v>2176.2030061504006</v>
      </c>
    </row>
    <row r="15" spans="1:47" x14ac:dyDescent="0.3">
      <c r="A15" s="32">
        <f t="shared" si="7"/>
        <v>5</v>
      </c>
      <c r="B15" s="142">
        <v>19157.259999999998</v>
      </c>
      <c r="C15" s="143"/>
      <c r="D15" s="142">
        <f t="shared" si="0"/>
        <v>26299.086528</v>
      </c>
      <c r="E15" s="144">
        <f t="shared" si="1"/>
        <v>651.9373257742335</v>
      </c>
      <c r="F15" s="145">
        <f t="shared" si="2"/>
        <v>2191.5905440000001</v>
      </c>
      <c r="G15" s="146">
        <f t="shared" si="8"/>
        <v>54.328110481186123</v>
      </c>
      <c r="H15" s="60">
        <f>'L4'!$H$10</f>
        <v>1742.05</v>
      </c>
      <c r="I15" s="60">
        <f>GEW!$E$12+($F15-GEW!$E$12)*SUM(Fasering!$D$5)</f>
        <v>1858.3776639999999</v>
      </c>
      <c r="J15" s="60">
        <f>GEW!$E$12+($F15-GEW!$E$12)*SUM(Fasering!$D$5:$D$7)</f>
        <v>1944.5344166507948</v>
      </c>
      <c r="K15" s="60">
        <f>GEW!$E$12+($F15-GEW!$E$12)*SUM(Fasering!$D$5:$D$8)</f>
        <v>1993.9678675179402</v>
      </c>
      <c r="L15" s="98">
        <f>GEW!$E$12+($F15-GEW!$E$12)*SUM(Fasering!$D$5:$D$9)</f>
        <v>2043.4013183850859</v>
      </c>
      <c r="M15" s="60">
        <f>GEW!$E$12+($F15-GEW!$E$12)*SUM(Fasering!$D$5:$D$10)</f>
        <v>2092.8347692522316</v>
      </c>
      <c r="N15" s="60">
        <f>GEW!$E$12+($F15-GEW!$E$12)*SUM(Fasering!$D$5:$D$11)</f>
        <v>2142.1570931328547</v>
      </c>
      <c r="O15" s="117">
        <f>GEW!$E$12+($F15-GEW!$E$12)*SUM(Fasering!$D$5:$D$12)</f>
        <v>2191.5905440000001</v>
      </c>
      <c r="P15" s="145">
        <f t="shared" si="3"/>
        <v>104.450632</v>
      </c>
      <c r="Q15" s="146">
        <f t="shared" si="4"/>
        <v>2.5892635331272511</v>
      </c>
      <c r="R15" s="45">
        <f>$P15*SUM(Fasering!$D$5)</f>
        <v>0</v>
      </c>
      <c r="S15" s="45">
        <f>$P15*SUM(Fasering!$D$5:$D$7)</f>
        <v>27.007141096836332</v>
      </c>
      <c r="T15" s="45">
        <f>$P15*SUM(Fasering!$D$5:$D$8)</f>
        <v>42.502806165408408</v>
      </c>
      <c r="U15" s="101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116">
        <f>$P15*SUM(Fasering!$D$5:$D$12)</f>
        <v>104.45063200000003</v>
      </c>
      <c r="Y15" s="145">
        <f t="shared" si="5"/>
        <v>52.224743999999994</v>
      </c>
      <c r="Z15" s="146">
        <f t="shared" si="6"/>
        <v>1.2946175870540084</v>
      </c>
      <c r="AA15" s="115">
        <f>$Y15*SUM(Fasering!$D$5)</f>
        <v>0</v>
      </c>
      <c r="AB15" s="45">
        <f>$Y15*SUM(Fasering!$D$5:$D$7)</f>
        <v>13.503422649986039</v>
      </c>
      <c r="AC15" s="45">
        <f>$Y15*SUM(Fasering!$D$5:$D$8)</f>
        <v>21.25117032580593</v>
      </c>
      <c r="AD15" s="101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116">
        <f>$Y15*SUM(Fasering!$D$5:$D$12)</f>
        <v>52.224744000000008</v>
      </c>
      <c r="AH15" s="5">
        <f>($AK$3+(I15+R15)*12*7.57%)*SUM(Fasering!$D$5)</f>
        <v>0</v>
      </c>
      <c r="AI15" s="109">
        <f>($AK$3+(J15+S15)*12*7.57%)*SUM(Fasering!$D$5:$D$7)</f>
        <v>498.84392000140997</v>
      </c>
      <c r="AJ15" s="109">
        <f>($AK$3+(K15+T15)*12*7.57%)*SUM(Fasering!$D$5:$D$8)</f>
        <v>809.06214826232258</v>
      </c>
      <c r="AK15" s="104">
        <f>($AK$3+(L15+U15)*12*7.57%)*SUM(Fasering!$D$5:$D$9)</f>
        <v>1136.7806872340009</v>
      </c>
      <c r="AL15" s="9">
        <f>($AK$3+(M15+V15)*12*7.57%)*SUM(Fasering!$D$5:$D$10)</f>
        <v>1481.9995369164455</v>
      </c>
      <c r="AM15" s="9">
        <f>($AK$3+(N15+W15)*12*7.57%)*SUM(Fasering!$D$5:$D$11)</f>
        <v>1843.8836740814095</v>
      </c>
      <c r="AN15" s="74">
        <f>($AK$3+(O15+X15)*12*7.57%)*SUM(Fasering!$D$5:$D$12)</f>
        <v>2224.0638042784008</v>
      </c>
      <c r="AO15" s="5">
        <f>($AK$3+(I15+AA15)*12*7.57%)*SUM(Fasering!$D$5)</f>
        <v>0</v>
      </c>
      <c r="AP15" s="109">
        <f>($AK$3+(J15+AB15)*12*7.57%)*SUM(Fasering!$D$5:$D$7)</f>
        <v>495.67217662841995</v>
      </c>
      <c r="AQ15" s="109">
        <f>($AK$3+(K15+AC15)*12*7.57%)*SUM(Fasering!$D$5:$D$8)</f>
        <v>801.20660864391755</v>
      </c>
      <c r="AR15" s="104">
        <f>($AK$3+(L15+AD15)*12*7.57%)*SUM(Fasering!$D$5:$D$9)</f>
        <v>1122.1530592414424</v>
      </c>
      <c r="AS15" s="9">
        <f>($AK$3+(M15+AE15)*12*7.57%)*SUM(Fasering!$D$5:$D$10)</f>
        <v>1458.5115284209949</v>
      </c>
      <c r="AT15" s="9">
        <f>($AK$3+(N15+AF15)*12*7.57%)*SUM(Fasering!$D$5:$D$11)</f>
        <v>1809.4739476769923</v>
      </c>
      <c r="AU15" s="74">
        <f>($AK$3+(O15+AG15)*12*7.57%)*SUM(Fasering!$D$5:$D$12)</f>
        <v>2176.6218076192008</v>
      </c>
    </row>
    <row r="16" spans="1:47" x14ac:dyDescent="0.3">
      <c r="A16" s="32">
        <f t="shared" si="7"/>
        <v>6</v>
      </c>
      <c r="B16" s="142">
        <v>20108.48</v>
      </c>
      <c r="C16" s="143"/>
      <c r="D16" s="142">
        <f t="shared" si="0"/>
        <v>27604.921343999998</v>
      </c>
      <c r="E16" s="144">
        <f t="shared" si="1"/>
        <v>684.30812530521882</v>
      </c>
      <c r="F16" s="142">
        <f t="shared" si="2"/>
        <v>2300.410112</v>
      </c>
      <c r="G16" s="144">
        <f t="shared" si="8"/>
        <v>57.025677108768242</v>
      </c>
      <c r="H16" s="60">
        <f>'L4'!$H$10</f>
        <v>1742.05</v>
      </c>
      <c r="I16" s="60">
        <f>GEW!$E$12+($F16-GEW!$E$12)*SUM(Fasering!$D$5)</f>
        <v>1858.3776639999999</v>
      </c>
      <c r="J16" s="60">
        <f>GEW!$E$12+($F16-GEW!$E$12)*SUM(Fasering!$D$5:$D$7)</f>
        <v>1972.6712059722108</v>
      </c>
      <c r="K16" s="60">
        <f>GEW!$E$12+($F16-GEW!$E$12)*SUM(Fasering!$D$5:$D$8)</f>
        <v>2038.2484708723314</v>
      </c>
      <c r="L16" s="98">
        <f>GEW!$E$12+($F16-GEW!$E$12)*SUM(Fasering!$D$5:$D$9)</f>
        <v>2103.8257357724519</v>
      </c>
      <c r="M16" s="60">
        <f>GEW!$E$12+($F16-GEW!$E$12)*SUM(Fasering!$D$5:$D$10)</f>
        <v>2169.4030006725725</v>
      </c>
      <c r="N16" s="60">
        <f>GEW!$E$12+($F16-GEW!$E$12)*SUM(Fasering!$D$5:$D$11)</f>
        <v>2234.8328470998795</v>
      </c>
      <c r="O16" s="117">
        <f>GEW!$E$12+($F16-GEW!$E$12)*SUM(Fasering!$D$5:$D$12)</f>
        <v>2300.410112</v>
      </c>
      <c r="P16" s="145">
        <f t="shared" si="3"/>
        <v>88.401455999999953</v>
      </c>
      <c r="Q16" s="146">
        <f t="shared" si="4"/>
        <v>2.1914148522926422</v>
      </c>
      <c r="R16" s="45">
        <f>$P16*SUM(Fasering!$D$5)</f>
        <v>0</v>
      </c>
      <c r="S16" s="45">
        <f>$P16*SUM(Fasering!$D$5:$D$7)</f>
        <v>22.857406888239485</v>
      </c>
      <c r="T16" s="45">
        <f>$P16*SUM(Fasering!$D$5:$D$8)</f>
        <v>35.972113113761516</v>
      </c>
      <c r="U16" s="101">
        <f>$P16*SUM(Fasering!$D$5:$D$9)</f>
        <v>49.086819339283544</v>
      </c>
      <c r="V16" s="45">
        <f>$P16*SUM(Fasering!$D$5:$D$10)</f>
        <v>62.201525564805571</v>
      </c>
      <c r="W16" s="45">
        <f>$P16*SUM(Fasering!$D$5:$D$11)</f>
        <v>75.28674977447794</v>
      </c>
      <c r="X16" s="116">
        <f>$P16*SUM(Fasering!$D$5:$D$12)</f>
        <v>88.401455999999968</v>
      </c>
      <c r="Y16" s="145">
        <f t="shared" si="5"/>
        <v>36.177855999999949</v>
      </c>
      <c r="Z16" s="146">
        <f t="shared" si="6"/>
        <v>0.89682562425786749</v>
      </c>
      <c r="AA16" s="115">
        <f>$Y16*SUM(Fasering!$D$5)</f>
        <v>0</v>
      </c>
      <c r="AB16" s="45">
        <f>$Y16*SUM(Fasering!$D$5:$D$7)</f>
        <v>9.3542800351176947</v>
      </c>
      <c r="AC16" s="45">
        <f>$Y16*SUM(Fasering!$D$5:$D$8)</f>
        <v>14.721408301752117</v>
      </c>
      <c r="AD16" s="101">
        <f>$Y16*SUM(Fasering!$D$5:$D$9)</f>
        <v>20.088536568386537</v>
      </c>
      <c r="AE16" s="45">
        <f>$Y16*SUM(Fasering!$D$5:$D$10)</f>
        <v>25.455664835020961</v>
      </c>
      <c r="AF16" s="45">
        <f>$Y16*SUM(Fasering!$D$5:$D$11)</f>
        <v>30.810727733365535</v>
      </c>
      <c r="AG16" s="116">
        <f>$Y16*SUM(Fasering!$D$5:$D$12)</f>
        <v>36.177855999999956</v>
      </c>
      <c r="AH16" s="5">
        <f>($AK$3+(I16+R16)*12*7.57%)*SUM(Fasering!$D$5)</f>
        <v>0</v>
      </c>
      <c r="AI16" s="109">
        <f>($AK$3+(J16+S16)*12*7.57%)*SUM(Fasering!$D$5:$D$7)</f>
        <v>504.47798171493559</v>
      </c>
      <c r="AJ16" s="109">
        <f>($AK$3+(K16+T16)*12*7.57%)*SUM(Fasering!$D$5:$D$8)</f>
        <v>823.01617599988765</v>
      </c>
      <c r="AK16" s="104">
        <f>($AK$3+(L16+U16)*12*7.57%)*SUM(Fasering!$D$5:$D$9)</f>
        <v>1162.7641761676853</v>
      </c>
      <c r="AL16" s="9">
        <f>($AK$3+(M16+V16)*12*7.57%)*SUM(Fasering!$D$5:$D$10)</f>
        <v>1523.721982218329</v>
      </c>
      <c r="AM16" s="9">
        <f>($AK$3+(N16+W16)*12*7.57%)*SUM(Fasering!$D$5:$D$11)</f>
        <v>1905.0066904511934</v>
      </c>
      <c r="AN16" s="74">
        <f>($AK$3+(O16+X16)*12*7.57%)*SUM(Fasering!$D$5:$D$12)</f>
        <v>2308.3364283712008</v>
      </c>
      <c r="AO16" s="5">
        <f>($AK$3+(I16+AA16)*12*7.57%)*SUM(Fasering!$D$5)</f>
        <v>0</v>
      </c>
      <c r="AP16" s="109">
        <f>($AK$3+(J16+AB16)*12*7.57%)*SUM(Fasering!$D$5:$D$7)</f>
        <v>501.30637729504178</v>
      </c>
      <c r="AQ16" s="109">
        <f>($AK$3+(K16+AC16)*12*7.57%)*SUM(Fasering!$D$5:$D$8)</f>
        <v>815.16098053024359</v>
      </c>
      <c r="AR16" s="104">
        <f>($AK$3+(L16+AD16)*12*7.57%)*SUM(Fasering!$D$5:$D$9)</f>
        <v>1148.137189006985</v>
      </c>
      <c r="AS16" s="9">
        <f>($AK$3+(M16+AE16)*12*7.57%)*SUM(Fasering!$D$5:$D$10)</f>
        <v>1500.2350027252658</v>
      </c>
      <c r="AT16" s="9">
        <f>($AK$3+(N16+AF16)*12*7.57%)*SUM(Fasering!$D$5:$D$11)</f>
        <v>1870.5984715262475</v>
      </c>
      <c r="AU16" s="74">
        <f>($AK$3+(O16+AG16)*12*7.57%)*SUM(Fasering!$D$5:$D$12)</f>
        <v>2260.8965101312006</v>
      </c>
    </row>
    <row r="17" spans="1:47" x14ac:dyDescent="0.3">
      <c r="A17" s="32">
        <f t="shared" si="7"/>
        <v>7</v>
      </c>
      <c r="B17" s="142">
        <v>20116.03</v>
      </c>
      <c r="C17" s="143"/>
      <c r="D17" s="142">
        <f t="shared" si="0"/>
        <v>27615.285983999998</v>
      </c>
      <c r="E17" s="144">
        <f t="shared" si="1"/>
        <v>684.56505801947947</v>
      </c>
      <c r="F17" s="142">
        <f t="shared" si="2"/>
        <v>2301.2738319999999</v>
      </c>
      <c r="G17" s="144">
        <f t="shared" si="8"/>
        <v>57.047088168289953</v>
      </c>
      <c r="H17" s="60">
        <f>'L4'!$H$10</f>
        <v>1742.05</v>
      </c>
      <c r="I17" s="60">
        <f>GEW!$E$12+($F17-GEW!$E$12)*SUM(Fasering!$D$5)</f>
        <v>1858.3776639999999</v>
      </c>
      <c r="J17" s="60">
        <f>GEW!$E$12+($F17-GEW!$E$12)*SUM(Fasering!$D$5:$D$7)</f>
        <v>1972.8945326047215</v>
      </c>
      <c r="K17" s="60">
        <f>GEW!$E$12+($F17-GEW!$E$12)*SUM(Fasering!$D$5:$D$8)</f>
        <v>2038.5999337887183</v>
      </c>
      <c r="L17" s="98">
        <f>GEW!$E$12+($F17-GEW!$E$12)*SUM(Fasering!$D$5:$D$9)</f>
        <v>2104.3053349727152</v>
      </c>
      <c r="M17" s="60">
        <f>GEW!$E$12+($F17-GEW!$E$12)*SUM(Fasering!$D$5:$D$10)</f>
        <v>2170.0107361567125</v>
      </c>
      <c r="N17" s="60">
        <f>GEW!$E$12+($F17-GEW!$E$12)*SUM(Fasering!$D$5:$D$11)</f>
        <v>2235.568430816003</v>
      </c>
      <c r="O17" s="117">
        <f>GEW!$E$12+($F17-GEW!$E$12)*SUM(Fasering!$D$5:$D$12)</f>
        <v>2301.2738319999999</v>
      </c>
      <c r="P17" s="145">
        <f t="shared" si="3"/>
        <v>87.537736000000024</v>
      </c>
      <c r="Q17" s="146">
        <f t="shared" si="4"/>
        <v>2.1700037927709297</v>
      </c>
      <c r="R17" s="45">
        <f>$P17*SUM(Fasering!$D$5)</f>
        <v>0</v>
      </c>
      <c r="S17" s="45">
        <f>$P17*SUM(Fasering!$D$5:$D$7)</f>
        <v>22.634080255728946</v>
      </c>
      <c r="T17" s="45">
        <f>$P17*SUM(Fasering!$D$5:$D$8)</f>
        <v>35.62065019737453</v>
      </c>
      <c r="U17" s="101">
        <f>$P17*SUM(Fasering!$D$5:$D$9)</f>
        <v>48.607220139020114</v>
      </c>
      <c r="V17" s="45">
        <f>$P17*SUM(Fasering!$D$5:$D$10)</f>
        <v>61.593790080665698</v>
      </c>
      <c r="W17" s="45">
        <f>$P17*SUM(Fasering!$D$5:$D$11)</f>
        <v>74.551166058354454</v>
      </c>
      <c r="X17" s="116">
        <f>$P17*SUM(Fasering!$D$5:$D$12)</f>
        <v>87.537736000000038</v>
      </c>
      <c r="Y17" s="145">
        <f t="shared" si="5"/>
        <v>35.314136000000033</v>
      </c>
      <c r="Z17" s="146">
        <f t="shared" si="6"/>
        <v>0.87541456473615531</v>
      </c>
      <c r="AA17" s="115">
        <f>$Y17*SUM(Fasering!$D$5)</f>
        <v>0</v>
      </c>
      <c r="AB17" s="45">
        <f>$Y17*SUM(Fasering!$D$5:$D$7)</f>
        <v>9.1309534026071599</v>
      </c>
      <c r="AC17" s="45">
        <f>$Y17*SUM(Fasering!$D$5:$D$8)</f>
        <v>14.36994538536514</v>
      </c>
      <c r="AD17" s="101">
        <f>$Y17*SUM(Fasering!$D$5:$D$9)</f>
        <v>19.608937368123119</v>
      </c>
      <c r="AE17" s="45">
        <f>$Y17*SUM(Fasering!$D$5:$D$10)</f>
        <v>24.847929350881099</v>
      </c>
      <c r="AF17" s="45">
        <f>$Y17*SUM(Fasering!$D$5:$D$11)</f>
        <v>30.07514401724206</v>
      </c>
      <c r="AG17" s="116">
        <f>$Y17*SUM(Fasering!$D$5:$D$12)</f>
        <v>35.31413600000004</v>
      </c>
      <c r="AH17" s="5">
        <f>($AK$3+(I17+R17)*12*7.57%)*SUM(Fasering!$D$5)</f>
        <v>0</v>
      </c>
      <c r="AI17" s="109">
        <f>($AK$3+(J17+S17)*12*7.57%)*SUM(Fasering!$D$5:$D$7)</f>
        <v>504.47798171493565</v>
      </c>
      <c r="AJ17" s="109">
        <f>($AK$3+(K17+T17)*12*7.57%)*SUM(Fasering!$D$5:$D$8)</f>
        <v>823.01617599988765</v>
      </c>
      <c r="AK17" s="104">
        <f>($AK$3+(L17+U17)*12*7.57%)*SUM(Fasering!$D$5:$D$9)</f>
        <v>1162.7641761676853</v>
      </c>
      <c r="AL17" s="9">
        <f>($AK$3+(M17+V17)*12*7.57%)*SUM(Fasering!$D$5:$D$10)</f>
        <v>1523.721982218329</v>
      </c>
      <c r="AM17" s="9">
        <f>($AK$3+(N17+W17)*12*7.57%)*SUM(Fasering!$D$5:$D$11)</f>
        <v>1905.0066904511934</v>
      </c>
      <c r="AN17" s="74">
        <f>($AK$3+(O17+X17)*12*7.57%)*SUM(Fasering!$D$5:$D$12)</f>
        <v>2308.3364283712008</v>
      </c>
      <c r="AO17" s="5">
        <f>($AK$3+(I17+AA17)*12*7.57%)*SUM(Fasering!$D$5)</f>
        <v>0</v>
      </c>
      <c r="AP17" s="109">
        <f>($AK$3+(J17+AB17)*12*7.57%)*SUM(Fasering!$D$5:$D$7)</f>
        <v>501.30637729504178</v>
      </c>
      <c r="AQ17" s="109">
        <f>($AK$3+(K17+AC17)*12*7.57%)*SUM(Fasering!$D$5:$D$8)</f>
        <v>815.16098053024359</v>
      </c>
      <c r="AR17" s="104">
        <f>($AK$3+(L17+AD17)*12*7.57%)*SUM(Fasering!$D$5:$D$9)</f>
        <v>1148.1371890069847</v>
      </c>
      <c r="AS17" s="9">
        <f>($AK$3+(M17+AE17)*12*7.57%)*SUM(Fasering!$D$5:$D$10)</f>
        <v>1500.235002725266</v>
      </c>
      <c r="AT17" s="9">
        <f>($AK$3+(N17+AF17)*12*7.57%)*SUM(Fasering!$D$5:$D$11)</f>
        <v>1870.5984715262475</v>
      </c>
      <c r="AU17" s="74">
        <f>($AK$3+(O17+AG17)*12*7.57%)*SUM(Fasering!$D$5:$D$12)</f>
        <v>2260.8965101312006</v>
      </c>
    </row>
    <row r="18" spans="1:47" x14ac:dyDescent="0.3">
      <c r="A18" s="32">
        <f t="shared" si="7"/>
        <v>8</v>
      </c>
      <c r="B18" s="142">
        <v>21066.97</v>
      </c>
      <c r="C18" s="143"/>
      <c r="D18" s="142">
        <f t="shared" si="0"/>
        <v>28920.736416000003</v>
      </c>
      <c r="E18" s="144">
        <f t="shared" si="1"/>
        <v>716.92632892000233</v>
      </c>
      <c r="F18" s="142">
        <f t="shared" si="2"/>
        <v>2410.0613680000001</v>
      </c>
      <c r="G18" s="144">
        <f t="shared" si="8"/>
        <v>59.743860743333528</v>
      </c>
      <c r="H18" s="60">
        <f>'L4'!$H$10</f>
        <v>1742.05</v>
      </c>
      <c r="I18" s="60">
        <f>GEW!$E$12+($F18-GEW!$E$12)*SUM(Fasering!$D$5)</f>
        <v>1858.3776639999999</v>
      </c>
      <c r="J18" s="60">
        <f>GEW!$E$12+($F18-GEW!$E$12)*SUM(Fasering!$D$5:$D$7)</f>
        <v>2001.0230396139386</v>
      </c>
      <c r="K18" s="60">
        <f>GEW!$E$12+($F18-GEW!$E$12)*SUM(Fasering!$D$5:$D$8)</f>
        <v>2082.8675027568065</v>
      </c>
      <c r="L18" s="98">
        <f>GEW!$E$12+($F18-GEW!$E$12)*SUM(Fasering!$D$5:$D$9)</f>
        <v>2164.7119658996744</v>
      </c>
      <c r="M18" s="60">
        <f>GEW!$E$12+($F18-GEW!$E$12)*SUM(Fasering!$D$5:$D$10)</f>
        <v>2246.5564290425423</v>
      </c>
      <c r="N18" s="60">
        <f>GEW!$E$12+($F18-GEW!$E$12)*SUM(Fasering!$D$5:$D$11)</f>
        <v>2328.2169048571322</v>
      </c>
      <c r="O18" s="117">
        <f>GEW!$E$12+($F18-GEW!$E$12)*SUM(Fasering!$D$5:$D$12)</f>
        <v>2410.0613680000001</v>
      </c>
      <c r="P18" s="145">
        <f t="shared" si="3"/>
        <v>52.224743999999994</v>
      </c>
      <c r="Q18" s="146">
        <f t="shared" si="4"/>
        <v>1.2946175870540084</v>
      </c>
      <c r="R18" s="45">
        <f>$P18*SUM(Fasering!$D$5)</f>
        <v>0</v>
      </c>
      <c r="S18" s="45">
        <f>$P18*SUM(Fasering!$D$5:$D$7)</f>
        <v>13.503422649986039</v>
      </c>
      <c r="T18" s="45">
        <f>$P18*SUM(Fasering!$D$5:$D$8)</f>
        <v>21.25117032580593</v>
      </c>
      <c r="U18" s="101">
        <f>$P18*SUM(Fasering!$D$5:$D$9)</f>
        <v>28.998918001625825</v>
      </c>
      <c r="V18" s="45">
        <f>$P18*SUM(Fasering!$D$5:$D$10)</f>
        <v>36.746665677445719</v>
      </c>
      <c r="W18" s="45">
        <f>$P18*SUM(Fasering!$D$5:$D$11)</f>
        <v>44.476996324180114</v>
      </c>
      <c r="X18" s="116">
        <f>$P18*SUM(Fasering!$D$5:$D$12)</f>
        <v>52.224744000000008</v>
      </c>
      <c r="Y18" s="145">
        <f t="shared" si="5"/>
        <v>26.112943999999999</v>
      </c>
      <c r="Z18" s="146">
        <f t="shared" si="6"/>
        <v>0.64732297303662123</v>
      </c>
      <c r="AA18" s="115">
        <f>$Y18*SUM(Fasering!$D$5)</f>
        <v>0</v>
      </c>
      <c r="AB18" s="45">
        <f>$Y18*SUM(Fasering!$D$5:$D$7)</f>
        <v>6.7518592234251456</v>
      </c>
      <c r="AC18" s="45">
        <f>$Y18*SUM(Fasering!$D$5:$D$8)</f>
        <v>10.625817919801236</v>
      </c>
      <c r="AD18" s="101">
        <f>$Y18*SUM(Fasering!$D$5:$D$9)</f>
        <v>14.499776616177325</v>
      </c>
      <c r="AE18" s="45">
        <f>$Y18*SUM(Fasering!$D$5:$D$10)</f>
        <v>18.373735312553414</v>
      </c>
      <c r="AF18" s="45">
        <f>$Y18*SUM(Fasering!$D$5:$D$11)</f>
        <v>22.238985303623913</v>
      </c>
      <c r="AG18" s="116">
        <f>$Y18*SUM(Fasering!$D$5:$D$12)</f>
        <v>26.112944000000006</v>
      </c>
      <c r="AH18" s="5">
        <f>($AK$3+(I18+R18)*12*7.57%)*SUM(Fasering!$D$5)</f>
        <v>0</v>
      </c>
      <c r="AI18" s="109">
        <f>($AK$3+(J18+S18)*12*7.57%)*SUM(Fasering!$D$5:$D$7)</f>
        <v>508.94018249198052</v>
      </c>
      <c r="AJ18" s="109">
        <f>($AK$3+(K18+T18)*12*7.57%)*SUM(Fasering!$D$5:$D$8)</f>
        <v>834.06782516162616</v>
      </c>
      <c r="AK18" s="104">
        <f>($AK$3+(L18+U18)*12*7.57%)*SUM(Fasering!$D$5:$D$9)</f>
        <v>1183.3432096262432</v>
      </c>
      <c r="AL18" s="9">
        <f>($AK$3+(M18+V18)*12*7.57%)*SUM(Fasering!$D$5:$D$10)</f>
        <v>1556.7663358858319</v>
      </c>
      <c r="AM18" s="9">
        <f>($AK$3+(N18+W18)*12*7.57%)*SUM(Fasering!$D$5:$D$11)</f>
        <v>1953.416378702532</v>
      </c>
      <c r="AN18" s="74">
        <f>($AK$3+(O18+X18)*12*7.57%)*SUM(Fasering!$D$5:$D$12)</f>
        <v>2375.0807041408011</v>
      </c>
      <c r="AO18" s="5">
        <f>($AK$3+(I18+AA18)*12*7.57%)*SUM(Fasering!$D$5)</f>
        <v>0</v>
      </c>
      <c r="AP18" s="109">
        <f>($AK$3+(J18+AB18)*12*7.57%)*SUM(Fasering!$D$5:$D$7)</f>
        <v>507.35438028203356</v>
      </c>
      <c r="AQ18" s="109">
        <f>($AK$3+(K18+AC18)*12*7.57%)*SUM(Fasering!$D$5:$D$8)</f>
        <v>830.14022742680413</v>
      </c>
      <c r="AR18" s="104">
        <f>($AK$3+(L18+AD18)*12*7.57%)*SUM(Fasering!$D$5:$D$9)</f>
        <v>1176.0297160458929</v>
      </c>
      <c r="AS18" s="9">
        <f>($AK$3+(M18+AE18)*12*7.57%)*SUM(Fasering!$D$5:$D$10)</f>
        <v>1545.0228461392999</v>
      </c>
      <c r="AT18" s="9">
        <f>($AK$3+(N18+AF18)*12*7.57%)*SUM(Fasering!$D$5:$D$11)</f>
        <v>1936.212269240059</v>
      </c>
      <c r="AU18" s="74">
        <f>($AK$3+(O18+AG18)*12*7.57%)*SUM(Fasering!$D$5:$D$12)</f>
        <v>2351.360745020801</v>
      </c>
    </row>
    <row r="19" spans="1:47" x14ac:dyDescent="0.3">
      <c r="A19" s="32">
        <f t="shared" si="7"/>
        <v>9</v>
      </c>
      <c r="B19" s="142">
        <v>21077.29</v>
      </c>
      <c r="C19" s="143"/>
      <c r="D19" s="142">
        <f t="shared" si="0"/>
        <v>28934.903712000003</v>
      </c>
      <c r="E19" s="144">
        <f t="shared" si="1"/>
        <v>717.27752701419695</v>
      </c>
      <c r="F19" s="142">
        <f t="shared" si="2"/>
        <v>2411.2419760000002</v>
      </c>
      <c r="G19" s="144">
        <f t="shared" si="8"/>
        <v>59.773127251183077</v>
      </c>
      <c r="H19" s="60">
        <f>'L4'!$H$10</f>
        <v>1742.05</v>
      </c>
      <c r="I19" s="60">
        <f>GEW!$E$12+($F19-GEW!$E$12)*SUM(Fasering!$D$5)</f>
        <v>1858.3776639999999</v>
      </c>
      <c r="J19" s="60">
        <f>GEW!$E$12+($F19-GEW!$E$12)*SUM(Fasering!$D$5:$D$7)</f>
        <v>2001.3283019778471</v>
      </c>
      <c r="K19" s="60">
        <f>GEW!$E$12+($F19-GEW!$E$12)*SUM(Fasering!$D$5:$D$8)</f>
        <v>2083.347912994835</v>
      </c>
      <c r="L19" s="98">
        <f>GEW!$E$12+($F19-GEW!$E$12)*SUM(Fasering!$D$5:$D$9)</f>
        <v>2165.3675240118228</v>
      </c>
      <c r="M19" s="60">
        <f>GEW!$E$12+($F19-GEW!$E$12)*SUM(Fasering!$D$5:$D$10)</f>
        <v>2247.3871350288105</v>
      </c>
      <c r="N19" s="60">
        <f>GEW!$E$12+($F19-GEW!$E$12)*SUM(Fasering!$D$5:$D$11)</f>
        <v>2329.2223649830125</v>
      </c>
      <c r="O19" s="117">
        <f>GEW!$E$12+($F19-GEW!$E$12)*SUM(Fasering!$D$5:$D$12)</f>
        <v>2411.2419760000002</v>
      </c>
      <c r="P19" s="145">
        <f t="shared" si="3"/>
        <v>52.224743999999994</v>
      </c>
      <c r="Q19" s="146">
        <f t="shared" si="4"/>
        <v>1.2946175870540084</v>
      </c>
      <c r="R19" s="45">
        <f>$P19*SUM(Fasering!$D$5)</f>
        <v>0</v>
      </c>
      <c r="S19" s="45">
        <f>$P19*SUM(Fasering!$D$5:$D$7)</f>
        <v>13.503422649986039</v>
      </c>
      <c r="T19" s="45">
        <f>$P19*SUM(Fasering!$D$5:$D$8)</f>
        <v>21.25117032580593</v>
      </c>
      <c r="U19" s="101">
        <f>$P19*SUM(Fasering!$D$5:$D$9)</f>
        <v>28.998918001625825</v>
      </c>
      <c r="V19" s="45">
        <f>$P19*SUM(Fasering!$D$5:$D$10)</f>
        <v>36.746665677445719</v>
      </c>
      <c r="W19" s="45">
        <f>$P19*SUM(Fasering!$D$5:$D$11)</f>
        <v>44.476996324180114</v>
      </c>
      <c r="X19" s="116">
        <f>$P19*SUM(Fasering!$D$5:$D$12)</f>
        <v>52.224744000000008</v>
      </c>
      <c r="Y19" s="145">
        <f t="shared" si="5"/>
        <v>26.112943999999999</v>
      </c>
      <c r="Z19" s="146">
        <f t="shared" si="6"/>
        <v>0.64732297303662123</v>
      </c>
      <c r="AA19" s="115">
        <f>$Y19*SUM(Fasering!$D$5)</f>
        <v>0</v>
      </c>
      <c r="AB19" s="45">
        <f>$Y19*SUM(Fasering!$D$5:$D$7)</f>
        <v>6.7518592234251456</v>
      </c>
      <c r="AC19" s="45">
        <f>$Y19*SUM(Fasering!$D$5:$D$8)</f>
        <v>10.625817919801236</v>
      </c>
      <c r="AD19" s="101">
        <f>$Y19*SUM(Fasering!$D$5:$D$9)</f>
        <v>14.499776616177325</v>
      </c>
      <c r="AE19" s="45">
        <f>$Y19*SUM(Fasering!$D$5:$D$10)</f>
        <v>18.373735312553414</v>
      </c>
      <c r="AF19" s="45">
        <f>$Y19*SUM(Fasering!$D$5:$D$11)</f>
        <v>22.238985303623913</v>
      </c>
      <c r="AG19" s="116">
        <f>$Y19*SUM(Fasering!$D$5:$D$12)</f>
        <v>26.112944000000006</v>
      </c>
      <c r="AH19" s="5">
        <f>($AK$3+(I19+R19)*12*7.57%)*SUM(Fasering!$D$5)</f>
        <v>0</v>
      </c>
      <c r="AI19" s="109">
        <f>($AK$3+(J19+S19)*12*7.57%)*SUM(Fasering!$D$5:$D$7)</f>
        <v>509.01188228960001</v>
      </c>
      <c r="AJ19" s="109">
        <f>($AK$3+(K19+T19)*12*7.57%)*SUM(Fasering!$D$5:$D$8)</f>
        <v>834.24540592229812</v>
      </c>
      <c r="AK19" s="104">
        <f>($AK$3+(L19+U19)*12*7.57%)*SUM(Fasering!$D$5:$D$9)</f>
        <v>1183.6738788650132</v>
      </c>
      <c r="AL19" s="9">
        <f>($AK$3+(M19+V19)*12*7.57%)*SUM(Fasering!$D$5:$D$10)</f>
        <v>1557.2973011177451</v>
      </c>
      <c r="AM19" s="9">
        <f>($AK$3+(N19+W19)*12*7.57%)*SUM(Fasering!$D$5:$D$11)</f>
        <v>1954.1942381095541</v>
      </c>
      <c r="AN19" s="74">
        <f>($AK$3+(O19+X19)*12*7.57%)*SUM(Fasering!$D$5:$D$12)</f>
        <v>2376.153168448001</v>
      </c>
      <c r="AO19" s="5">
        <f>($AK$3+(I19+AA19)*12*7.57%)*SUM(Fasering!$D$5)</f>
        <v>0</v>
      </c>
      <c r="AP19" s="109">
        <f>($AK$3+(J19+AB19)*12*7.57%)*SUM(Fasering!$D$5:$D$7)</f>
        <v>507.4260800796531</v>
      </c>
      <c r="AQ19" s="109">
        <f>($AK$3+(K19+AC19)*12*7.57%)*SUM(Fasering!$D$5:$D$8)</f>
        <v>830.31780818747598</v>
      </c>
      <c r="AR19" s="104">
        <f>($AK$3+(L19+AD19)*12*7.57%)*SUM(Fasering!$D$5:$D$9)</f>
        <v>1176.3603852846627</v>
      </c>
      <c r="AS19" s="9">
        <f>($AK$3+(M19+AE19)*12*7.57%)*SUM(Fasering!$D$5:$D$10)</f>
        <v>1545.5538113712132</v>
      </c>
      <c r="AT19" s="9">
        <f>($AK$3+(N19+AF19)*12*7.57%)*SUM(Fasering!$D$5:$D$11)</f>
        <v>1936.9901286470808</v>
      </c>
      <c r="AU19" s="74">
        <f>($AK$3+(O19+AG19)*12*7.57%)*SUM(Fasering!$D$5:$D$12)</f>
        <v>2352.4332093280009</v>
      </c>
    </row>
    <row r="20" spans="1:47" x14ac:dyDescent="0.3">
      <c r="A20" s="32">
        <f t="shared" si="7"/>
        <v>10</v>
      </c>
      <c r="B20" s="142">
        <v>22028.23</v>
      </c>
      <c r="C20" s="143"/>
      <c r="D20" s="142">
        <f t="shared" si="0"/>
        <v>30240.354144000001</v>
      </c>
      <c r="E20" s="144">
        <f t="shared" si="1"/>
        <v>749.6387979147197</v>
      </c>
      <c r="F20" s="142">
        <f t="shared" si="2"/>
        <v>2520.0295120000001</v>
      </c>
      <c r="G20" s="144">
        <f t="shared" si="8"/>
        <v>62.469899826226637</v>
      </c>
      <c r="H20" s="60">
        <f>'L4'!$H$10</f>
        <v>1742.05</v>
      </c>
      <c r="I20" s="60">
        <f>GEW!$E$12+($F20-GEW!$E$12)*SUM(Fasering!$D$5)</f>
        <v>1858.3776639999999</v>
      </c>
      <c r="J20" s="60">
        <f>GEW!$E$12+($F20-GEW!$E$12)*SUM(Fasering!$D$5:$D$7)</f>
        <v>2029.4568089870643</v>
      </c>
      <c r="K20" s="60">
        <f>GEW!$E$12+($F20-GEW!$E$12)*SUM(Fasering!$D$5:$D$8)</f>
        <v>2127.6154819629228</v>
      </c>
      <c r="L20" s="98">
        <f>GEW!$E$12+($F20-GEW!$E$12)*SUM(Fasering!$D$5:$D$9)</f>
        <v>2225.7741549387815</v>
      </c>
      <c r="M20" s="60">
        <f>GEW!$E$12+($F20-GEW!$E$12)*SUM(Fasering!$D$5:$D$10)</f>
        <v>2323.9328279146403</v>
      </c>
      <c r="N20" s="60">
        <f>GEW!$E$12+($F20-GEW!$E$12)*SUM(Fasering!$D$5:$D$11)</f>
        <v>2421.8708390241418</v>
      </c>
      <c r="O20" s="117">
        <f>GEW!$E$12+($F20-GEW!$E$12)*SUM(Fasering!$D$5:$D$12)</f>
        <v>2520.0295120000001</v>
      </c>
      <c r="P20" s="142">
        <f t="shared" si="3"/>
        <v>52.224743999999994</v>
      </c>
      <c r="Q20" s="144">
        <f t="shared" si="4"/>
        <v>1.2946175870540084</v>
      </c>
      <c r="R20" s="45">
        <f>$P20*SUM(Fasering!$D$5)</f>
        <v>0</v>
      </c>
      <c r="S20" s="45">
        <f>$P20*SUM(Fasering!$D$5:$D$7)</f>
        <v>13.503422649986039</v>
      </c>
      <c r="T20" s="45">
        <f>$P20*SUM(Fasering!$D$5:$D$8)</f>
        <v>21.25117032580593</v>
      </c>
      <c r="U20" s="101">
        <f>$P20*SUM(Fasering!$D$5:$D$9)</f>
        <v>28.998918001625825</v>
      </c>
      <c r="V20" s="45">
        <f>$P20*SUM(Fasering!$D$5:$D$10)</f>
        <v>36.746665677445719</v>
      </c>
      <c r="W20" s="45">
        <f>$P20*SUM(Fasering!$D$5:$D$11)</f>
        <v>44.476996324180114</v>
      </c>
      <c r="X20" s="116">
        <f>$P20*SUM(Fasering!$D$5:$D$12)</f>
        <v>52.224744000000008</v>
      </c>
      <c r="Y20" s="142">
        <f t="shared" si="5"/>
        <v>26.112943999999999</v>
      </c>
      <c r="Z20" s="144">
        <f t="shared" si="6"/>
        <v>0.64732297303662123</v>
      </c>
      <c r="AA20" s="115">
        <f>$Y20*SUM(Fasering!$D$5)</f>
        <v>0</v>
      </c>
      <c r="AB20" s="45">
        <f>$Y20*SUM(Fasering!$D$5:$D$7)</f>
        <v>6.7518592234251456</v>
      </c>
      <c r="AC20" s="45">
        <f>$Y20*SUM(Fasering!$D$5:$D$8)</f>
        <v>10.625817919801236</v>
      </c>
      <c r="AD20" s="101">
        <f>$Y20*SUM(Fasering!$D$5:$D$9)</f>
        <v>14.499776616177325</v>
      </c>
      <c r="AE20" s="45">
        <f>$Y20*SUM(Fasering!$D$5:$D$10)</f>
        <v>18.373735312553414</v>
      </c>
      <c r="AF20" s="45">
        <f>$Y20*SUM(Fasering!$D$5:$D$11)</f>
        <v>22.238985303623913</v>
      </c>
      <c r="AG20" s="116">
        <f>$Y20*SUM(Fasering!$D$5:$D$12)</f>
        <v>26.112944000000006</v>
      </c>
      <c r="AH20" s="5">
        <f>($AK$3+(I20+R20)*12*7.57%)*SUM(Fasering!$D$5)</f>
        <v>0</v>
      </c>
      <c r="AI20" s="109">
        <f>($AK$3+(J20+S20)*12*7.57%)*SUM(Fasering!$D$5:$D$7)</f>
        <v>515.61868515280662</v>
      </c>
      <c r="AJ20" s="109">
        <f>($AK$3+(K20+T20)*12*7.57%)*SUM(Fasering!$D$5:$D$8)</f>
        <v>850.60864706118809</v>
      </c>
      <c r="AK20" s="104">
        <f>($AK$3+(L20+U20)*12*7.57%)*SUM(Fasering!$D$5:$D$9)</f>
        <v>1214.1435112211941</v>
      </c>
      <c r="AL20" s="9">
        <f>($AK$3+(M20+V20)*12*7.57%)*SUM(Fasering!$D$5:$D$10)</f>
        <v>1606.2232776328244</v>
      </c>
      <c r="AM20" s="9">
        <f>($AK$3+(N20+W20)*12*7.57%)*SUM(Fasering!$D$5:$D$11)</f>
        <v>2025.870364515881</v>
      </c>
      <c r="AN20" s="74">
        <f>($AK$3+(O20+X20)*12*7.57%)*SUM(Fasering!$D$5:$D$12)</f>
        <v>2474.9757661504009</v>
      </c>
      <c r="AO20" s="5">
        <f>($AK$3+(I20+AA20)*12*7.57%)*SUM(Fasering!$D$5)</f>
        <v>0</v>
      </c>
      <c r="AP20" s="109">
        <f>($AK$3+(J20+AB20)*12*7.57%)*SUM(Fasering!$D$5:$D$7)</f>
        <v>514.03288294285971</v>
      </c>
      <c r="AQ20" s="109">
        <f>($AK$3+(K20+AC20)*12*7.57%)*SUM(Fasering!$D$5:$D$8)</f>
        <v>846.68104932636595</v>
      </c>
      <c r="AR20" s="104">
        <f>($AK$3+(L20+AD20)*12*7.57%)*SUM(Fasering!$D$5:$D$9)</f>
        <v>1206.8300176408436</v>
      </c>
      <c r="AS20" s="9">
        <f>($AK$3+(M20+AE20)*12*7.57%)*SUM(Fasering!$D$5:$D$10)</f>
        <v>1594.4797878862926</v>
      </c>
      <c r="AT20" s="9">
        <f>($AK$3+(N20+AF20)*12*7.57%)*SUM(Fasering!$D$5:$D$11)</f>
        <v>2008.6662550534079</v>
      </c>
      <c r="AU20" s="74">
        <f>($AK$3+(O20+AG20)*12*7.57%)*SUM(Fasering!$D$5:$D$12)</f>
        <v>2451.2558070304008</v>
      </c>
    </row>
    <row r="21" spans="1:47" x14ac:dyDescent="0.3">
      <c r="A21" s="32">
        <f t="shared" si="7"/>
        <v>11</v>
      </c>
      <c r="B21" s="142">
        <v>22038.57</v>
      </c>
      <c r="C21" s="143"/>
      <c r="D21" s="142">
        <f t="shared" si="0"/>
        <v>30254.548896</v>
      </c>
      <c r="E21" s="144">
        <f t="shared" si="1"/>
        <v>749.99067662537584</v>
      </c>
      <c r="F21" s="142">
        <f t="shared" si="2"/>
        <v>2521.2124079999999</v>
      </c>
      <c r="G21" s="144">
        <f t="shared" si="8"/>
        <v>62.499223052114651</v>
      </c>
      <c r="H21" s="60">
        <f>'L4'!$H$10</f>
        <v>1742.05</v>
      </c>
      <c r="I21" s="60">
        <f>GEW!$E$12+($F21-GEW!$E$12)*SUM(Fasering!$D$5)</f>
        <v>1858.3776639999999</v>
      </c>
      <c r="J21" s="60">
        <f>GEW!$E$12+($F21-GEW!$E$12)*SUM(Fasering!$D$5:$D$7)</f>
        <v>2029.7626629447013</v>
      </c>
      <c r="K21" s="60">
        <f>GEW!$E$12+($F21-GEW!$E$12)*SUM(Fasering!$D$5:$D$8)</f>
        <v>2128.0968232285445</v>
      </c>
      <c r="L21" s="98">
        <f>GEW!$E$12+($F21-GEW!$E$12)*SUM(Fasering!$D$5:$D$9)</f>
        <v>2226.4309835123877</v>
      </c>
      <c r="M21" s="60">
        <f>GEW!$E$12+($F21-GEW!$E$12)*SUM(Fasering!$D$5:$D$10)</f>
        <v>2324.7651437962304</v>
      </c>
      <c r="N21" s="60">
        <f>GEW!$E$12+($F21-GEW!$E$12)*SUM(Fasering!$D$5:$D$11)</f>
        <v>2422.8782477161567</v>
      </c>
      <c r="O21" s="117">
        <f>GEW!$E$12+($F21-GEW!$E$12)*SUM(Fasering!$D$5:$D$12)</f>
        <v>2521.2124079999999</v>
      </c>
      <c r="P21" s="142">
        <f t="shared" si="3"/>
        <v>52.224743999999994</v>
      </c>
      <c r="Q21" s="144">
        <f t="shared" si="4"/>
        <v>1.2946175870540084</v>
      </c>
      <c r="R21" s="45">
        <f>$P21*SUM(Fasering!$D$5)</f>
        <v>0</v>
      </c>
      <c r="S21" s="45">
        <f>$P21*SUM(Fasering!$D$5:$D$7)</f>
        <v>13.503422649986039</v>
      </c>
      <c r="T21" s="45">
        <f>$P21*SUM(Fasering!$D$5:$D$8)</f>
        <v>21.25117032580593</v>
      </c>
      <c r="U21" s="101">
        <f>$P21*SUM(Fasering!$D$5:$D$9)</f>
        <v>28.998918001625825</v>
      </c>
      <c r="V21" s="45">
        <f>$P21*SUM(Fasering!$D$5:$D$10)</f>
        <v>36.746665677445719</v>
      </c>
      <c r="W21" s="45">
        <f>$P21*SUM(Fasering!$D$5:$D$11)</f>
        <v>44.476996324180114</v>
      </c>
      <c r="X21" s="116">
        <f>$P21*SUM(Fasering!$D$5:$D$12)</f>
        <v>52.224744000000008</v>
      </c>
      <c r="Y21" s="142">
        <f t="shared" si="5"/>
        <v>26.112943999999999</v>
      </c>
      <c r="Z21" s="144">
        <f t="shared" si="6"/>
        <v>0.64732297303662123</v>
      </c>
      <c r="AA21" s="115">
        <f>$Y21*SUM(Fasering!$D$5)</f>
        <v>0</v>
      </c>
      <c r="AB21" s="45">
        <f>$Y21*SUM(Fasering!$D$5:$D$7)</f>
        <v>6.7518592234251456</v>
      </c>
      <c r="AC21" s="45">
        <f>$Y21*SUM(Fasering!$D$5:$D$8)</f>
        <v>10.625817919801236</v>
      </c>
      <c r="AD21" s="101">
        <f>$Y21*SUM(Fasering!$D$5:$D$9)</f>
        <v>14.499776616177325</v>
      </c>
      <c r="AE21" s="45">
        <f>$Y21*SUM(Fasering!$D$5:$D$10)</f>
        <v>18.373735312553414</v>
      </c>
      <c r="AF21" s="45">
        <f>$Y21*SUM(Fasering!$D$5:$D$11)</f>
        <v>22.238985303623913</v>
      </c>
      <c r="AG21" s="116">
        <f>$Y21*SUM(Fasering!$D$5:$D$12)</f>
        <v>26.112944000000006</v>
      </c>
      <c r="AH21" s="5">
        <f>($AK$3+(I21+R21)*12*7.57%)*SUM(Fasering!$D$5)</f>
        <v>0</v>
      </c>
      <c r="AI21" s="109">
        <f>($AK$3+(J21+S21)*12*7.57%)*SUM(Fasering!$D$5:$D$7)</f>
        <v>515.69052390352226</v>
      </c>
      <c r="AJ21" s="109">
        <f>($AK$3+(K21+T21)*12*7.57%)*SUM(Fasering!$D$5:$D$8)</f>
        <v>850.78657197062091</v>
      </c>
      <c r="AK21" s="104">
        <f>($AK$3+(L21+U21)*12*7.57%)*SUM(Fasering!$D$5:$D$9)</f>
        <v>1214.4748212918221</v>
      </c>
      <c r="AL21" s="9">
        <f>($AK$3+(M21+V21)*12*7.57%)*SUM(Fasering!$D$5:$D$10)</f>
        <v>1606.755271867125</v>
      </c>
      <c r="AM21" s="9">
        <f>($AK$3+(N21+W21)*12*7.57%)*SUM(Fasering!$D$5:$D$11)</f>
        <v>2026.6497314023736</v>
      </c>
      <c r="AN21" s="74">
        <f>($AK$3+(O21+X21)*12*7.57%)*SUM(Fasering!$D$5:$D$12)</f>
        <v>2476.0503088768005</v>
      </c>
      <c r="AO21" s="5">
        <f>($AK$3+(I21+AA21)*12*7.57%)*SUM(Fasering!$D$5)</f>
        <v>0</v>
      </c>
      <c r="AP21" s="109">
        <f>($AK$3+(J21+AB21)*12*7.57%)*SUM(Fasering!$D$5:$D$7)</f>
        <v>514.10472169357536</v>
      </c>
      <c r="AQ21" s="109">
        <f>($AK$3+(K21+AC21)*12*7.57%)*SUM(Fasering!$D$5:$D$8)</f>
        <v>846.858974235799</v>
      </c>
      <c r="AR21" s="104">
        <f>($AK$3+(L21+AD21)*12*7.57%)*SUM(Fasering!$D$5:$D$9)</f>
        <v>1207.1613277114716</v>
      </c>
      <c r="AS21" s="9">
        <f>($AK$3+(M21+AE21)*12*7.57%)*SUM(Fasering!$D$5:$D$10)</f>
        <v>1595.0117821205929</v>
      </c>
      <c r="AT21" s="9">
        <f>($AK$3+(N21+AF21)*12*7.57%)*SUM(Fasering!$D$5:$D$11)</f>
        <v>2009.4456219399003</v>
      </c>
      <c r="AU21" s="74">
        <f>($AK$3+(O21+AG21)*12*7.57%)*SUM(Fasering!$D$5:$D$12)</f>
        <v>2452.3303497568004</v>
      </c>
    </row>
    <row r="22" spans="1:47" x14ac:dyDescent="0.3">
      <c r="A22" s="32">
        <f t="shared" si="7"/>
        <v>12</v>
      </c>
      <c r="B22" s="142">
        <v>22989.52</v>
      </c>
      <c r="C22" s="143"/>
      <c r="D22" s="142">
        <f t="shared" si="0"/>
        <v>31560.013056</v>
      </c>
      <c r="E22" s="144">
        <f t="shared" si="1"/>
        <v>782.35228783412947</v>
      </c>
      <c r="F22" s="142">
        <f t="shared" si="2"/>
        <v>2630.001088</v>
      </c>
      <c r="G22" s="144">
        <f t="shared" si="8"/>
        <v>65.196023986177451</v>
      </c>
      <c r="H22" s="60">
        <f>'L4'!$H$10</f>
        <v>1742.05</v>
      </c>
      <c r="I22" s="60">
        <f>GEW!$E$12+($F22-GEW!$E$12)*SUM(Fasering!$D$5)</f>
        <v>1858.3776639999999</v>
      </c>
      <c r="J22" s="60">
        <f>GEW!$E$12+($F22-GEW!$E$12)*SUM(Fasering!$D$5:$D$7)</f>
        <v>2057.8914657507826</v>
      </c>
      <c r="K22" s="60">
        <f>GEW!$E$12+($F22-GEW!$E$12)*SUM(Fasering!$D$5:$D$8)</f>
        <v>2172.3648577104291</v>
      </c>
      <c r="L22" s="98">
        <f>GEW!$E$12+($F22-GEW!$E$12)*SUM(Fasering!$D$5:$D$9)</f>
        <v>2286.8382496700751</v>
      </c>
      <c r="M22" s="60">
        <f>GEW!$E$12+($F22-GEW!$E$12)*SUM(Fasering!$D$5:$D$10)</f>
        <v>2401.3116416297216</v>
      </c>
      <c r="N22" s="60">
        <f>GEW!$E$12+($F22-GEW!$E$12)*SUM(Fasering!$D$5:$D$11)</f>
        <v>2515.5276960403539</v>
      </c>
      <c r="O22" s="117">
        <f>GEW!$E$12+($F22-GEW!$E$12)*SUM(Fasering!$D$5:$D$12)</f>
        <v>2630.001088</v>
      </c>
      <c r="P22" s="142">
        <f t="shared" si="3"/>
        <v>14.484184000000067</v>
      </c>
      <c r="Q22" s="144">
        <f t="shared" si="4"/>
        <v>0.35905354252241745</v>
      </c>
      <c r="R22" s="45">
        <f>$P22*SUM(Fasering!$D$5)</f>
        <v>0</v>
      </c>
      <c r="S22" s="45">
        <f>$P22*SUM(Fasering!$D$5:$D$7)</f>
        <v>3.7450840982995781</v>
      </c>
      <c r="T22" s="45">
        <f>$P22*SUM(Fasering!$D$5:$D$8)</f>
        <v>5.8938701779814275</v>
      </c>
      <c r="U22" s="101">
        <f>$P22*SUM(Fasering!$D$5:$D$9)</f>
        <v>8.0426562576632783</v>
      </c>
      <c r="V22" s="45">
        <f>$P22*SUM(Fasering!$D$5:$D$10)</f>
        <v>10.191442337345128</v>
      </c>
      <c r="W22" s="45">
        <f>$P22*SUM(Fasering!$D$5:$D$11)</f>
        <v>12.33539792031822</v>
      </c>
      <c r="X22" s="116">
        <f>$P22*SUM(Fasering!$D$5:$D$12)</f>
        <v>14.48418400000007</v>
      </c>
      <c r="Y22" s="142">
        <f t="shared" si="5"/>
        <v>0</v>
      </c>
      <c r="Z22" s="144">
        <f t="shared" si="6"/>
        <v>0</v>
      </c>
      <c r="AA22" s="115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101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116">
        <f>$Y22*SUM(Fasering!$D$5:$D$12)</f>
        <v>0</v>
      </c>
      <c r="AH22" s="5">
        <f>($AK$3+(I22+R22)*12*7.57%)*SUM(Fasering!$D$5)</f>
        <v>0</v>
      </c>
      <c r="AI22" s="109">
        <f>($AK$3+(J22+S22)*12*7.57%)*SUM(Fasering!$D$5:$D$7)</f>
        <v>520.00536492208755</v>
      </c>
      <c r="AJ22" s="109">
        <f>($AK$3+(K22+T22)*12*7.57%)*SUM(Fasering!$D$5:$D$8)</f>
        <v>861.47325137132748</v>
      </c>
      <c r="AK22" s="104">
        <f>($AK$3+(L22+U22)*12*7.57%)*SUM(Fasering!$D$5:$D$9)</f>
        <v>1234.3742525648845</v>
      </c>
      <c r="AL22" s="9">
        <f>($AK$3+(M22+V22)*12*7.57%)*SUM(Fasering!$D$5:$D$10)</f>
        <v>1638.708368502759</v>
      </c>
      <c r="AM22" s="9">
        <f>($AK$3+(N22+W22)*12*7.57%)*SUM(Fasering!$D$5:$D$11)</f>
        <v>2073.4607376747458</v>
      </c>
      <c r="AN22" s="74">
        <f>($AK$3+(O22+X22)*12*7.57%)*SUM(Fasering!$D$5:$D$12)</f>
        <v>2540.5904210848007</v>
      </c>
      <c r="AO22" s="5">
        <f>($AK$3+(I22+AA22)*12*7.57%)*SUM(Fasering!$D$5)</f>
        <v>0</v>
      </c>
      <c r="AP22" s="109">
        <f>($AK$3+(J22+AB22)*12*7.57%)*SUM(Fasering!$D$5:$D$7)</f>
        <v>519.125722346835</v>
      </c>
      <c r="AQ22" s="109">
        <f>($AK$3+(K22+AC22)*12*7.57%)*SUM(Fasering!$D$5:$D$8)</f>
        <v>859.29461763986717</v>
      </c>
      <c r="AR22" s="104">
        <f>($AK$3+(L22+AD22)*12*7.57%)*SUM(Fasering!$D$5:$D$9)</f>
        <v>1230.3174664873022</v>
      </c>
      <c r="AS22" s="9">
        <f>($AK$3+(M22+AE22)*12*7.57%)*SUM(Fasering!$D$5:$D$10)</f>
        <v>1632.1942688891409</v>
      </c>
      <c r="AT22" s="9">
        <f>($AK$3+(N22+AF22)*12*7.57%)*SUM(Fasering!$D$5:$D$11)</f>
        <v>2063.917638883755</v>
      </c>
      <c r="AU22" s="74">
        <f>($AK$3+(O22+AG22)*12*7.57%)*SUM(Fasering!$D$5:$D$12)</f>
        <v>2527.4329883392006</v>
      </c>
    </row>
    <row r="23" spans="1:47" x14ac:dyDescent="0.3">
      <c r="A23" s="32">
        <f t="shared" si="7"/>
        <v>13</v>
      </c>
      <c r="B23" s="142">
        <v>22999.83</v>
      </c>
      <c r="C23" s="143"/>
      <c r="D23" s="142">
        <f t="shared" si="0"/>
        <v>31574.166624000001</v>
      </c>
      <c r="E23" s="144">
        <f t="shared" si="1"/>
        <v>782.70314562009332</v>
      </c>
      <c r="F23" s="142">
        <f t="shared" si="2"/>
        <v>2631.1805520000003</v>
      </c>
      <c r="G23" s="144">
        <f t="shared" si="8"/>
        <v>65.225262135007782</v>
      </c>
      <c r="H23" s="60">
        <f>'L4'!$H$10</f>
        <v>1742.05</v>
      </c>
      <c r="I23" s="60">
        <f>GEW!$E$12+($F23-GEW!$E$12)*SUM(Fasering!$D$5)</f>
        <v>1858.3776639999999</v>
      </c>
      <c r="J23" s="60">
        <f>GEW!$E$12+($F23-GEW!$E$12)*SUM(Fasering!$D$5:$D$7)</f>
        <v>2058.1964323178267</v>
      </c>
      <c r="K23" s="60">
        <f>GEW!$E$12+($F23-GEW!$E$12)*SUM(Fasering!$D$5:$D$8)</f>
        <v>2172.8448024346608</v>
      </c>
      <c r="L23" s="98">
        <f>GEW!$E$12+($F23-GEW!$E$12)*SUM(Fasering!$D$5:$D$9)</f>
        <v>2287.4931725514948</v>
      </c>
      <c r="M23" s="60">
        <f>GEW!$E$12+($F23-GEW!$E$12)*SUM(Fasering!$D$5:$D$10)</f>
        <v>2402.1415426683288</v>
      </c>
      <c r="N23" s="60">
        <f>GEW!$E$12+($F23-GEW!$E$12)*SUM(Fasering!$D$5:$D$11)</f>
        <v>2516.5321818831662</v>
      </c>
      <c r="O23" s="117">
        <f>GEW!$E$12+($F23-GEW!$E$12)*SUM(Fasering!$D$5:$D$12)</f>
        <v>2631.1805520000007</v>
      </c>
      <c r="P23" s="142">
        <f t="shared" si="3"/>
        <v>13.304719999999916</v>
      </c>
      <c r="Q23" s="144">
        <f t="shared" si="4"/>
        <v>0.32981539369209928</v>
      </c>
      <c r="R23" s="45">
        <f>$P23*SUM(Fasering!$D$5)</f>
        <v>0</v>
      </c>
      <c r="S23" s="45">
        <f>$P23*SUM(Fasering!$D$5:$D$7)</f>
        <v>3.4401175312553209</v>
      </c>
      <c r="T23" s="45">
        <f>$P23*SUM(Fasering!$D$5:$D$8)</f>
        <v>5.4139254537495667</v>
      </c>
      <c r="U23" s="101">
        <f>$P23*SUM(Fasering!$D$5:$D$9)</f>
        <v>7.387733376243812</v>
      </c>
      <c r="V23" s="45">
        <f>$P23*SUM(Fasering!$D$5:$D$10)</f>
        <v>9.3615412987380573</v>
      </c>
      <c r="W23" s="45">
        <f>$P23*SUM(Fasering!$D$5:$D$11)</f>
        <v>11.330912077505674</v>
      </c>
      <c r="X23" s="116">
        <f>$P23*SUM(Fasering!$D$5:$D$12)</f>
        <v>13.30471999999992</v>
      </c>
      <c r="Y23" s="142">
        <f t="shared" si="5"/>
        <v>0</v>
      </c>
      <c r="Z23" s="144">
        <f t="shared" si="6"/>
        <v>0</v>
      </c>
      <c r="AA23" s="115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101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116">
        <f>$Y23*SUM(Fasering!$D$5:$D$12)</f>
        <v>0</v>
      </c>
      <c r="AH23" s="5">
        <f>($AK$3+(I23+R23)*12*7.57%)*SUM(Fasering!$D$5)</f>
        <v>0</v>
      </c>
      <c r="AI23" s="109">
        <f>($AK$3+(J23+S23)*12*7.57%)*SUM(Fasering!$D$5:$D$7)</f>
        <v>520.00536492208755</v>
      </c>
      <c r="AJ23" s="109">
        <f>($AK$3+(K23+T23)*12*7.57%)*SUM(Fasering!$D$5:$D$8)</f>
        <v>861.47325137132725</v>
      </c>
      <c r="AK23" s="104">
        <f>($AK$3+(L23+U23)*12*7.57%)*SUM(Fasering!$D$5:$D$9)</f>
        <v>1234.3742525648847</v>
      </c>
      <c r="AL23" s="9">
        <f>($AK$3+(M23+V23)*12*7.57%)*SUM(Fasering!$D$5:$D$10)</f>
        <v>1638.708368502759</v>
      </c>
      <c r="AM23" s="9">
        <f>($AK$3+(N23+W23)*12*7.57%)*SUM(Fasering!$D$5:$D$11)</f>
        <v>2073.4607376747454</v>
      </c>
      <c r="AN23" s="74">
        <f>($AK$3+(O23+X23)*12*7.57%)*SUM(Fasering!$D$5:$D$12)</f>
        <v>2540.5904210848016</v>
      </c>
      <c r="AO23" s="5">
        <f>($AK$3+(I23+AA23)*12*7.57%)*SUM(Fasering!$D$5)</f>
        <v>0</v>
      </c>
      <c r="AP23" s="109">
        <f>($AK$3+(J23+AB23)*12*7.57%)*SUM(Fasering!$D$5:$D$7)</f>
        <v>519.19735266790644</v>
      </c>
      <c r="AQ23" s="109">
        <f>($AK$3+(K23+AC23)*12*7.57%)*SUM(Fasering!$D$5:$D$8)</f>
        <v>859.47202632615836</v>
      </c>
      <c r="AR23" s="104">
        <f>($AK$3+(L23+AD23)*12*7.57%)*SUM(Fasering!$D$5:$D$9)</f>
        <v>1230.6478153101434</v>
      </c>
      <c r="AS23" s="9">
        <f>($AK$3+(M23+AE23)*12*7.57%)*SUM(Fasering!$D$5:$D$10)</f>
        <v>1632.7247196198607</v>
      </c>
      <c r="AT23" s="9">
        <f>($AK$3+(N23+AF23)*12*7.57%)*SUM(Fasering!$D$5:$D$11)</f>
        <v>2064.6947445510409</v>
      </c>
      <c r="AU23" s="74">
        <f>($AK$3+(O23+AG23)*12*7.57%)*SUM(Fasering!$D$5:$D$12)</f>
        <v>2528.5044134368013</v>
      </c>
    </row>
    <row r="24" spans="1:47" x14ac:dyDescent="0.3">
      <c r="A24" s="32">
        <f t="shared" si="7"/>
        <v>14</v>
      </c>
      <c r="B24" s="142">
        <v>23950.78</v>
      </c>
      <c r="C24" s="143"/>
      <c r="D24" s="142">
        <f t="shared" si="0"/>
        <v>32879.630784000001</v>
      </c>
      <c r="E24" s="144">
        <f t="shared" si="1"/>
        <v>815.06475682884684</v>
      </c>
      <c r="F24" s="142">
        <f t="shared" si="2"/>
        <v>2739.9692319999999</v>
      </c>
      <c r="G24" s="144">
        <f t="shared" si="8"/>
        <v>67.922063069070575</v>
      </c>
      <c r="H24" s="60">
        <f>'L4'!$H$10</f>
        <v>1742.05</v>
      </c>
      <c r="I24" s="60">
        <f>GEW!$E$12+($F24-GEW!$E$12)*SUM(Fasering!$D$5)</f>
        <v>1858.3776639999999</v>
      </c>
      <c r="J24" s="60">
        <f>GEW!$E$12+($F24-GEW!$E$12)*SUM(Fasering!$D$5:$D$7)</f>
        <v>2086.3252351239084</v>
      </c>
      <c r="K24" s="60">
        <f>GEW!$E$12+($F24-GEW!$E$12)*SUM(Fasering!$D$5:$D$8)</f>
        <v>2217.1128369165453</v>
      </c>
      <c r="L24" s="98">
        <f>GEW!$E$12+($F24-GEW!$E$12)*SUM(Fasering!$D$5:$D$9)</f>
        <v>2347.9004387091827</v>
      </c>
      <c r="M24" s="60">
        <f>GEW!$E$12+($F24-GEW!$E$12)*SUM(Fasering!$D$5:$D$10)</f>
        <v>2478.6880405018196</v>
      </c>
      <c r="N24" s="60">
        <f>GEW!$E$12+($F24-GEW!$E$12)*SUM(Fasering!$D$5:$D$11)</f>
        <v>2609.181630207363</v>
      </c>
      <c r="O24" s="117">
        <f>GEW!$E$12+($F24-GEW!$E$12)*SUM(Fasering!$D$5:$D$12)</f>
        <v>2739.9692320000004</v>
      </c>
      <c r="P24" s="142">
        <f t="shared" si="3"/>
        <v>0</v>
      </c>
      <c r="Q24" s="144">
        <f t="shared" si="4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101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116">
        <f>$P24*SUM(Fasering!$D$5:$D$12)</f>
        <v>0</v>
      </c>
      <c r="Y24" s="142">
        <f t="shared" si="5"/>
        <v>0</v>
      </c>
      <c r="Z24" s="144">
        <f t="shared" si="6"/>
        <v>0</v>
      </c>
      <c r="AA24" s="115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101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116">
        <f>$Y24*SUM(Fasering!$D$5:$D$12)</f>
        <v>0</v>
      </c>
      <c r="AH24" s="5">
        <f>($AK$3+(I24+R24)*12*7.57%)*SUM(Fasering!$D$5)</f>
        <v>0</v>
      </c>
      <c r="AI24" s="109">
        <f>($AK$3+(J24+S24)*12*7.57%)*SUM(Fasering!$D$5:$D$7)</f>
        <v>525.80422500766122</v>
      </c>
      <c r="AJ24" s="109">
        <f>($AK$3+(K24+T24)*12*7.57%)*SUM(Fasering!$D$5:$D$8)</f>
        <v>875.8354395394291</v>
      </c>
      <c r="AK24" s="104">
        <f>($AK$3+(L24+U24)*12*7.57%)*SUM(Fasering!$D$5:$D$9)</f>
        <v>1261.1177680822532</v>
      </c>
      <c r="AL24" s="9">
        <f>($AK$3+(M24+V24)*12*7.57%)*SUM(Fasering!$D$5:$D$10)</f>
        <v>1681.6512106361333</v>
      </c>
      <c r="AM24" s="9">
        <f>($AK$3+(N24+W24)*12*7.57%)*SUM(Fasering!$D$5:$D$11)</f>
        <v>2136.3716246971035</v>
      </c>
      <c r="AN24" s="74">
        <f>($AK$3+(O24+X24)*12*7.57%)*SUM(Fasering!$D$5:$D$12)</f>
        <v>2627.3280503488013</v>
      </c>
      <c r="AO24" s="5">
        <f>($AK$3+(I24+AA24)*12*7.57%)*SUM(Fasering!$D$5)</f>
        <v>0</v>
      </c>
      <c r="AP24" s="109">
        <f>($AK$3+(J24+AB24)*12*7.57%)*SUM(Fasering!$D$5:$D$7)</f>
        <v>525.80422500766122</v>
      </c>
      <c r="AQ24" s="109">
        <f>($AK$3+(K24+AC24)*12*7.57%)*SUM(Fasering!$D$5:$D$8)</f>
        <v>875.8354395394291</v>
      </c>
      <c r="AR24" s="104">
        <f>($AK$3+(L24+AD24)*12*7.57%)*SUM(Fasering!$D$5:$D$9)</f>
        <v>1261.1177680822532</v>
      </c>
      <c r="AS24" s="9">
        <f>($AK$3+(M24+AE24)*12*7.57%)*SUM(Fasering!$D$5:$D$10)</f>
        <v>1681.6512106361333</v>
      </c>
      <c r="AT24" s="9">
        <f>($AK$3+(N24+AF24)*12*7.57%)*SUM(Fasering!$D$5:$D$11)</f>
        <v>2136.3716246971035</v>
      </c>
      <c r="AU24" s="74">
        <f>($AK$3+(O24+AG24)*12*7.57%)*SUM(Fasering!$D$5:$D$12)</f>
        <v>2627.3280503488013</v>
      </c>
    </row>
    <row r="25" spans="1:47" x14ac:dyDescent="0.3">
      <c r="A25" s="32">
        <f t="shared" si="7"/>
        <v>15</v>
      </c>
      <c r="B25" s="142">
        <v>23961.119999999999</v>
      </c>
      <c r="C25" s="143"/>
      <c r="D25" s="142">
        <f t="shared" si="0"/>
        <v>32893.825535999997</v>
      </c>
      <c r="E25" s="144">
        <f t="shared" si="1"/>
        <v>815.41663553950298</v>
      </c>
      <c r="F25" s="142">
        <f t="shared" si="2"/>
        <v>2741.1521280000002</v>
      </c>
      <c r="G25" s="144">
        <f t="shared" si="8"/>
        <v>67.951386294958596</v>
      </c>
      <c r="H25" s="60">
        <f>'L4'!$H$10</f>
        <v>1742.05</v>
      </c>
      <c r="I25" s="60">
        <f>GEW!$E$12+($F25-GEW!$E$12)*SUM(Fasering!$D$5)</f>
        <v>1858.3776639999999</v>
      </c>
      <c r="J25" s="60">
        <f>GEW!$E$12+($F25-GEW!$E$12)*SUM(Fasering!$D$5:$D$7)</f>
        <v>2086.6310890815453</v>
      </c>
      <c r="K25" s="60">
        <f>GEW!$E$12+($F25-GEW!$E$12)*SUM(Fasering!$D$5:$D$8)</f>
        <v>2217.5941781821671</v>
      </c>
      <c r="L25" s="98">
        <f>GEW!$E$12+($F25-GEW!$E$12)*SUM(Fasering!$D$5:$D$9)</f>
        <v>2348.5572672827884</v>
      </c>
      <c r="M25" s="60">
        <f>GEW!$E$12+($F25-GEW!$E$12)*SUM(Fasering!$D$5:$D$10)</f>
        <v>2479.5203563834102</v>
      </c>
      <c r="N25" s="60">
        <f>GEW!$E$12+($F25-GEW!$E$12)*SUM(Fasering!$D$5:$D$11)</f>
        <v>2610.1890388993788</v>
      </c>
      <c r="O25" s="117">
        <f>GEW!$E$12+($F25-GEW!$E$12)*SUM(Fasering!$D$5:$D$12)</f>
        <v>2741.1521280000006</v>
      </c>
      <c r="P25" s="142">
        <f t="shared" si="3"/>
        <v>0</v>
      </c>
      <c r="Q25" s="144">
        <f t="shared" si="4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101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116">
        <f>$P25*SUM(Fasering!$D$5:$D$12)</f>
        <v>0</v>
      </c>
      <c r="Y25" s="142">
        <f t="shared" si="5"/>
        <v>0</v>
      </c>
      <c r="Z25" s="144">
        <f t="shared" si="6"/>
        <v>0</v>
      </c>
      <c r="AA25" s="115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101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116">
        <f>$Y25*SUM(Fasering!$D$5:$D$12)</f>
        <v>0</v>
      </c>
      <c r="AH25" s="5">
        <f>($AK$3+(I25+R25)*12*7.57%)*SUM(Fasering!$D$5)</f>
        <v>0</v>
      </c>
      <c r="AI25" s="109">
        <f>($AK$3+(J25+S25)*12*7.57%)*SUM(Fasering!$D$5:$D$7)</f>
        <v>525.87606375837674</v>
      </c>
      <c r="AJ25" s="109">
        <f>($AK$3+(K25+T25)*12*7.57%)*SUM(Fasering!$D$5:$D$8)</f>
        <v>876.01336444886192</v>
      </c>
      <c r="AK25" s="104">
        <f>($AK$3+(L25+U25)*12*7.57%)*SUM(Fasering!$D$5:$D$9)</f>
        <v>1261.4490781528812</v>
      </c>
      <c r="AL25" s="9">
        <f>($AK$3+(M25+V25)*12*7.57%)*SUM(Fasering!$D$5:$D$10)</f>
        <v>1682.1832048704341</v>
      </c>
      <c r="AM25" s="9">
        <f>($AK$3+(N25+W25)*12*7.57%)*SUM(Fasering!$D$5:$D$11)</f>
        <v>2137.1509915835959</v>
      </c>
      <c r="AN25" s="74">
        <f>($AK$3+(O25+X25)*12*7.57%)*SUM(Fasering!$D$5:$D$12)</f>
        <v>2628.4025930752009</v>
      </c>
      <c r="AO25" s="5">
        <f>($AK$3+(I25+AA25)*12*7.57%)*SUM(Fasering!$D$5)</f>
        <v>0</v>
      </c>
      <c r="AP25" s="109">
        <f>($AK$3+(J25+AB25)*12*7.57%)*SUM(Fasering!$D$5:$D$7)</f>
        <v>525.87606375837674</v>
      </c>
      <c r="AQ25" s="109">
        <f>($AK$3+(K25+AC25)*12*7.57%)*SUM(Fasering!$D$5:$D$8)</f>
        <v>876.01336444886192</v>
      </c>
      <c r="AR25" s="104">
        <f>($AK$3+(L25+AD25)*12*7.57%)*SUM(Fasering!$D$5:$D$9)</f>
        <v>1261.4490781528812</v>
      </c>
      <c r="AS25" s="9">
        <f>($AK$3+(M25+AE25)*12*7.57%)*SUM(Fasering!$D$5:$D$10)</f>
        <v>1682.1832048704341</v>
      </c>
      <c r="AT25" s="9">
        <f>($AK$3+(N25+AF25)*12*7.57%)*SUM(Fasering!$D$5:$D$11)</f>
        <v>2137.1509915835959</v>
      </c>
      <c r="AU25" s="74">
        <f>($AK$3+(O25+AG25)*12*7.57%)*SUM(Fasering!$D$5:$D$12)</f>
        <v>2628.4025930752009</v>
      </c>
    </row>
    <row r="26" spans="1:47" x14ac:dyDescent="0.3">
      <c r="A26" s="32">
        <f t="shared" si="7"/>
        <v>16</v>
      </c>
      <c r="B26" s="142">
        <v>24912.06</v>
      </c>
      <c r="C26" s="143"/>
      <c r="D26" s="142">
        <f t="shared" si="0"/>
        <v>34199.275968000002</v>
      </c>
      <c r="E26" s="144">
        <f t="shared" si="1"/>
        <v>847.77790644002596</v>
      </c>
      <c r="F26" s="142">
        <f t="shared" si="2"/>
        <v>2849.939664</v>
      </c>
      <c r="G26" s="144">
        <f t="shared" si="8"/>
        <v>70.648158870002163</v>
      </c>
      <c r="H26" s="60">
        <f>'L4'!$H$10</f>
        <v>1742.05</v>
      </c>
      <c r="I26" s="60">
        <f>GEW!$E$12+($F26-GEW!$E$12)*SUM(Fasering!$D$5)</f>
        <v>1858.3776639999999</v>
      </c>
      <c r="J26" s="60">
        <f>GEW!$E$12+($F26-GEW!$E$12)*SUM(Fasering!$D$5:$D$7)</f>
        <v>2114.7595960907624</v>
      </c>
      <c r="K26" s="60">
        <f>GEW!$E$12+($F26-GEW!$E$12)*SUM(Fasering!$D$5:$D$8)</f>
        <v>2261.8617471502548</v>
      </c>
      <c r="L26" s="98">
        <f>GEW!$E$12+($F26-GEW!$E$12)*SUM(Fasering!$D$5:$D$9)</f>
        <v>2408.9638982097476</v>
      </c>
      <c r="M26" s="60">
        <f>GEW!$E$12+($F26-GEW!$E$12)*SUM(Fasering!$D$5:$D$10)</f>
        <v>2556.06604926924</v>
      </c>
      <c r="N26" s="60">
        <f>GEW!$E$12+($F26-GEW!$E$12)*SUM(Fasering!$D$5:$D$11)</f>
        <v>2702.8375129405076</v>
      </c>
      <c r="O26" s="117">
        <f>GEW!$E$12+($F26-GEW!$E$12)*SUM(Fasering!$D$5:$D$12)</f>
        <v>2849.9396640000004</v>
      </c>
      <c r="P26" s="142">
        <f t="shared" si="3"/>
        <v>0</v>
      </c>
      <c r="Q26" s="144">
        <f t="shared" si="4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101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116">
        <f>$P26*SUM(Fasering!$D$5:$D$12)</f>
        <v>0</v>
      </c>
      <c r="Y26" s="142">
        <f t="shared" si="5"/>
        <v>0</v>
      </c>
      <c r="Z26" s="144">
        <f t="shared" si="6"/>
        <v>0</v>
      </c>
      <c r="AA26" s="115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101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116">
        <f>$Y26*SUM(Fasering!$D$5:$D$12)</f>
        <v>0</v>
      </c>
      <c r="AH26" s="5">
        <f>($AK$3+(I26+R26)*12*7.57%)*SUM(Fasering!$D$5)</f>
        <v>0</v>
      </c>
      <c r="AI26" s="109">
        <f>($AK$3+(J26+S26)*12*7.57%)*SUM(Fasering!$D$5:$D$7)</f>
        <v>532.48286662158341</v>
      </c>
      <c r="AJ26" s="109">
        <f>($AK$3+(K26+T26)*12*7.57%)*SUM(Fasering!$D$5:$D$8)</f>
        <v>892.3766055877519</v>
      </c>
      <c r="AK26" s="104">
        <f>($AK$3+(L26+U26)*12*7.57%)*SUM(Fasering!$D$5:$D$9)</f>
        <v>1291.9187105090621</v>
      </c>
      <c r="AL26" s="9">
        <f>($AK$3+(M26+V26)*12*7.57%)*SUM(Fasering!$D$5:$D$10)</f>
        <v>1731.1091813855132</v>
      </c>
      <c r="AM26" s="9">
        <f>($AK$3+(N26+W26)*12*7.57%)*SUM(Fasering!$D$5:$D$11)</f>
        <v>2208.827117989923</v>
      </c>
      <c r="AN26" s="74">
        <f>($AK$3+(O26+X26)*12*7.57%)*SUM(Fasering!$D$5:$D$12)</f>
        <v>2727.2251907776008</v>
      </c>
      <c r="AO26" s="5">
        <f>($AK$3+(I26+AA26)*12*7.57%)*SUM(Fasering!$D$5)</f>
        <v>0</v>
      </c>
      <c r="AP26" s="109">
        <f>($AK$3+(J26+AB26)*12*7.57%)*SUM(Fasering!$D$5:$D$7)</f>
        <v>532.48286662158341</v>
      </c>
      <c r="AQ26" s="109">
        <f>($AK$3+(K26+AC26)*12*7.57%)*SUM(Fasering!$D$5:$D$8)</f>
        <v>892.3766055877519</v>
      </c>
      <c r="AR26" s="104">
        <f>($AK$3+(L26+AD26)*12*7.57%)*SUM(Fasering!$D$5:$D$9)</f>
        <v>1291.9187105090621</v>
      </c>
      <c r="AS26" s="9">
        <f>($AK$3+(M26+AE26)*12*7.57%)*SUM(Fasering!$D$5:$D$10)</f>
        <v>1731.1091813855132</v>
      </c>
      <c r="AT26" s="9">
        <f>($AK$3+(N26+AF26)*12*7.57%)*SUM(Fasering!$D$5:$D$11)</f>
        <v>2208.827117989923</v>
      </c>
      <c r="AU26" s="74">
        <f>($AK$3+(O26+AG26)*12*7.57%)*SUM(Fasering!$D$5:$D$12)</f>
        <v>2727.2251907776008</v>
      </c>
    </row>
    <row r="27" spans="1:47" x14ac:dyDescent="0.3">
      <c r="A27" s="32">
        <f t="shared" si="7"/>
        <v>17</v>
      </c>
      <c r="B27" s="142">
        <v>24922.38</v>
      </c>
      <c r="C27" s="143"/>
      <c r="D27" s="142">
        <f t="shared" si="0"/>
        <v>34213.443264000001</v>
      </c>
      <c r="E27" s="144">
        <f t="shared" si="1"/>
        <v>848.12910453422046</v>
      </c>
      <c r="F27" s="142">
        <f t="shared" si="2"/>
        <v>2851.1202720000006</v>
      </c>
      <c r="G27" s="144">
        <f t="shared" si="8"/>
        <v>70.677425377851719</v>
      </c>
      <c r="H27" s="60">
        <f>'L4'!$H$10</f>
        <v>1742.05</v>
      </c>
      <c r="I27" s="60">
        <f>GEW!$E$12+($F27-GEW!$E$12)*SUM(Fasering!$D$5)</f>
        <v>1858.3776639999999</v>
      </c>
      <c r="J27" s="60">
        <f>GEW!$E$12+($F27-GEW!$E$12)*SUM(Fasering!$D$5:$D$7)</f>
        <v>2115.0648584546711</v>
      </c>
      <c r="K27" s="60">
        <f>GEW!$E$12+($F27-GEW!$E$12)*SUM(Fasering!$D$5:$D$8)</f>
        <v>2262.3421573882833</v>
      </c>
      <c r="L27" s="98">
        <f>GEW!$E$12+($F27-GEW!$E$12)*SUM(Fasering!$D$5:$D$9)</f>
        <v>2409.619456321896</v>
      </c>
      <c r="M27" s="60">
        <f>GEW!$E$12+($F27-GEW!$E$12)*SUM(Fasering!$D$5:$D$10)</f>
        <v>2556.8967552555087</v>
      </c>
      <c r="N27" s="60">
        <f>GEW!$E$12+($F27-GEW!$E$12)*SUM(Fasering!$D$5:$D$11)</f>
        <v>2703.8429730663884</v>
      </c>
      <c r="O27" s="117">
        <f>GEW!$E$12+($F27-GEW!$E$12)*SUM(Fasering!$D$5:$D$12)</f>
        <v>2851.120272000001</v>
      </c>
      <c r="P27" s="142">
        <f t="shared" si="3"/>
        <v>0</v>
      </c>
      <c r="Q27" s="144">
        <f t="shared" si="4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101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116">
        <f>$P27*SUM(Fasering!$D$5:$D$12)</f>
        <v>0</v>
      </c>
      <c r="Y27" s="142">
        <f t="shared" si="5"/>
        <v>0</v>
      </c>
      <c r="Z27" s="144">
        <f t="shared" si="6"/>
        <v>0</v>
      </c>
      <c r="AA27" s="115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101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116">
        <f>$Y27*SUM(Fasering!$D$5:$D$12)</f>
        <v>0</v>
      </c>
      <c r="AH27" s="5">
        <f>($AK$3+(I27+R27)*12*7.57%)*SUM(Fasering!$D$5)</f>
        <v>0</v>
      </c>
      <c r="AI27" s="109">
        <f>($AK$3+(J27+S27)*12*7.57%)*SUM(Fasering!$D$5:$D$7)</f>
        <v>532.55456641920296</v>
      </c>
      <c r="AJ27" s="109">
        <f>($AK$3+(K27+T27)*12*7.57%)*SUM(Fasering!$D$5:$D$8)</f>
        <v>892.55418634842408</v>
      </c>
      <c r="AK27" s="104">
        <f>($AK$3+(L27+U27)*12*7.57%)*SUM(Fasering!$D$5:$D$9)</f>
        <v>1292.2493797478321</v>
      </c>
      <c r="AL27" s="9">
        <f>($AK$3+(M27+V27)*12*7.57%)*SUM(Fasering!$D$5:$D$10)</f>
        <v>1731.640146617427</v>
      </c>
      <c r="AM27" s="9">
        <f>($AK$3+(N27+W27)*12*7.57%)*SUM(Fasering!$D$5:$D$11)</f>
        <v>2209.6049773969453</v>
      </c>
      <c r="AN27" s="74">
        <f>($AK$3+(O27+X27)*12*7.57%)*SUM(Fasering!$D$5:$D$12)</f>
        <v>2728.297655084802</v>
      </c>
      <c r="AO27" s="5">
        <f>($AK$3+(I27+AA27)*12*7.57%)*SUM(Fasering!$D$5)</f>
        <v>0</v>
      </c>
      <c r="AP27" s="109">
        <f>($AK$3+(J27+AB27)*12*7.57%)*SUM(Fasering!$D$5:$D$7)</f>
        <v>532.55456641920296</v>
      </c>
      <c r="AQ27" s="109">
        <f>($AK$3+(K27+AC27)*12*7.57%)*SUM(Fasering!$D$5:$D$8)</f>
        <v>892.55418634842408</v>
      </c>
      <c r="AR27" s="104">
        <f>($AK$3+(L27+AD27)*12*7.57%)*SUM(Fasering!$D$5:$D$9)</f>
        <v>1292.2493797478321</v>
      </c>
      <c r="AS27" s="9">
        <f>($AK$3+(M27+AE27)*12*7.57%)*SUM(Fasering!$D$5:$D$10)</f>
        <v>1731.640146617427</v>
      </c>
      <c r="AT27" s="9">
        <f>($AK$3+(N27+AF27)*12*7.57%)*SUM(Fasering!$D$5:$D$11)</f>
        <v>2209.6049773969453</v>
      </c>
      <c r="AU27" s="74">
        <f>($AK$3+(O27+AG27)*12*7.57%)*SUM(Fasering!$D$5:$D$12)</f>
        <v>2728.297655084802</v>
      </c>
    </row>
    <row r="28" spans="1:47" x14ac:dyDescent="0.3">
      <c r="A28" s="32">
        <f t="shared" si="7"/>
        <v>18</v>
      </c>
      <c r="B28" s="142">
        <v>25873.32</v>
      </c>
      <c r="C28" s="143"/>
      <c r="D28" s="142">
        <f t="shared" si="0"/>
        <v>35518.893695999999</v>
      </c>
      <c r="E28" s="144">
        <f t="shared" si="1"/>
        <v>880.49037543474321</v>
      </c>
      <c r="F28" s="142">
        <f t="shared" si="2"/>
        <v>2959.9078080000004</v>
      </c>
      <c r="G28" s="144">
        <f t="shared" si="8"/>
        <v>73.374197952895287</v>
      </c>
      <c r="H28" s="60">
        <f>'L4'!$H$10</f>
        <v>1742.05</v>
      </c>
      <c r="I28" s="60">
        <f>GEW!$E$12+($F28-GEW!$E$12)*SUM(Fasering!$D$5)</f>
        <v>1858.3776639999999</v>
      </c>
      <c r="J28" s="60">
        <f>GEW!$E$12+($F28-GEW!$E$12)*SUM(Fasering!$D$5:$D$7)</f>
        <v>2143.1933654638883</v>
      </c>
      <c r="K28" s="60">
        <f>GEW!$E$12+($F28-GEW!$E$12)*SUM(Fasering!$D$5:$D$8)</f>
        <v>2306.6097263563715</v>
      </c>
      <c r="L28" s="98">
        <f>GEW!$E$12+($F28-GEW!$E$12)*SUM(Fasering!$D$5:$D$9)</f>
        <v>2470.0260872488552</v>
      </c>
      <c r="M28" s="60">
        <f>GEW!$E$12+($F28-GEW!$E$12)*SUM(Fasering!$D$5:$D$10)</f>
        <v>2633.4424481413384</v>
      </c>
      <c r="N28" s="60">
        <f>GEW!$E$12+($F28-GEW!$E$12)*SUM(Fasering!$D$5:$D$11)</f>
        <v>2796.4914471075172</v>
      </c>
      <c r="O28" s="117">
        <f>GEW!$E$12+($F28-GEW!$E$12)*SUM(Fasering!$D$5:$D$12)</f>
        <v>2959.9078080000008</v>
      </c>
      <c r="P28" s="142">
        <f t="shared" si="3"/>
        <v>0</v>
      </c>
      <c r="Q28" s="144">
        <f t="shared" si="4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101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116">
        <f>$P28*SUM(Fasering!$D$5:$D$12)</f>
        <v>0</v>
      </c>
      <c r="Y28" s="142">
        <f t="shared" si="5"/>
        <v>0</v>
      </c>
      <c r="Z28" s="144">
        <f t="shared" si="6"/>
        <v>0</v>
      </c>
      <c r="AA28" s="115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101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116">
        <f>$Y28*SUM(Fasering!$D$5:$D$12)</f>
        <v>0</v>
      </c>
      <c r="AH28" s="5">
        <f>($AK$3+(I28+R28)*12*7.57%)*SUM(Fasering!$D$5)</f>
        <v>0</v>
      </c>
      <c r="AI28" s="109">
        <f>($AK$3+(J28+S28)*12*7.57%)*SUM(Fasering!$D$5:$D$7)</f>
        <v>539.16136928240951</v>
      </c>
      <c r="AJ28" s="109">
        <f>($AK$3+(K28+T28)*12*7.57%)*SUM(Fasering!$D$5:$D$8)</f>
        <v>908.91742748731406</v>
      </c>
      <c r="AK28" s="104">
        <f>($AK$3+(L28+U28)*12*7.57%)*SUM(Fasering!$D$5:$D$9)</f>
        <v>1322.7190121040132</v>
      </c>
      <c r="AL28" s="9">
        <f>($AK$3+(M28+V28)*12*7.57%)*SUM(Fasering!$D$5:$D$10)</f>
        <v>1780.5661231325059</v>
      </c>
      <c r="AM28" s="9">
        <f>($AK$3+(N28+W28)*12*7.57%)*SUM(Fasering!$D$5:$D$11)</f>
        <v>2281.2811038032719</v>
      </c>
      <c r="AN28" s="74">
        <f>($AK$3+(O28+X28)*12*7.57%)*SUM(Fasering!$D$5:$D$12)</f>
        <v>2827.1202527872019</v>
      </c>
      <c r="AO28" s="5">
        <f>($AK$3+(I28+AA28)*12*7.57%)*SUM(Fasering!$D$5)</f>
        <v>0</v>
      </c>
      <c r="AP28" s="109">
        <f>($AK$3+(J28+AB28)*12*7.57%)*SUM(Fasering!$D$5:$D$7)</f>
        <v>539.16136928240951</v>
      </c>
      <c r="AQ28" s="109">
        <f>($AK$3+(K28+AC28)*12*7.57%)*SUM(Fasering!$D$5:$D$8)</f>
        <v>908.91742748731406</v>
      </c>
      <c r="AR28" s="104">
        <f>($AK$3+(L28+AD28)*12*7.57%)*SUM(Fasering!$D$5:$D$9)</f>
        <v>1322.7190121040132</v>
      </c>
      <c r="AS28" s="9">
        <f>($AK$3+(M28+AE28)*12*7.57%)*SUM(Fasering!$D$5:$D$10)</f>
        <v>1780.5661231325059</v>
      </c>
      <c r="AT28" s="9">
        <f>($AK$3+(N28+AF28)*12*7.57%)*SUM(Fasering!$D$5:$D$11)</f>
        <v>2281.2811038032719</v>
      </c>
      <c r="AU28" s="74">
        <f>($AK$3+(O28+AG28)*12*7.57%)*SUM(Fasering!$D$5:$D$12)</f>
        <v>2827.1202527872019</v>
      </c>
    </row>
    <row r="29" spans="1:47" x14ac:dyDescent="0.3">
      <c r="A29" s="32">
        <f t="shared" si="7"/>
        <v>19</v>
      </c>
      <c r="B29" s="142">
        <v>25883.67</v>
      </c>
      <c r="C29" s="143"/>
      <c r="D29" s="142">
        <f t="shared" si="0"/>
        <v>35533.102176</v>
      </c>
      <c r="E29" s="144">
        <f t="shared" si="1"/>
        <v>880.84259445363023</v>
      </c>
      <c r="F29" s="142">
        <f t="shared" si="2"/>
        <v>2961.091848</v>
      </c>
      <c r="G29" s="144">
        <f t="shared" si="8"/>
        <v>73.403549537802519</v>
      </c>
      <c r="H29" s="60">
        <f>'L4'!$H$10</f>
        <v>1742.05</v>
      </c>
      <c r="I29" s="60">
        <f>GEW!$E$12+($F29-GEW!$E$12)*SUM(Fasering!$D$5)</f>
        <v>1858.3776639999999</v>
      </c>
      <c r="J29" s="60">
        <f>GEW!$E$12+($F29-GEW!$E$12)*SUM(Fasering!$D$5:$D$7)</f>
        <v>2143.4995152183892</v>
      </c>
      <c r="K29" s="60">
        <f>GEW!$E$12+($F29-GEW!$E$12)*SUM(Fasering!$D$5:$D$8)</f>
        <v>2307.0915331357892</v>
      </c>
      <c r="L29" s="98">
        <f>GEW!$E$12+($F29-GEW!$E$12)*SUM(Fasering!$D$5:$D$9)</f>
        <v>2470.6835510531891</v>
      </c>
      <c r="M29" s="60">
        <f>GEW!$E$12+($F29-GEW!$E$12)*SUM(Fasering!$D$5:$D$10)</f>
        <v>2634.2755689705896</v>
      </c>
      <c r="N29" s="60">
        <f>GEW!$E$12+($F29-GEW!$E$12)*SUM(Fasering!$D$5:$D$11)</f>
        <v>2797.4998300826001</v>
      </c>
      <c r="O29" s="117">
        <f>GEW!$E$12+($F29-GEW!$E$12)*SUM(Fasering!$D$5:$D$12)</f>
        <v>2961.091848</v>
      </c>
      <c r="P29" s="142">
        <f t="shared" si="3"/>
        <v>0</v>
      </c>
      <c r="Q29" s="144">
        <f t="shared" si="4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101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116">
        <f>$P29*SUM(Fasering!$D$5:$D$12)</f>
        <v>0</v>
      </c>
      <c r="Y29" s="142">
        <f t="shared" si="5"/>
        <v>0</v>
      </c>
      <c r="Z29" s="144">
        <f t="shared" si="6"/>
        <v>0</v>
      </c>
      <c r="AA29" s="115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101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116">
        <f>$Y29*SUM(Fasering!$D$5:$D$12)</f>
        <v>0</v>
      </c>
      <c r="AH29" s="5">
        <f>($AK$3+(I29+R29)*12*7.57%)*SUM(Fasering!$D$5)</f>
        <v>0</v>
      </c>
      <c r="AI29" s="109">
        <f>($AK$3+(J29+S29)*12*7.57%)*SUM(Fasering!$D$5:$D$7)</f>
        <v>539.23327750967326</v>
      </c>
      <c r="AJ29" s="109">
        <f>($AK$3+(K29+T29)*12*7.57%)*SUM(Fasering!$D$5:$D$8)</f>
        <v>909.09552447112731</v>
      </c>
      <c r="AK29" s="104">
        <f>($AK$3+(L29+U29)*12*7.57%)*SUM(Fasering!$D$5:$D$9)</f>
        <v>1323.0506425905699</v>
      </c>
      <c r="AL29" s="9">
        <f>($AK$3+(M29+V29)*12*7.57%)*SUM(Fasering!$D$5:$D$10)</f>
        <v>1781.0986318680007</v>
      </c>
      <c r="AM29" s="9">
        <f>($AK$3+(N29+W29)*12*7.57%)*SUM(Fasering!$D$5:$D$11)</f>
        <v>2282.0612244294998</v>
      </c>
      <c r="AN29" s="74">
        <f>($AK$3+(O29+X29)*12*7.57%)*SUM(Fasering!$D$5:$D$12)</f>
        <v>2828.1958347232007</v>
      </c>
      <c r="AO29" s="5">
        <f>($AK$3+(I29+AA29)*12*7.57%)*SUM(Fasering!$D$5)</f>
        <v>0</v>
      </c>
      <c r="AP29" s="109">
        <f>($AK$3+(J29+AB29)*12*7.57%)*SUM(Fasering!$D$5:$D$7)</f>
        <v>539.23327750967326</v>
      </c>
      <c r="AQ29" s="109">
        <f>($AK$3+(K29+AC29)*12*7.57%)*SUM(Fasering!$D$5:$D$8)</f>
        <v>909.09552447112731</v>
      </c>
      <c r="AR29" s="104">
        <f>($AK$3+(L29+AD29)*12*7.57%)*SUM(Fasering!$D$5:$D$9)</f>
        <v>1323.0506425905699</v>
      </c>
      <c r="AS29" s="9">
        <f>($AK$3+(M29+AE29)*12*7.57%)*SUM(Fasering!$D$5:$D$10)</f>
        <v>1781.0986318680007</v>
      </c>
      <c r="AT29" s="9">
        <f>($AK$3+(N29+AF29)*12*7.57%)*SUM(Fasering!$D$5:$D$11)</f>
        <v>2282.0612244294998</v>
      </c>
      <c r="AU29" s="74">
        <f>($AK$3+(O29+AG29)*12*7.57%)*SUM(Fasering!$D$5:$D$12)</f>
        <v>2828.1958347232007</v>
      </c>
    </row>
    <row r="30" spans="1:47" x14ac:dyDescent="0.3">
      <c r="A30" s="32">
        <f t="shared" si="7"/>
        <v>20</v>
      </c>
      <c r="B30" s="142">
        <v>26834.61</v>
      </c>
      <c r="C30" s="143"/>
      <c r="D30" s="142">
        <f t="shared" si="0"/>
        <v>36838.552607999998</v>
      </c>
      <c r="E30" s="144">
        <f t="shared" si="1"/>
        <v>913.20386535415298</v>
      </c>
      <c r="F30" s="142">
        <f t="shared" si="2"/>
        <v>3069.8793840000003</v>
      </c>
      <c r="G30" s="144">
        <f t="shared" si="8"/>
        <v>76.100322112846101</v>
      </c>
      <c r="H30" s="60">
        <f>'L4'!$H$10</f>
        <v>1742.05</v>
      </c>
      <c r="I30" s="60">
        <f>GEW!$E$12+($F30-GEW!$E$12)*SUM(Fasering!$D$5)</f>
        <v>1858.3776639999999</v>
      </c>
      <c r="J30" s="60">
        <f>GEW!$E$12+($F30-GEW!$E$12)*SUM(Fasering!$D$5:$D$7)</f>
        <v>2171.6280222276064</v>
      </c>
      <c r="K30" s="60">
        <f>GEW!$E$12+($F30-GEW!$E$12)*SUM(Fasering!$D$5:$D$8)</f>
        <v>2351.3591021038774</v>
      </c>
      <c r="L30" s="98">
        <f>GEW!$E$12+($F30-GEW!$E$12)*SUM(Fasering!$D$5:$D$9)</f>
        <v>2531.0901819801484</v>
      </c>
      <c r="M30" s="60">
        <f>GEW!$E$12+($F30-GEW!$E$12)*SUM(Fasering!$D$5:$D$10)</f>
        <v>2710.8212618564194</v>
      </c>
      <c r="N30" s="60">
        <f>GEW!$E$12+($F30-GEW!$E$12)*SUM(Fasering!$D$5:$D$11)</f>
        <v>2890.1483041237298</v>
      </c>
      <c r="O30" s="117">
        <f>GEW!$E$12+($F30-GEW!$E$12)*SUM(Fasering!$D$5:$D$12)</f>
        <v>3069.8793840000008</v>
      </c>
      <c r="P30" s="142">
        <f t="shared" si="3"/>
        <v>0</v>
      </c>
      <c r="Q30" s="144">
        <f t="shared" si="4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101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116">
        <f>$P30*SUM(Fasering!$D$5:$D$12)</f>
        <v>0</v>
      </c>
      <c r="Y30" s="142">
        <f t="shared" si="5"/>
        <v>0</v>
      </c>
      <c r="Z30" s="144">
        <f t="shared" si="6"/>
        <v>0</v>
      </c>
      <c r="AA30" s="115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101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116">
        <f>$Y30*SUM(Fasering!$D$5:$D$12)</f>
        <v>0</v>
      </c>
      <c r="AH30" s="5">
        <f>($AK$3+(I30+R30)*12*7.57%)*SUM(Fasering!$D$5)</f>
        <v>0</v>
      </c>
      <c r="AI30" s="109">
        <f>($AK$3+(J30+S30)*12*7.57%)*SUM(Fasering!$D$5:$D$7)</f>
        <v>545.84008037287981</v>
      </c>
      <c r="AJ30" s="109">
        <f>($AK$3+(K30+T30)*12*7.57%)*SUM(Fasering!$D$5:$D$8)</f>
        <v>925.45876561001751</v>
      </c>
      <c r="AK30" s="104">
        <f>($AK$3+(L30+U30)*12*7.57%)*SUM(Fasering!$D$5:$D$9)</f>
        <v>1353.5202749467508</v>
      </c>
      <c r="AL30" s="9">
        <f>($AK$3+(M30+V30)*12*7.57%)*SUM(Fasering!$D$5:$D$10)</f>
        <v>1830.0246083830796</v>
      </c>
      <c r="AM30" s="9">
        <f>($AK$3+(N30+W30)*12*7.57%)*SUM(Fasering!$D$5:$D$11)</f>
        <v>2353.7373508358278</v>
      </c>
      <c r="AN30" s="74">
        <f>($AK$3+(O30+X30)*12*7.57%)*SUM(Fasering!$D$5:$D$12)</f>
        <v>2927.0184324256015</v>
      </c>
      <c r="AO30" s="5">
        <f>($AK$3+(I30+AA30)*12*7.57%)*SUM(Fasering!$D$5)</f>
        <v>0</v>
      </c>
      <c r="AP30" s="109">
        <f>($AK$3+(J30+AB30)*12*7.57%)*SUM(Fasering!$D$5:$D$7)</f>
        <v>545.84008037287981</v>
      </c>
      <c r="AQ30" s="109">
        <f>($AK$3+(K30+AC30)*12*7.57%)*SUM(Fasering!$D$5:$D$8)</f>
        <v>925.45876561001751</v>
      </c>
      <c r="AR30" s="104">
        <f>($AK$3+(L30+AD30)*12*7.57%)*SUM(Fasering!$D$5:$D$9)</f>
        <v>1353.5202749467508</v>
      </c>
      <c r="AS30" s="9">
        <f>($AK$3+(M30+AE30)*12*7.57%)*SUM(Fasering!$D$5:$D$10)</f>
        <v>1830.0246083830796</v>
      </c>
      <c r="AT30" s="9">
        <f>($AK$3+(N30+AF30)*12*7.57%)*SUM(Fasering!$D$5:$D$11)</f>
        <v>2353.7373508358278</v>
      </c>
      <c r="AU30" s="74">
        <f>($AK$3+(O30+AG30)*12*7.57%)*SUM(Fasering!$D$5:$D$12)</f>
        <v>2927.0184324256015</v>
      </c>
    </row>
    <row r="31" spans="1:47" x14ac:dyDescent="0.3">
      <c r="A31" s="32">
        <f t="shared" si="7"/>
        <v>21</v>
      </c>
      <c r="B31" s="142">
        <v>26844.92</v>
      </c>
      <c r="C31" s="143"/>
      <c r="D31" s="142">
        <f t="shared" si="0"/>
        <v>36852.706176</v>
      </c>
      <c r="E31" s="144">
        <f t="shared" si="1"/>
        <v>913.55472314011683</v>
      </c>
      <c r="F31" s="142">
        <f t="shared" si="2"/>
        <v>3071.0588479999997</v>
      </c>
      <c r="G31" s="144">
        <f t="shared" si="8"/>
        <v>76.129560261676403</v>
      </c>
      <c r="H31" s="60">
        <f>'L4'!$H$10</f>
        <v>1742.05</v>
      </c>
      <c r="I31" s="60">
        <f>GEW!$E$12+($F31-GEW!$E$12)*SUM(Fasering!$D$5)</f>
        <v>1858.3776639999999</v>
      </c>
      <c r="J31" s="60">
        <f>GEW!$E$12+($F31-GEW!$E$12)*SUM(Fasering!$D$5:$D$7)</f>
        <v>2171.9329887946506</v>
      </c>
      <c r="K31" s="60">
        <f>GEW!$E$12+($F31-GEW!$E$12)*SUM(Fasering!$D$5:$D$8)</f>
        <v>2351.8390468281091</v>
      </c>
      <c r="L31" s="98">
        <f>GEW!$E$12+($F31-GEW!$E$12)*SUM(Fasering!$D$5:$D$9)</f>
        <v>2531.7451048615676</v>
      </c>
      <c r="M31" s="60">
        <f>GEW!$E$12+($F31-GEW!$E$12)*SUM(Fasering!$D$5:$D$10)</f>
        <v>2711.6511628950261</v>
      </c>
      <c r="N31" s="60">
        <f>GEW!$E$12+($F31-GEW!$E$12)*SUM(Fasering!$D$5:$D$11)</f>
        <v>2891.1527899665416</v>
      </c>
      <c r="O31" s="117">
        <f>GEW!$E$12+($F31-GEW!$E$12)*SUM(Fasering!$D$5:$D$12)</f>
        <v>3071.0588479999997</v>
      </c>
      <c r="P31" s="142">
        <f t="shared" si="3"/>
        <v>0</v>
      </c>
      <c r="Q31" s="144">
        <f t="shared" si="4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101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116">
        <f>$P31*SUM(Fasering!$D$5:$D$12)</f>
        <v>0</v>
      </c>
      <c r="Y31" s="142">
        <f t="shared" si="5"/>
        <v>0</v>
      </c>
      <c r="Z31" s="144">
        <f t="shared" si="6"/>
        <v>0</v>
      </c>
      <c r="AA31" s="115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101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116">
        <f>$Y31*SUM(Fasering!$D$5:$D$12)</f>
        <v>0</v>
      </c>
      <c r="AH31" s="5">
        <f>($AK$3+(I31+R31)*12*7.57%)*SUM(Fasering!$D$5)</f>
        <v>0</v>
      </c>
      <c r="AI31" s="109">
        <f>($AK$3+(J31+S31)*12*7.57%)*SUM(Fasering!$D$5:$D$7)</f>
        <v>545.91171069395114</v>
      </c>
      <c r="AJ31" s="109">
        <f>($AK$3+(K31+T31)*12*7.57%)*SUM(Fasering!$D$5:$D$8)</f>
        <v>925.63617429630904</v>
      </c>
      <c r="AK31" s="104">
        <f>($AK$3+(L31+U31)*12*7.57%)*SUM(Fasering!$D$5:$D$9)</f>
        <v>1353.8506237695915</v>
      </c>
      <c r="AL31" s="9">
        <f>($AK$3+(M31+V31)*12*7.57%)*SUM(Fasering!$D$5:$D$10)</f>
        <v>1830.5550591137992</v>
      </c>
      <c r="AM31" s="9">
        <f>($AK$3+(N31+W31)*12*7.57%)*SUM(Fasering!$D$5:$D$11)</f>
        <v>2354.5144565031133</v>
      </c>
      <c r="AN31" s="74">
        <f>($AK$3+(O31+X31)*12*7.57%)*SUM(Fasering!$D$5:$D$12)</f>
        <v>2928.0898575232</v>
      </c>
      <c r="AO31" s="5">
        <f>($AK$3+(I31+AA31)*12*7.57%)*SUM(Fasering!$D$5)</f>
        <v>0</v>
      </c>
      <c r="AP31" s="109">
        <f>($AK$3+(J31+AB31)*12*7.57%)*SUM(Fasering!$D$5:$D$7)</f>
        <v>545.91171069395114</v>
      </c>
      <c r="AQ31" s="109">
        <f>($AK$3+(K31+AC31)*12*7.57%)*SUM(Fasering!$D$5:$D$8)</f>
        <v>925.63617429630904</v>
      </c>
      <c r="AR31" s="104">
        <f>($AK$3+(L31+AD31)*12*7.57%)*SUM(Fasering!$D$5:$D$9)</f>
        <v>1353.8506237695915</v>
      </c>
      <c r="AS31" s="9">
        <f>($AK$3+(M31+AE31)*12*7.57%)*SUM(Fasering!$D$5:$D$10)</f>
        <v>1830.5550591137992</v>
      </c>
      <c r="AT31" s="9">
        <f>($AK$3+(N31+AF31)*12*7.57%)*SUM(Fasering!$D$5:$D$11)</f>
        <v>2354.5144565031133</v>
      </c>
      <c r="AU31" s="74">
        <f>($AK$3+(O31+AG31)*12*7.57%)*SUM(Fasering!$D$5:$D$12)</f>
        <v>2928.0898575232</v>
      </c>
    </row>
    <row r="32" spans="1:47" x14ac:dyDescent="0.3">
      <c r="A32" s="32">
        <f t="shared" si="7"/>
        <v>22</v>
      </c>
      <c r="B32" s="142">
        <v>27795.87</v>
      </c>
      <c r="C32" s="143"/>
      <c r="D32" s="142">
        <f t="shared" si="0"/>
        <v>38158.170335999996</v>
      </c>
      <c r="E32" s="144">
        <f t="shared" si="1"/>
        <v>945.91633434887035</v>
      </c>
      <c r="F32" s="142">
        <f t="shared" si="2"/>
        <v>3179.8475279999998</v>
      </c>
      <c r="G32" s="144">
        <f t="shared" si="8"/>
        <v>78.826361195739196</v>
      </c>
      <c r="H32" s="60">
        <f>'L4'!$H$10</f>
        <v>1742.05</v>
      </c>
      <c r="I32" s="60">
        <f>GEW!$E$12+($F32-GEW!$E$12)*SUM(Fasering!$D$5)</f>
        <v>1858.3776639999999</v>
      </c>
      <c r="J32" s="60">
        <f>GEW!$E$12+($F32-GEW!$E$12)*SUM(Fasering!$D$5:$D$7)</f>
        <v>2200.0617916007322</v>
      </c>
      <c r="K32" s="60">
        <f>GEW!$E$12+($F32-GEW!$E$12)*SUM(Fasering!$D$5:$D$8)</f>
        <v>2396.1070813099936</v>
      </c>
      <c r="L32" s="98">
        <f>GEW!$E$12+($F32-GEW!$E$12)*SUM(Fasering!$D$5:$D$9)</f>
        <v>2592.1523710192555</v>
      </c>
      <c r="M32" s="60">
        <f>GEW!$E$12+($F32-GEW!$E$12)*SUM(Fasering!$D$5:$D$10)</f>
        <v>2788.1976607285173</v>
      </c>
      <c r="N32" s="60">
        <f>GEW!$E$12+($F32-GEW!$E$12)*SUM(Fasering!$D$5:$D$11)</f>
        <v>2983.8022382907384</v>
      </c>
      <c r="O32" s="117">
        <f>GEW!$E$12+($F32-GEW!$E$12)*SUM(Fasering!$D$5:$D$12)</f>
        <v>3179.8475280000002</v>
      </c>
      <c r="P32" s="142">
        <f t="shared" si="3"/>
        <v>0</v>
      </c>
      <c r="Q32" s="144">
        <f t="shared" si="4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101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116">
        <f>$P32*SUM(Fasering!$D$5:$D$12)</f>
        <v>0</v>
      </c>
      <c r="Y32" s="142">
        <f t="shared" si="5"/>
        <v>0</v>
      </c>
      <c r="Z32" s="144">
        <f t="shared" si="6"/>
        <v>0</v>
      </c>
      <c r="AA32" s="115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101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116">
        <f>$Y32*SUM(Fasering!$D$5:$D$12)</f>
        <v>0</v>
      </c>
      <c r="AH32" s="5">
        <f>($AK$3+(I32+R32)*12*7.57%)*SUM(Fasering!$D$5)</f>
        <v>0</v>
      </c>
      <c r="AI32" s="109">
        <f>($AK$3+(J32+S32)*12*7.57%)*SUM(Fasering!$D$5:$D$7)</f>
        <v>552.51858303370591</v>
      </c>
      <c r="AJ32" s="109">
        <f>($AK$3+(K32+T32)*12*7.57%)*SUM(Fasering!$D$5:$D$8)</f>
        <v>941.99958750957933</v>
      </c>
      <c r="AK32" s="104">
        <f>($AK$3+(L32+U32)*12*7.57%)*SUM(Fasering!$D$5:$D$9)</f>
        <v>1384.3205765417015</v>
      </c>
      <c r="AL32" s="9">
        <f>($AK$3+(M32+V32)*12*7.57%)*SUM(Fasering!$D$5:$D$10)</f>
        <v>1879.481550130072</v>
      </c>
      <c r="AM32" s="9">
        <f>($AK$3+(N32+W32)*12*7.57%)*SUM(Fasering!$D$5:$D$11)</f>
        <v>2426.1913366491758</v>
      </c>
      <c r="AN32" s="74">
        <f>($AK$3+(O32+X32)*12*7.57%)*SUM(Fasering!$D$5:$D$12)</f>
        <v>3026.9134944352008</v>
      </c>
      <c r="AO32" s="5">
        <f>($AK$3+(I32+AA32)*12*7.57%)*SUM(Fasering!$D$5)</f>
        <v>0</v>
      </c>
      <c r="AP32" s="109">
        <f>($AK$3+(J32+AB32)*12*7.57%)*SUM(Fasering!$D$5:$D$7)</f>
        <v>552.51858303370591</v>
      </c>
      <c r="AQ32" s="109">
        <f>($AK$3+(K32+AC32)*12*7.57%)*SUM(Fasering!$D$5:$D$8)</f>
        <v>941.99958750957933</v>
      </c>
      <c r="AR32" s="104">
        <f>($AK$3+(L32+AD32)*12*7.57%)*SUM(Fasering!$D$5:$D$9)</f>
        <v>1384.3205765417015</v>
      </c>
      <c r="AS32" s="9">
        <f>($AK$3+(M32+AE32)*12*7.57%)*SUM(Fasering!$D$5:$D$10)</f>
        <v>1879.481550130072</v>
      </c>
      <c r="AT32" s="9">
        <f>($AK$3+(N32+AF32)*12*7.57%)*SUM(Fasering!$D$5:$D$11)</f>
        <v>2426.1913366491758</v>
      </c>
      <c r="AU32" s="74">
        <f>($AK$3+(O32+AG32)*12*7.57%)*SUM(Fasering!$D$5:$D$12)</f>
        <v>3026.9134944352008</v>
      </c>
    </row>
    <row r="33" spans="1:47" x14ac:dyDescent="0.3">
      <c r="A33" s="32">
        <f t="shared" si="7"/>
        <v>23</v>
      </c>
      <c r="B33" s="142">
        <v>28757.15</v>
      </c>
      <c r="C33" s="143"/>
      <c r="D33" s="142">
        <f t="shared" si="0"/>
        <v>39477.815520000004</v>
      </c>
      <c r="E33" s="144">
        <f t="shared" si="1"/>
        <v>978.62948396004958</v>
      </c>
      <c r="F33" s="142">
        <f t="shared" si="2"/>
        <v>3289.8179600000003</v>
      </c>
      <c r="G33" s="144">
        <f t="shared" si="8"/>
        <v>81.552456996670799</v>
      </c>
      <c r="H33" s="60">
        <f>'L4'!$H$10</f>
        <v>1742.05</v>
      </c>
      <c r="I33" s="60">
        <f>GEW!$E$12+($F33-GEW!$E$12)*SUM(Fasering!$D$5)</f>
        <v>1858.3776639999999</v>
      </c>
      <c r="J33" s="60">
        <f>GEW!$E$12+($F33-GEW!$E$12)*SUM(Fasering!$D$5:$D$7)</f>
        <v>2228.4961525675863</v>
      </c>
      <c r="K33" s="60">
        <f>GEW!$E$12+($F33-GEW!$E$12)*SUM(Fasering!$D$5:$D$8)</f>
        <v>2440.8559915437036</v>
      </c>
      <c r="L33" s="98">
        <f>GEW!$E$12+($F33-GEW!$E$12)*SUM(Fasering!$D$5:$D$9)</f>
        <v>2653.2158305198209</v>
      </c>
      <c r="M33" s="60">
        <f>GEW!$E$12+($F33-GEW!$E$12)*SUM(Fasering!$D$5:$D$10)</f>
        <v>2865.5756694959382</v>
      </c>
      <c r="N33" s="60">
        <f>GEW!$E$12+($F33-GEW!$E$12)*SUM(Fasering!$D$5:$D$11)</f>
        <v>3077.4581210238835</v>
      </c>
      <c r="O33" s="117">
        <f>GEW!$E$12+($F33-GEW!$E$12)*SUM(Fasering!$D$5:$D$12)</f>
        <v>3289.8179600000003</v>
      </c>
      <c r="P33" s="142">
        <f t="shared" si="3"/>
        <v>0</v>
      </c>
      <c r="Q33" s="144">
        <f t="shared" si="4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101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116">
        <f>$P33*SUM(Fasering!$D$5:$D$12)</f>
        <v>0</v>
      </c>
      <c r="Y33" s="142">
        <f t="shared" si="5"/>
        <v>0</v>
      </c>
      <c r="Z33" s="144">
        <f t="shared" si="6"/>
        <v>0</v>
      </c>
      <c r="AA33" s="115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101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116">
        <f>$Y33*SUM(Fasering!$D$5:$D$12)</f>
        <v>0</v>
      </c>
      <c r="AH33" s="5">
        <f>($AK$3+(I33+R33)*12*7.57%)*SUM(Fasering!$D$5)</f>
        <v>0</v>
      </c>
      <c r="AI33" s="109">
        <f>($AK$3+(J33+S33)*12*7.57%)*SUM(Fasering!$D$5:$D$7)</f>
        <v>559.1972246476281</v>
      </c>
      <c r="AJ33" s="109">
        <f>($AK$3+(K33+T33)*12*7.57%)*SUM(Fasering!$D$5:$D$8)</f>
        <v>958.54075355790258</v>
      </c>
      <c r="AK33" s="104">
        <f>($AK$3+(L33+U33)*12*7.57%)*SUM(Fasering!$D$5:$D$9)</f>
        <v>1415.1215189685106</v>
      </c>
      <c r="AL33" s="9">
        <f>($AK$3+(M33+V33)*12*7.57%)*SUM(Fasering!$D$5:$D$10)</f>
        <v>1928.9395208794526</v>
      </c>
      <c r="AM33" s="9">
        <f>($AK$3+(N33+W33)*12*7.57%)*SUM(Fasering!$D$5:$D$11)</f>
        <v>2498.6468299419962</v>
      </c>
      <c r="AN33" s="74">
        <f>($AK$3+(O33+X33)*12*7.57%)*SUM(Fasering!$D$5:$D$12)</f>
        <v>3126.8106348640013</v>
      </c>
      <c r="AO33" s="5">
        <f>($AK$3+(I33+AA33)*12*7.57%)*SUM(Fasering!$D$5)</f>
        <v>0</v>
      </c>
      <c r="AP33" s="109">
        <f>($AK$3+(J33+AB33)*12*7.57%)*SUM(Fasering!$D$5:$D$7)</f>
        <v>559.1972246476281</v>
      </c>
      <c r="AQ33" s="109">
        <f>($AK$3+(K33+AC33)*12*7.57%)*SUM(Fasering!$D$5:$D$8)</f>
        <v>958.54075355790258</v>
      </c>
      <c r="AR33" s="104">
        <f>($AK$3+(L33+AD33)*12*7.57%)*SUM(Fasering!$D$5:$D$9)</f>
        <v>1415.1215189685106</v>
      </c>
      <c r="AS33" s="9">
        <f>($AK$3+(M33+AE33)*12*7.57%)*SUM(Fasering!$D$5:$D$10)</f>
        <v>1928.9395208794526</v>
      </c>
      <c r="AT33" s="9">
        <f>($AK$3+(N33+AF33)*12*7.57%)*SUM(Fasering!$D$5:$D$11)</f>
        <v>2498.6468299419962</v>
      </c>
      <c r="AU33" s="74">
        <f>($AK$3+(O33+AG33)*12*7.57%)*SUM(Fasering!$D$5:$D$12)</f>
        <v>3126.8106348640013</v>
      </c>
    </row>
    <row r="34" spans="1:47" x14ac:dyDescent="0.3">
      <c r="A34" s="32">
        <f t="shared" si="7"/>
        <v>24</v>
      </c>
      <c r="B34" s="142">
        <v>29708.1</v>
      </c>
      <c r="C34" s="143"/>
      <c r="D34" s="142">
        <f t="shared" si="0"/>
        <v>40783.27968</v>
      </c>
      <c r="E34" s="144">
        <f t="shared" si="1"/>
        <v>1010.9910951688031</v>
      </c>
      <c r="F34" s="142">
        <f t="shared" si="2"/>
        <v>3398.6066399999995</v>
      </c>
      <c r="G34" s="144">
        <f t="shared" si="8"/>
        <v>84.249257930733577</v>
      </c>
      <c r="H34" s="60">
        <f>'L4'!$H$10</f>
        <v>1742.05</v>
      </c>
      <c r="I34" s="60">
        <f>GEW!$E$12+($F34-GEW!$E$12)*SUM(Fasering!$D$5)</f>
        <v>1858.3776639999999</v>
      </c>
      <c r="J34" s="60">
        <f>GEW!$E$12+($F34-GEW!$E$12)*SUM(Fasering!$D$5:$D$7)</f>
        <v>2256.6249553736675</v>
      </c>
      <c r="K34" s="60">
        <f>GEW!$E$12+($F34-GEW!$E$12)*SUM(Fasering!$D$5:$D$8)</f>
        <v>2485.1240260255877</v>
      </c>
      <c r="L34" s="98">
        <f>GEW!$E$12+($F34-GEW!$E$12)*SUM(Fasering!$D$5:$D$9)</f>
        <v>2713.6230966775083</v>
      </c>
      <c r="M34" s="60">
        <f>GEW!$E$12+($F34-GEW!$E$12)*SUM(Fasering!$D$5:$D$10)</f>
        <v>2942.1221673294285</v>
      </c>
      <c r="N34" s="60">
        <f>GEW!$E$12+($F34-GEW!$E$12)*SUM(Fasering!$D$5:$D$11)</f>
        <v>3170.1075693480798</v>
      </c>
      <c r="O34" s="117">
        <f>GEW!$E$12+($F34-GEW!$E$12)*SUM(Fasering!$D$5:$D$12)</f>
        <v>3398.60664</v>
      </c>
      <c r="P34" s="142">
        <f t="shared" si="3"/>
        <v>0</v>
      </c>
      <c r="Q34" s="144">
        <f t="shared" si="4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101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116">
        <f>$P34*SUM(Fasering!$D$5:$D$12)</f>
        <v>0</v>
      </c>
      <c r="Y34" s="142">
        <f t="shared" si="5"/>
        <v>0</v>
      </c>
      <c r="Z34" s="144">
        <f t="shared" si="6"/>
        <v>0</v>
      </c>
      <c r="AA34" s="115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101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116">
        <f>$Y34*SUM(Fasering!$D$5:$D$12)</f>
        <v>0</v>
      </c>
      <c r="AH34" s="5">
        <f>($AK$3+(I34+R34)*12*7.57%)*SUM(Fasering!$D$5)</f>
        <v>0</v>
      </c>
      <c r="AI34" s="109">
        <f>($AK$3+(J34+S34)*12*7.57%)*SUM(Fasering!$D$5:$D$7)</f>
        <v>565.80409698738276</v>
      </c>
      <c r="AJ34" s="109">
        <f>($AK$3+(K34+T34)*12*7.57%)*SUM(Fasering!$D$5:$D$8)</f>
        <v>974.90416677117298</v>
      </c>
      <c r="AK34" s="104">
        <f>($AK$3+(L34+U34)*12*7.57%)*SUM(Fasering!$D$5:$D$9)</f>
        <v>1445.5914717406206</v>
      </c>
      <c r="AL34" s="9">
        <f>($AK$3+(M34+V34)*12*7.57%)*SUM(Fasering!$D$5:$D$10)</f>
        <v>1977.8660118957253</v>
      </c>
      <c r="AM34" s="9">
        <f>($AK$3+(N34+W34)*12*7.57%)*SUM(Fasering!$D$5:$D$11)</f>
        <v>2570.3237100880583</v>
      </c>
      <c r="AN34" s="74">
        <f>($AK$3+(O34+X34)*12*7.57%)*SUM(Fasering!$D$5:$D$12)</f>
        <v>3225.6342717760012</v>
      </c>
      <c r="AO34" s="5">
        <f>($AK$3+(I34+AA34)*12*7.57%)*SUM(Fasering!$D$5)</f>
        <v>0</v>
      </c>
      <c r="AP34" s="109">
        <f>($AK$3+(J34+AB34)*12*7.57%)*SUM(Fasering!$D$5:$D$7)</f>
        <v>565.80409698738276</v>
      </c>
      <c r="AQ34" s="109">
        <f>($AK$3+(K34+AC34)*12*7.57%)*SUM(Fasering!$D$5:$D$8)</f>
        <v>974.90416677117298</v>
      </c>
      <c r="AR34" s="104">
        <f>($AK$3+(L34+AD34)*12*7.57%)*SUM(Fasering!$D$5:$D$9)</f>
        <v>1445.5914717406206</v>
      </c>
      <c r="AS34" s="9">
        <f>($AK$3+(M34+AE34)*12*7.57%)*SUM(Fasering!$D$5:$D$10)</f>
        <v>1977.8660118957253</v>
      </c>
      <c r="AT34" s="9">
        <f>($AK$3+(N34+AF34)*12*7.57%)*SUM(Fasering!$D$5:$D$11)</f>
        <v>2570.3237100880583</v>
      </c>
      <c r="AU34" s="74">
        <f>($AK$3+(O34+AG34)*12*7.57%)*SUM(Fasering!$D$5:$D$12)</f>
        <v>3225.6342717760012</v>
      </c>
    </row>
    <row r="35" spans="1:47" x14ac:dyDescent="0.3">
      <c r="A35" s="32">
        <f t="shared" si="7"/>
        <v>25</v>
      </c>
      <c r="B35" s="142">
        <v>29718.41</v>
      </c>
      <c r="C35" s="143"/>
      <c r="D35" s="142">
        <f t="shared" si="0"/>
        <v>40797.433248000001</v>
      </c>
      <c r="E35" s="144">
        <f t="shared" si="1"/>
        <v>1011.3419529547668</v>
      </c>
      <c r="F35" s="142">
        <f t="shared" si="2"/>
        <v>3399.7861040000003</v>
      </c>
      <c r="G35" s="144">
        <f t="shared" si="8"/>
        <v>84.278496079563908</v>
      </c>
      <c r="H35" s="60">
        <f>'L4'!$H$10</f>
        <v>1742.05</v>
      </c>
      <c r="I35" s="60">
        <f>GEW!$E$12+($F35-GEW!$E$12)*SUM(Fasering!$D$5)</f>
        <v>1858.3776639999999</v>
      </c>
      <c r="J35" s="60">
        <f>GEW!$E$12+($F35-GEW!$E$12)*SUM(Fasering!$D$5:$D$7)</f>
        <v>2256.9299219407121</v>
      </c>
      <c r="K35" s="60">
        <f>GEW!$E$12+($F35-GEW!$E$12)*SUM(Fasering!$D$5:$D$8)</f>
        <v>2485.6039707498198</v>
      </c>
      <c r="L35" s="98">
        <f>GEW!$E$12+($F35-GEW!$E$12)*SUM(Fasering!$D$5:$D$9)</f>
        <v>2714.278019558928</v>
      </c>
      <c r="M35" s="60">
        <f>GEW!$E$12+($F35-GEW!$E$12)*SUM(Fasering!$D$5:$D$10)</f>
        <v>2942.9520683680357</v>
      </c>
      <c r="N35" s="60">
        <f>GEW!$E$12+($F35-GEW!$E$12)*SUM(Fasering!$D$5:$D$11)</f>
        <v>3171.1120551908925</v>
      </c>
      <c r="O35" s="117">
        <f>GEW!$E$12+($F35-GEW!$E$12)*SUM(Fasering!$D$5:$D$12)</f>
        <v>3399.7861040000007</v>
      </c>
      <c r="P35" s="142">
        <f t="shared" si="3"/>
        <v>0</v>
      </c>
      <c r="Q35" s="144">
        <f t="shared" si="4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101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116">
        <f>$P35*SUM(Fasering!$D$5:$D$12)</f>
        <v>0</v>
      </c>
      <c r="Y35" s="142">
        <f t="shared" si="5"/>
        <v>0</v>
      </c>
      <c r="Z35" s="144">
        <f t="shared" si="6"/>
        <v>0</v>
      </c>
      <c r="AA35" s="115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101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116">
        <f>$Y35*SUM(Fasering!$D$5:$D$12)</f>
        <v>0</v>
      </c>
      <c r="AH35" s="5">
        <f>($AK$3+(I35+R35)*12*7.57%)*SUM(Fasering!$D$5)</f>
        <v>0</v>
      </c>
      <c r="AI35" s="109">
        <f>($AK$3+(J35+S35)*12*7.57%)*SUM(Fasering!$D$5:$D$7)</f>
        <v>565.8757273084542</v>
      </c>
      <c r="AJ35" s="109">
        <f>($AK$3+(K35+T35)*12*7.57%)*SUM(Fasering!$D$5:$D$8)</f>
        <v>975.08157545746451</v>
      </c>
      <c r="AK35" s="104">
        <f>($AK$3+(L35+U35)*12*7.57%)*SUM(Fasering!$D$5:$D$9)</f>
        <v>1445.9218205634616</v>
      </c>
      <c r="AL35" s="9">
        <f>($AK$3+(M35+V35)*12*7.57%)*SUM(Fasering!$D$5:$D$10)</f>
        <v>1978.3964626264451</v>
      </c>
      <c r="AM35" s="9">
        <f>($AK$3+(N35+W35)*12*7.57%)*SUM(Fasering!$D$5:$D$11)</f>
        <v>2571.1008157553447</v>
      </c>
      <c r="AN35" s="74">
        <f>($AK$3+(O35+X35)*12*7.57%)*SUM(Fasering!$D$5:$D$12)</f>
        <v>3226.7056968736019</v>
      </c>
      <c r="AO35" s="5">
        <f>($AK$3+(I35+AA35)*12*7.57%)*SUM(Fasering!$D$5)</f>
        <v>0</v>
      </c>
      <c r="AP35" s="109">
        <f>($AK$3+(J35+AB35)*12*7.57%)*SUM(Fasering!$D$5:$D$7)</f>
        <v>565.8757273084542</v>
      </c>
      <c r="AQ35" s="109">
        <f>($AK$3+(K35+AC35)*12*7.57%)*SUM(Fasering!$D$5:$D$8)</f>
        <v>975.08157545746451</v>
      </c>
      <c r="AR35" s="104">
        <f>($AK$3+(L35+AD35)*12*7.57%)*SUM(Fasering!$D$5:$D$9)</f>
        <v>1445.9218205634616</v>
      </c>
      <c r="AS35" s="9">
        <f>($AK$3+(M35+AE35)*12*7.57%)*SUM(Fasering!$D$5:$D$10)</f>
        <v>1978.3964626264451</v>
      </c>
      <c r="AT35" s="9">
        <f>($AK$3+(N35+AF35)*12*7.57%)*SUM(Fasering!$D$5:$D$11)</f>
        <v>2571.1008157553447</v>
      </c>
      <c r="AU35" s="74">
        <f>($AK$3+(O35+AG35)*12*7.57%)*SUM(Fasering!$D$5:$D$12)</f>
        <v>3226.7056968736019</v>
      </c>
    </row>
    <row r="36" spans="1:47" x14ac:dyDescent="0.3">
      <c r="A36" s="32">
        <f t="shared" si="7"/>
        <v>26</v>
      </c>
      <c r="B36" s="142">
        <v>29718.41</v>
      </c>
      <c r="C36" s="143"/>
      <c r="D36" s="142">
        <f t="shared" si="0"/>
        <v>40797.433248000001</v>
      </c>
      <c r="E36" s="144">
        <f t="shared" si="1"/>
        <v>1011.3419529547668</v>
      </c>
      <c r="F36" s="142">
        <f t="shared" si="2"/>
        <v>3399.7861040000003</v>
      </c>
      <c r="G36" s="144">
        <f t="shared" si="8"/>
        <v>84.278496079563908</v>
      </c>
      <c r="H36" s="60">
        <f>'L4'!$H$10</f>
        <v>1742.05</v>
      </c>
      <c r="I36" s="60">
        <f>GEW!$E$12+($F36-GEW!$E$12)*SUM(Fasering!$D$5)</f>
        <v>1858.3776639999999</v>
      </c>
      <c r="J36" s="60">
        <f>GEW!$E$12+($F36-GEW!$E$12)*SUM(Fasering!$D$5:$D$7)</f>
        <v>2256.9299219407121</v>
      </c>
      <c r="K36" s="60">
        <f>GEW!$E$12+($F36-GEW!$E$12)*SUM(Fasering!$D$5:$D$8)</f>
        <v>2485.6039707498198</v>
      </c>
      <c r="L36" s="98">
        <f>GEW!$E$12+($F36-GEW!$E$12)*SUM(Fasering!$D$5:$D$9)</f>
        <v>2714.278019558928</v>
      </c>
      <c r="M36" s="60">
        <f>GEW!$E$12+($F36-GEW!$E$12)*SUM(Fasering!$D$5:$D$10)</f>
        <v>2942.9520683680357</v>
      </c>
      <c r="N36" s="60">
        <f>GEW!$E$12+($F36-GEW!$E$12)*SUM(Fasering!$D$5:$D$11)</f>
        <v>3171.1120551908925</v>
      </c>
      <c r="O36" s="117">
        <f>GEW!$E$12+($F36-GEW!$E$12)*SUM(Fasering!$D$5:$D$12)</f>
        <v>3399.7861040000007</v>
      </c>
      <c r="P36" s="142">
        <f t="shared" si="3"/>
        <v>0</v>
      </c>
      <c r="Q36" s="144">
        <f t="shared" si="4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101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116">
        <f>$P36*SUM(Fasering!$D$5:$D$12)</f>
        <v>0</v>
      </c>
      <c r="Y36" s="142">
        <f t="shared" si="5"/>
        <v>0</v>
      </c>
      <c r="Z36" s="144">
        <f t="shared" si="6"/>
        <v>0</v>
      </c>
      <c r="AA36" s="115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101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116">
        <f>$Y36*SUM(Fasering!$D$5:$D$12)</f>
        <v>0</v>
      </c>
      <c r="AH36" s="5">
        <f>($AK$3+(I36+R36)*12*7.57%)*SUM(Fasering!$D$5)</f>
        <v>0</v>
      </c>
      <c r="AI36" s="109">
        <f>($AK$3+(J36+S36)*12*7.57%)*SUM(Fasering!$D$5:$D$7)</f>
        <v>565.8757273084542</v>
      </c>
      <c r="AJ36" s="109">
        <f>($AK$3+(K36+T36)*12*7.57%)*SUM(Fasering!$D$5:$D$8)</f>
        <v>975.08157545746451</v>
      </c>
      <c r="AK36" s="104">
        <f>($AK$3+(L36+U36)*12*7.57%)*SUM(Fasering!$D$5:$D$9)</f>
        <v>1445.9218205634616</v>
      </c>
      <c r="AL36" s="9">
        <f>($AK$3+(M36+V36)*12*7.57%)*SUM(Fasering!$D$5:$D$10)</f>
        <v>1978.3964626264451</v>
      </c>
      <c r="AM36" s="9">
        <f>($AK$3+(N36+W36)*12*7.57%)*SUM(Fasering!$D$5:$D$11)</f>
        <v>2571.1008157553447</v>
      </c>
      <c r="AN36" s="74">
        <f>($AK$3+(O36+X36)*12*7.57%)*SUM(Fasering!$D$5:$D$12)</f>
        <v>3226.7056968736019</v>
      </c>
      <c r="AO36" s="5">
        <f>($AK$3+(I36+AA36)*12*7.57%)*SUM(Fasering!$D$5)</f>
        <v>0</v>
      </c>
      <c r="AP36" s="109">
        <f>($AK$3+(J36+AB36)*12*7.57%)*SUM(Fasering!$D$5:$D$7)</f>
        <v>565.8757273084542</v>
      </c>
      <c r="AQ36" s="109">
        <f>($AK$3+(K36+AC36)*12*7.57%)*SUM(Fasering!$D$5:$D$8)</f>
        <v>975.08157545746451</v>
      </c>
      <c r="AR36" s="104">
        <f>($AK$3+(L36+AD36)*12*7.57%)*SUM(Fasering!$D$5:$D$9)</f>
        <v>1445.9218205634616</v>
      </c>
      <c r="AS36" s="9">
        <f>($AK$3+(M36+AE36)*12*7.57%)*SUM(Fasering!$D$5:$D$10)</f>
        <v>1978.3964626264451</v>
      </c>
      <c r="AT36" s="9">
        <f>($AK$3+(N36+AF36)*12*7.57%)*SUM(Fasering!$D$5:$D$11)</f>
        <v>2571.1008157553447</v>
      </c>
      <c r="AU36" s="74">
        <f>($AK$3+(O36+AG36)*12*7.57%)*SUM(Fasering!$D$5:$D$12)</f>
        <v>3226.7056968736019</v>
      </c>
    </row>
    <row r="37" spans="1:47" x14ac:dyDescent="0.3">
      <c r="A37" s="32">
        <f t="shared" si="7"/>
        <v>27</v>
      </c>
      <c r="B37" s="142">
        <v>29728.76</v>
      </c>
      <c r="C37" s="143"/>
      <c r="D37" s="142">
        <f t="shared" si="0"/>
        <v>40811.641727999995</v>
      </c>
      <c r="E37" s="144">
        <f t="shared" si="1"/>
        <v>1011.6941719736537</v>
      </c>
      <c r="F37" s="142">
        <f t="shared" si="2"/>
        <v>3400.9701439999999</v>
      </c>
      <c r="G37" s="144">
        <f t="shared" si="8"/>
        <v>84.307847664471154</v>
      </c>
      <c r="H37" s="60">
        <f>'L4'!$H$10</f>
        <v>1742.05</v>
      </c>
      <c r="I37" s="60">
        <f>GEW!$E$12+($F37-GEW!$E$12)*SUM(Fasering!$D$5)</f>
        <v>1858.3776639999999</v>
      </c>
      <c r="J37" s="60">
        <f>GEW!$E$12+($F37-GEW!$E$12)*SUM(Fasering!$D$5:$D$7)</f>
        <v>2257.236071695213</v>
      </c>
      <c r="K37" s="60">
        <f>GEW!$E$12+($F37-GEW!$E$12)*SUM(Fasering!$D$5:$D$8)</f>
        <v>2486.0857775292379</v>
      </c>
      <c r="L37" s="98">
        <f>GEW!$E$12+($F37-GEW!$E$12)*SUM(Fasering!$D$5:$D$9)</f>
        <v>2714.9354833632624</v>
      </c>
      <c r="M37" s="60">
        <f>GEW!$E$12+($F37-GEW!$E$12)*SUM(Fasering!$D$5:$D$10)</f>
        <v>2943.7851891972869</v>
      </c>
      <c r="N37" s="60">
        <f>GEW!$E$12+($F37-GEW!$E$12)*SUM(Fasering!$D$5:$D$11)</f>
        <v>3172.1204381659754</v>
      </c>
      <c r="O37" s="117">
        <f>GEW!$E$12+($F37-GEW!$E$12)*SUM(Fasering!$D$5:$D$12)</f>
        <v>3400.9701440000003</v>
      </c>
      <c r="P37" s="142">
        <f t="shared" si="3"/>
        <v>0</v>
      </c>
      <c r="Q37" s="144">
        <f t="shared" si="4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101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116">
        <f>$P37*SUM(Fasering!$D$5:$D$12)</f>
        <v>0</v>
      </c>
      <c r="Y37" s="142">
        <f t="shared" si="5"/>
        <v>0</v>
      </c>
      <c r="Z37" s="144">
        <f t="shared" si="6"/>
        <v>0</v>
      </c>
      <c r="AA37" s="115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101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116">
        <f>$Y37*SUM(Fasering!$D$5:$D$12)</f>
        <v>0</v>
      </c>
      <c r="AH37" s="5">
        <f>($AK$3+(I37+R37)*12*7.57%)*SUM(Fasering!$D$5)</f>
        <v>0</v>
      </c>
      <c r="AI37" s="109">
        <f>($AK$3+(J37+S37)*12*7.57%)*SUM(Fasering!$D$5:$D$7)</f>
        <v>565.94763553571795</v>
      </c>
      <c r="AJ37" s="109">
        <f>($AK$3+(K37+T37)*12*7.57%)*SUM(Fasering!$D$5:$D$8)</f>
        <v>975.25967244127798</v>
      </c>
      <c r="AK37" s="104">
        <f>($AK$3+(L37+U37)*12*7.57%)*SUM(Fasering!$D$5:$D$9)</f>
        <v>1446.2534510500182</v>
      </c>
      <c r="AL37" s="9">
        <f>($AK$3+(M37+V37)*12*7.57%)*SUM(Fasering!$D$5:$D$10)</f>
        <v>1978.9289713619394</v>
      </c>
      <c r="AM37" s="9">
        <f>($AK$3+(N37+W37)*12*7.57%)*SUM(Fasering!$D$5:$D$11)</f>
        <v>2571.8809363815726</v>
      </c>
      <c r="AN37" s="74">
        <f>($AK$3+(O37+X37)*12*7.57%)*SUM(Fasering!$D$5:$D$12)</f>
        <v>3227.7812788096012</v>
      </c>
      <c r="AO37" s="5">
        <f>($AK$3+(I37+AA37)*12*7.57%)*SUM(Fasering!$D$5)</f>
        <v>0</v>
      </c>
      <c r="AP37" s="109">
        <f>($AK$3+(J37+AB37)*12*7.57%)*SUM(Fasering!$D$5:$D$7)</f>
        <v>565.94763553571795</v>
      </c>
      <c r="AQ37" s="109">
        <f>($AK$3+(K37+AC37)*12*7.57%)*SUM(Fasering!$D$5:$D$8)</f>
        <v>975.25967244127798</v>
      </c>
      <c r="AR37" s="104">
        <f>($AK$3+(L37+AD37)*12*7.57%)*SUM(Fasering!$D$5:$D$9)</f>
        <v>1446.2534510500182</v>
      </c>
      <c r="AS37" s="9">
        <f>($AK$3+(M37+AE37)*12*7.57%)*SUM(Fasering!$D$5:$D$10)</f>
        <v>1978.9289713619394</v>
      </c>
      <c r="AT37" s="9">
        <f>($AK$3+(N37+AF37)*12*7.57%)*SUM(Fasering!$D$5:$D$11)</f>
        <v>2571.8809363815726</v>
      </c>
      <c r="AU37" s="74">
        <f>($AK$3+(O37+AG37)*12*7.57%)*SUM(Fasering!$D$5:$D$12)</f>
        <v>3227.7812788096012</v>
      </c>
    </row>
    <row r="38" spans="1:47" x14ac:dyDescent="0.3">
      <c r="A38" s="35"/>
      <c r="B38" s="156"/>
      <c r="C38" s="157"/>
      <c r="D38" s="156"/>
      <c r="E38" s="157"/>
      <c r="F38" s="156"/>
      <c r="G38" s="157"/>
      <c r="H38" s="46"/>
      <c r="I38" s="46"/>
      <c r="J38" s="46"/>
      <c r="K38" s="99"/>
      <c r="L38" s="46"/>
      <c r="M38" s="46"/>
      <c r="N38" s="46"/>
      <c r="O38" s="119"/>
      <c r="P38" s="156"/>
      <c r="Q38" s="157"/>
      <c r="R38" s="46"/>
      <c r="S38" s="46"/>
      <c r="T38" s="99"/>
      <c r="U38" s="46"/>
      <c r="V38" s="46"/>
      <c r="W38" s="46"/>
      <c r="X38" s="119"/>
      <c r="Y38" s="156"/>
      <c r="Z38" s="157"/>
      <c r="AA38" s="46"/>
      <c r="AB38" s="46"/>
      <c r="AC38" s="99"/>
      <c r="AD38" s="46"/>
      <c r="AE38" s="46"/>
      <c r="AF38" s="46"/>
      <c r="AG38" s="119"/>
      <c r="AH38" s="75"/>
      <c r="AI38" s="110"/>
      <c r="AJ38" s="105"/>
      <c r="AK38" s="76"/>
      <c r="AL38" s="76"/>
      <c r="AM38" s="76"/>
      <c r="AN38" s="77"/>
      <c r="AO38" s="75"/>
      <c r="AP38" s="110"/>
      <c r="AQ38" s="105"/>
      <c r="AR38" s="76"/>
      <c r="AS38" s="76"/>
      <c r="AT38" s="76"/>
      <c r="AU38" s="77"/>
    </row>
  </sheetData>
  <mergeCells count="166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2.75" x14ac:dyDescent="0.2"/>
  <cols>
    <col min="1" max="1" width="4.625" bestFit="1" customWidth="1"/>
    <col min="8" max="9" width="11.25" customWidth="1"/>
    <col min="10" max="10" width="11.25" style="68" customWidth="1"/>
    <col min="11" max="11" width="11.25" style="94" customWidth="1"/>
    <col min="12" max="15" width="11.25" customWidth="1"/>
    <col min="18" max="18" width="11.25" customWidth="1"/>
    <col min="19" max="19" width="11.25" style="68" customWidth="1"/>
    <col min="20" max="20" width="11.25" style="94" customWidth="1"/>
    <col min="21" max="24" width="11.25" customWidth="1"/>
    <col min="27" max="27" width="11.25" customWidth="1"/>
    <col min="28" max="28" width="11.25" style="68" customWidth="1"/>
    <col min="29" max="29" width="11.25" style="94" customWidth="1"/>
    <col min="30" max="34" width="11.25" customWidth="1"/>
    <col min="35" max="35" width="11.25" style="68" customWidth="1"/>
    <col min="36" max="36" width="11.25" style="94" customWidth="1"/>
    <col min="37" max="41" width="11.25" customWidth="1"/>
    <col min="42" max="42" width="11.25" style="68" customWidth="1"/>
    <col min="43" max="43" width="11.25" style="94" customWidth="1"/>
    <col min="44" max="47" width="11.25" customWidth="1"/>
  </cols>
  <sheetData>
    <row r="1" spans="1:47" ht="16.5" x14ac:dyDescent="0.3">
      <c r="A1" s="21" t="s">
        <v>18</v>
      </c>
      <c r="B1" s="21" t="s">
        <v>19</v>
      </c>
      <c r="C1" s="21" t="s">
        <v>119</v>
      </c>
      <c r="D1" s="21"/>
      <c r="E1" s="22"/>
      <c r="G1" s="21"/>
      <c r="H1" s="21"/>
      <c r="I1" s="21"/>
      <c r="J1" s="36"/>
      <c r="K1" s="21"/>
      <c r="L1" s="21"/>
      <c r="M1" s="85">
        <f>D7</f>
        <v>44287</v>
      </c>
      <c r="N1" s="23"/>
      <c r="O1" s="24" t="s">
        <v>20</v>
      </c>
      <c r="P1" s="23"/>
      <c r="Q1" s="23"/>
      <c r="R1" s="23"/>
      <c r="S1" s="23"/>
      <c r="T1" s="24"/>
      <c r="AH1" s="68" t="str">
        <f>'L4'!$AH$2</f>
        <v>Berekening eindejaarspremie 2020:</v>
      </c>
    </row>
    <row r="2" spans="1:47" ht="15" x14ac:dyDescent="0.3">
      <c r="A2" s="24"/>
      <c r="B2" s="23"/>
      <c r="C2" s="23"/>
      <c r="D2" s="23"/>
      <c r="E2" s="23"/>
      <c r="F2" s="23"/>
      <c r="G2" s="23"/>
      <c r="H2" s="23"/>
      <c r="I2" s="23"/>
      <c r="J2" s="23"/>
      <c r="K2" s="24"/>
      <c r="L2" s="23"/>
      <c r="M2" s="23"/>
      <c r="P2" s="23"/>
      <c r="AH2" s="69" t="s">
        <v>92</v>
      </c>
      <c r="AK2" s="70">
        <f>'L4'!$AK$3</f>
        <v>138.34</v>
      </c>
    </row>
    <row r="3" spans="1:47" ht="15" x14ac:dyDescent="0.3">
      <c r="A3" s="24"/>
      <c r="B3" s="23"/>
      <c r="C3" s="23"/>
      <c r="D3" s="23"/>
      <c r="E3" s="23"/>
      <c r="F3" s="23"/>
      <c r="G3" s="23"/>
      <c r="H3" s="23"/>
      <c r="I3" s="23"/>
      <c r="J3" s="23"/>
      <c r="K3" s="24"/>
      <c r="L3" s="23"/>
      <c r="M3" s="23"/>
      <c r="N3" s="23" t="s">
        <v>21</v>
      </c>
      <c r="O3" s="67">
        <f>'L4'!O3</f>
        <v>1.3728</v>
      </c>
      <c r="P3" s="23"/>
      <c r="AH3" s="69" t="s">
        <v>47</v>
      </c>
      <c r="AJ3" s="111"/>
    </row>
    <row r="4" spans="1:47" ht="17.25" x14ac:dyDescent="0.35">
      <c r="A4" s="21"/>
      <c r="B4" s="21"/>
      <c r="C4" s="21"/>
      <c r="D4" s="21"/>
      <c r="E4" s="26"/>
      <c r="F4" s="27"/>
      <c r="G4" s="21"/>
      <c r="H4" s="21"/>
      <c r="I4" s="21"/>
      <c r="J4" s="36"/>
      <c r="K4" s="21"/>
      <c r="L4" s="21"/>
      <c r="M4" s="21"/>
      <c r="N4" s="21"/>
      <c r="O4" s="21"/>
      <c r="P4" s="21"/>
      <c r="Q4" s="23"/>
      <c r="R4" s="23"/>
      <c r="S4" s="23"/>
      <c r="T4" s="24"/>
      <c r="U4" s="23"/>
      <c r="V4" s="23"/>
      <c r="W4" s="23"/>
      <c r="X4" s="23"/>
      <c r="Y4" s="23"/>
      <c r="Z4" s="23"/>
      <c r="AA4" s="23"/>
      <c r="AB4" s="23"/>
      <c r="AC4" s="24"/>
      <c r="AD4" s="23"/>
      <c r="AE4" s="23"/>
      <c r="AF4" s="23"/>
      <c r="AG4" s="23"/>
    </row>
    <row r="5" spans="1:47" ht="15" x14ac:dyDescent="0.3">
      <c r="A5" s="28"/>
      <c r="B5" s="135" t="s">
        <v>22</v>
      </c>
      <c r="C5" s="136"/>
      <c r="D5" s="136"/>
      <c r="E5" s="137"/>
      <c r="F5" s="135" t="s">
        <v>23</v>
      </c>
      <c r="G5" s="137"/>
      <c r="H5" s="132" t="s">
        <v>37</v>
      </c>
      <c r="I5" s="133"/>
      <c r="J5" s="133"/>
      <c r="K5" s="133"/>
      <c r="L5" s="133"/>
      <c r="M5" s="133"/>
      <c r="N5" s="133"/>
      <c r="O5" s="134"/>
      <c r="P5" s="135" t="s">
        <v>24</v>
      </c>
      <c r="Q5" s="138"/>
      <c r="R5" s="132" t="s">
        <v>38</v>
      </c>
      <c r="S5" s="133"/>
      <c r="T5" s="133"/>
      <c r="U5" s="133"/>
      <c r="V5" s="133"/>
      <c r="W5" s="133"/>
      <c r="X5" s="134"/>
      <c r="Y5" s="135" t="s">
        <v>25</v>
      </c>
      <c r="Z5" s="137"/>
      <c r="AA5" s="132" t="s">
        <v>39</v>
      </c>
      <c r="AB5" s="133"/>
      <c r="AC5" s="133"/>
      <c r="AD5" s="133"/>
      <c r="AE5" s="133"/>
      <c r="AF5" s="133"/>
      <c r="AG5" s="134"/>
      <c r="AH5" s="132" t="s">
        <v>99</v>
      </c>
      <c r="AI5" s="133"/>
      <c r="AJ5" s="133"/>
      <c r="AK5" s="133"/>
      <c r="AL5" s="133"/>
      <c r="AM5" s="133"/>
      <c r="AN5" s="134"/>
      <c r="AO5" s="132" t="s">
        <v>100</v>
      </c>
      <c r="AP5" s="133"/>
      <c r="AQ5" s="133"/>
      <c r="AR5" s="133"/>
      <c r="AS5" s="133"/>
      <c r="AT5" s="133"/>
      <c r="AU5" s="134"/>
    </row>
    <row r="6" spans="1:47" ht="15" x14ac:dyDescent="0.3">
      <c r="A6" s="32"/>
      <c r="B6" s="139">
        <v>1</v>
      </c>
      <c r="C6" s="140"/>
      <c r="D6" s="139"/>
      <c r="E6" s="140"/>
      <c r="F6" s="139"/>
      <c r="G6" s="140"/>
      <c r="H6" s="43" t="s">
        <v>128</v>
      </c>
      <c r="I6" s="43" t="s">
        <v>32</v>
      </c>
      <c r="J6" s="43" t="s">
        <v>33</v>
      </c>
      <c r="K6" s="43" t="s">
        <v>34</v>
      </c>
      <c r="L6" s="95" t="s">
        <v>35</v>
      </c>
      <c r="M6" s="43" t="s">
        <v>36</v>
      </c>
      <c r="N6" s="43" t="s">
        <v>125</v>
      </c>
      <c r="O6" s="114" t="s">
        <v>126</v>
      </c>
      <c r="P6" s="139"/>
      <c r="Q6" s="140"/>
      <c r="R6" s="43" t="s">
        <v>127</v>
      </c>
      <c r="S6" s="43" t="s">
        <v>33</v>
      </c>
      <c r="T6" s="43" t="s">
        <v>34</v>
      </c>
      <c r="U6" s="95" t="s">
        <v>35</v>
      </c>
      <c r="V6" s="43" t="s">
        <v>36</v>
      </c>
      <c r="W6" s="43" t="s">
        <v>125</v>
      </c>
      <c r="X6" s="114" t="s">
        <v>126</v>
      </c>
      <c r="Y6" s="141" t="s">
        <v>27</v>
      </c>
      <c r="Z6" s="140"/>
      <c r="AA6" s="43" t="s">
        <v>127</v>
      </c>
      <c r="AB6" s="43" t="s">
        <v>33</v>
      </c>
      <c r="AC6" s="43" t="s">
        <v>34</v>
      </c>
      <c r="AD6" s="95" t="s">
        <v>35</v>
      </c>
      <c r="AE6" s="43" t="s">
        <v>36</v>
      </c>
      <c r="AF6" s="43" t="s">
        <v>125</v>
      </c>
      <c r="AG6" s="114" t="s">
        <v>126</v>
      </c>
      <c r="AH6" s="43" t="s">
        <v>127</v>
      </c>
      <c r="AI6" s="43" t="s">
        <v>33</v>
      </c>
      <c r="AJ6" s="43" t="s">
        <v>34</v>
      </c>
      <c r="AK6" s="95" t="s">
        <v>35</v>
      </c>
      <c r="AL6" s="43" t="s">
        <v>36</v>
      </c>
      <c r="AM6" s="43" t="s">
        <v>125</v>
      </c>
      <c r="AN6" s="114" t="s">
        <v>126</v>
      </c>
      <c r="AO6" s="43" t="s">
        <v>127</v>
      </c>
      <c r="AP6" s="43" t="s">
        <v>33</v>
      </c>
      <c r="AQ6" s="43" t="s">
        <v>34</v>
      </c>
      <c r="AR6" s="95" t="s">
        <v>35</v>
      </c>
      <c r="AS6" s="43" t="s">
        <v>36</v>
      </c>
      <c r="AT6" s="43" t="s">
        <v>125</v>
      </c>
      <c r="AU6" s="114" t="s">
        <v>126</v>
      </c>
    </row>
    <row r="7" spans="1:47" ht="15" x14ac:dyDescent="0.3">
      <c r="A7" s="32"/>
      <c r="B7" s="148" t="s">
        <v>30</v>
      </c>
      <c r="C7" s="149"/>
      <c r="D7" s="150">
        <f>'L4'!$D$8</f>
        <v>44287</v>
      </c>
      <c r="E7" s="151"/>
      <c r="F7" s="154">
        <f>D7</f>
        <v>44287</v>
      </c>
      <c r="G7" s="155"/>
      <c r="H7" s="47"/>
      <c r="I7" s="47" t="s">
        <v>101</v>
      </c>
      <c r="J7" s="47" t="s">
        <v>102</v>
      </c>
      <c r="K7" s="47" t="s">
        <v>103</v>
      </c>
      <c r="L7" s="96" t="s">
        <v>103</v>
      </c>
      <c r="M7" s="47" t="s">
        <v>103</v>
      </c>
      <c r="N7" s="47" t="s">
        <v>104</v>
      </c>
      <c r="O7" s="52" t="s">
        <v>103</v>
      </c>
      <c r="P7" s="152"/>
      <c r="Q7" s="153"/>
      <c r="R7" s="47" t="s">
        <v>101</v>
      </c>
      <c r="S7" s="47" t="s">
        <v>102</v>
      </c>
      <c r="T7" s="47" t="s">
        <v>103</v>
      </c>
      <c r="U7" s="96" t="s">
        <v>103</v>
      </c>
      <c r="V7" s="47" t="s">
        <v>103</v>
      </c>
      <c r="W7" s="47" t="s">
        <v>104</v>
      </c>
      <c r="X7" s="52" t="s">
        <v>103</v>
      </c>
      <c r="Y7" s="152"/>
      <c r="Z7" s="153"/>
      <c r="AA7" s="47" t="s">
        <v>101</v>
      </c>
      <c r="AB7" s="47" t="s">
        <v>102</v>
      </c>
      <c r="AC7" s="47" t="s">
        <v>103</v>
      </c>
      <c r="AD7" s="96" t="s">
        <v>103</v>
      </c>
      <c r="AE7" s="47" t="s">
        <v>103</v>
      </c>
      <c r="AF7" s="47" t="s">
        <v>104</v>
      </c>
      <c r="AG7" s="52" t="s">
        <v>103</v>
      </c>
      <c r="AH7" s="47" t="s">
        <v>101</v>
      </c>
      <c r="AI7" s="47" t="s">
        <v>102</v>
      </c>
      <c r="AJ7" s="47" t="s">
        <v>103</v>
      </c>
      <c r="AK7" s="96" t="s">
        <v>103</v>
      </c>
      <c r="AL7" s="47" t="s">
        <v>103</v>
      </c>
      <c r="AM7" s="47" t="s">
        <v>104</v>
      </c>
      <c r="AN7" s="52" t="s">
        <v>103</v>
      </c>
      <c r="AO7" s="47" t="s">
        <v>101</v>
      </c>
      <c r="AP7" s="47" t="s">
        <v>102</v>
      </c>
      <c r="AQ7" s="47" t="s">
        <v>103</v>
      </c>
      <c r="AR7" s="96" t="s">
        <v>103</v>
      </c>
      <c r="AS7" s="47" t="s">
        <v>103</v>
      </c>
      <c r="AT7" s="47" t="s">
        <v>104</v>
      </c>
      <c r="AU7" s="52" t="s">
        <v>103</v>
      </c>
    </row>
    <row r="8" spans="1:47" ht="15" x14ac:dyDescent="0.3">
      <c r="A8" s="32"/>
      <c r="B8" s="135"/>
      <c r="C8" s="137"/>
      <c r="D8" s="147"/>
      <c r="E8" s="138"/>
      <c r="F8" s="93"/>
      <c r="G8" s="59"/>
      <c r="H8" s="61"/>
      <c r="I8" s="61"/>
      <c r="J8" s="61"/>
      <c r="K8" s="61"/>
      <c r="L8" s="97"/>
      <c r="M8" s="61"/>
      <c r="N8" s="61"/>
      <c r="O8" s="59"/>
      <c r="P8" s="58"/>
      <c r="Q8" s="59"/>
      <c r="R8" s="44"/>
      <c r="S8" s="44"/>
      <c r="T8" s="44"/>
      <c r="U8" s="100"/>
      <c r="V8" s="44"/>
      <c r="W8" s="44"/>
      <c r="X8" s="113"/>
      <c r="Y8" s="58"/>
      <c r="Z8" s="59"/>
      <c r="AA8" s="118"/>
      <c r="AB8" s="44"/>
      <c r="AC8" s="44"/>
      <c r="AD8" s="100"/>
      <c r="AE8" s="44"/>
      <c r="AF8" s="44"/>
      <c r="AG8" s="113"/>
      <c r="AH8" s="71"/>
      <c r="AI8" s="108"/>
      <c r="AJ8" s="108"/>
      <c r="AK8" s="103"/>
      <c r="AL8" s="72"/>
      <c r="AM8" s="72"/>
      <c r="AN8" s="73"/>
      <c r="AO8" s="71"/>
      <c r="AP8" s="108"/>
      <c r="AQ8" s="108"/>
      <c r="AR8" s="103"/>
      <c r="AS8" s="72"/>
      <c r="AT8" s="72"/>
      <c r="AU8" s="73"/>
    </row>
    <row r="9" spans="1:47" ht="15" x14ac:dyDescent="0.3">
      <c r="A9" s="32">
        <v>0</v>
      </c>
      <c r="B9" s="142">
        <v>17770.990000000002</v>
      </c>
      <c r="C9" s="143"/>
      <c r="D9" s="142">
        <f t="shared" ref="D9:D36" si="0">B9*$O$3</f>
        <v>24396.015072000002</v>
      </c>
      <c r="E9" s="144">
        <f t="shared" ref="E9:E36" si="1">D9/40.3399</f>
        <v>604.7614166619154</v>
      </c>
      <c r="F9" s="145">
        <f t="shared" ref="F9:F36" si="2">B9/12*$O$3</f>
        <v>2033.0012560000002</v>
      </c>
      <c r="G9" s="146">
        <f t="shared" ref="G9:G36" si="3">F9/40.3399</f>
        <v>50.396784721826286</v>
      </c>
      <c r="H9" s="60">
        <f>'L4'!$H$10</f>
        <v>1742.05</v>
      </c>
      <c r="I9" s="60">
        <f>GEW!$E$12+($F9-GEW!$E$12)*SUM(Fasering!$D$5)</f>
        <v>1858.3776639999999</v>
      </c>
      <c r="J9" s="60">
        <f>GEW!$E$12+($F9-GEW!$E$12)*SUM(Fasering!$D$5:$D$7)</f>
        <v>1903.5289847500781</v>
      </c>
      <c r="K9" s="60">
        <f>GEW!$E$12+($F9-GEW!$E$12)*SUM(Fasering!$D$5:$D$8)</f>
        <v>1929.4350864451162</v>
      </c>
      <c r="L9" s="98">
        <f>GEW!$E$12+($F9-GEW!$E$12)*SUM(Fasering!$D$5:$D$9)</f>
        <v>1955.3411881401541</v>
      </c>
      <c r="M9" s="60">
        <f>GEW!$E$12+($F9-GEW!$E$12)*SUM(Fasering!$D$5:$D$10)</f>
        <v>1981.2472898351921</v>
      </c>
      <c r="N9" s="60">
        <f>GEW!$E$12+($F9-GEW!$E$12)*SUM(Fasering!$D$5:$D$11)</f>
        <v>2007.0951543049623</v>
      </c>
      <c r="O9" s="117">
        <f>GEW!$E$12+($F9-GEW!$E$12)*SUM(Fasering!$D$5:$D$12)</f>
        <v>2033.0012560000002</v>
      </c>
      <c r="P9" s="145">
        <f t="shared" ref="P9:P36" si="4">((B9&lt;19968.2)*913.03+(B9&gt;19968.2)*(B9&lt;20424.71)*(20424.71-B9+456.51)+(B9&gt;20424.71)*(B9&lt;22659.62)*456.51+(B9&gt;22659.62)*(B9&lt;23116.13)*(23116.13-B9))/12*$O$3</f>
        <v>104.450632</v>
      </c>
      <c r="Q9" s="146">
        <f t="shared" ref="Q9:Q36" si="5">P9/40.3399</f>
        <v>2.5892635331272511</v>
      </c>
      <c r="R9" s="45">
        <f>$P9*SUM(Fasering!$D$5)</f>
        <v>0</v>
      </c>
      <c r="S9" s="45">
        <f>$P9*SUM(Fasering!$D$5:$D$7)</f>
        <v>27.007141096836332</v>
      </c>
      <c r="T9" s="45">
        <f>$P9*SUM(Fasering!$D$5:$D$8)</f>
        <v>42.502806165408408</v>
      </c>
      <c r="U9" s="101">
        <f>$P9*SUM(Fasering!$D$5:$D$9)</f>
        <v>57.998471233980482</v>
      </c>
      <c r="V9" s="45">
        <f>$P9*SUM(Fasering!$D$5:$D$10)</f>
        <v>73.494136302552548</v>
      </c>
      <c r="W9" s="45">
        <f>$P9*SUM(Fasering!$D$5:$D$11)</f>
        <v>88.954966931427947</v>
      </c>
      <c r="X9" s="116">
        <f>$P9*SUM(Fasering!$D$5:$D$12)</f>
        <v>104.45063200000003</v>
      </c>
      <c r="Y9" s="145">
        <f t="shared" ref="Y9:Y36" si="6">((B9&lt;19968.2)*456.51+(B9&gt;19968.2)*(B9&lt;20196.46)*(20196.46-B9+228.26)+(B9&gt;20196.46)*(B9&lt;22659.62)*228.26+(B9&gt;22659.62)*(B9&lt;22887.88)*(22887.88-B9))/12*$O$3</f>
        <v>52.224743999999994</v>
      </c>
      <c r="Z9" s="146">
        <f t="shared" ref="Z9:Z36" si="7">Y9/40.3399</f>
        <v>1.2946175870540084</v>
      </c>
      <c r="AA9" s="115">
        <f>$Y9*SUM(Fasering!$D$5)</f>
        <v>0</v>
      </c>
      <c r="AB9" s="45">
        <f>$Y9*SUM(Fasering!$D$5:$D$7)</f>
        <v>13.503422649986039</v>
      </c>
      <c r="AC9" s="45">
        <f>$Y9*SUM(Fasering!$D$5:$D$8)</f>
        <v>21.25117032580593</v>
      </c>
      <c r="AD9" s="101">
        <f>$Y9*SUM(Fasering!$D$5:$D$9)</f>
        <v>28.998918001625825</v>
      </c>
      <c r="AE9" s="45">
        <f>$Y9*SUM(Fasering!$D$5:$D$10)</f>
        <v>36.746665677445719</v>
      </c>
      <c r="AF9" s="45">
        <f>$Y9*SUM(Fasering!$D$5:$D$11)</f>
        <v>44.476996324180114</v>
      </c>
      <c r="AG9" s="116">
        <f>$Y9*SUM(Fasering!$D$5:$D$12)</f>
        <v>52.224744000000008</v>
      </c>
      <c r="AH9" s="5">
        <f>($AK$2+(I9+R9)*12*7.57%)*SUM(Fasering!$D$5)</f>
        <v>0</v>
      </c>
      <c r="AI9" s="109">
        <f>($AK$2+(J9+S9)*12*7.57%)*SUM(Fasering!$D$5:$D$7)</f>
        <v>489.21259457059682</v>
      </c>
      <c r="AJ9" s="109">
        <f>($AK$2+(K9+T9)*12*7.57%)*SUM(Fasering!$D$5:$D$8)</f>
        <v>785.20799311729866</v>
      </c>
      <c r="AK9" s="104">
        <f>($AK$2+(L9+U9)*12*7.57%)*SUM(Fasering!$D$5:$D$9)</f>
        <v>1092.3623882388986</v>
      </c>
      <c r="AL9" s="9">
        <f>($AK$2+(M9+V9)*12*7.57%)*SUM(Fasering!$D$5:$D$10)</f>
        <v>1410.6757799353963</v>
      </c>
      <c r="AM9" s="9">
        <f>($AK$2+(N9+W9)*12*7.57%)*SUM(Fasering!$D$5:$D$11)</f>
        <v>1739.3949957701602</v>
      </c>
      <c r="AN9" s="74">
        <f>($AK$2+(O9+X9)*12*7.57%)*SUM(Fasering!$D$5:$D$12)</f>
        <v>2080.0012950592009</v>
      </c>
      <c r="AO9" s="5">
        <f>($AK$2+(I9+AA9)*12*7.57%)*SUM(Fasering!$D$5)</f>
        <v>0</v>
      </c>
      <c r="AP9" s="109">
        <f>($AK$2+(J9+AB9)*12*7.57%)*SUM(Fasering!$D$5:$D$7)</f>
        <v>486.04085119760691</v>
      </c>
      <c r="AQ9" s="109">
        <f>($AK$2+(K9+AC9)*12*7.57%)*SUM(Fasering!$D$5:$D$8)</f>
        <v>777.35245349889362</v>
      </c>
      <c r="AR9" s="104">
        <f>($AK$2+(L9+AD9)*12*7.57%)*SUM(Fasering!$D$5:$D$9)</f>
        <v>1077.7347602463396</v>
      </c>
      <c r="AS9" s="9">
        <f>($AK$2+(M9+AE9)*12*7.57%)*SUM(Fasering!$D$5:$D$10)</f>
        <v>1387.1877714399454</v>
      </c>
      <c r="AT9" s="9">
        <f>($AK$2+(N9+AF9)*12*7.57%)*SUM(Fasering!$D$5:$D$11)</f>
        <v>1704.9852693657433</v>
      </c>
      <c r="AU9" s="74">
        <f>($AK$2+(O9+AG9)*12*7.57%)*SUM(Fasering!$D$5:$D$12)</f>
        <v>2032.5592984000004</v>
      </c>
    </row>
    <row r="10" spans="1:47" ht="15" x14ac:dyDescent="0.3">
      <c r="A10" s="32">
        <f t="shared" ref="A10:A36" si="8">+A9+1</f>
        <v>1</v>
      </c>
      <c r="B10" s="142">
        <v>18046.03</v>
      </c>
      <c r="C10" s="143"/>
      <c r="D10" s="142">
        <f t="shared" si="0"/>
        <v>24773.589983999998</v>
      </c>
      <c r="E10" s="144">
        <f t="shared" si="1"/>
        <v>614.12125424207795</v>
      </c>
      <c r="F10" s="145">
        <f t="shared" si="2"/>
        <v>2064.4658319999999</v>
      </c>
      <c r="G10" s="146">
        <f t="shared" si="3"/>
        <v>51.176771186839822</v>
      </c>
      <c r="H10" s="60">
        <f>'L4'!$H$10</f>
        <v>1742.05</v>
      </c>
      <c r="I10" s="60">
        <f>GEW!$E$12+($F10-GEW!$E$12)*SUM(Fasering!$D$5)</f>
        <v>1858.3776639999999</v>
      </c>
      <c r="J10" s="60">
        <f>GEW!$E$12+($F10-GEW!$E$12)*SUM(Fasering!$D$5:$D$7)</f>
        <v>1911.6645817044759</v>
      </c>
      <c r="K10" s="60">
        <f>GEW!$E$12+($F10-GEW!$E$12)*SUM(Fasering!$D$5:$D$8)</f>
        <v>1942.2385779051272</v>
      </c>
      <c r="L10" s="98">
        <f>GEW!$E$12+($F10-GEW!$E$12)*SUM(Fasering!$D$5:$D$9)</f>
        <v>1972.8125741057781</v>
      </c>
      <c r="M10" s="60">
        <f>GEW!$E$12+($F10-GEW!$E$12)*SUM(Fasering!$D$5:$D$10)</f>
        <v>2003.3865703064293</v>
      </c>
      <c r="N10" s="60">
        <f>GEW!$E$12+($F10-GEW!$E$12)*SUM(Fasering!$D$5:$D$11)</f>
        <v>2033.8918357993487</v>
      </c>
      <c r="O10" s="117">
        <f>GEW!$E$12+($F10-GEW!$E$12)*SUM(Fasering!$D$5:$D$12)</f>
        <v>2064.4658319999999</v>
      </c>
      <c r="P10" s="145">
        <f t="shared" si="4"/>
        <v>104.450632</v>
      </c>
      <c r="Q10" s="146">
        <f t="shared" si="5"/>
        <v>2.5892635331272511</v>
      </c>
      <c r="R10" s="45">
        <f>$P10*SUM(Fasering!$D$5)</f>
        <v>0</v>
      </c>
      <c r="S10" s="45">
        <f>$P10*SUM(Fasering!$D$5:$D$7)</f>
        <v>27.007141096836332</v>
      </c>
      <c r="T10" s="45">
        <f>$P10*SUM(Fasering!$D$5:$D$8)</f>
        <v>42.502806165408408</v>
      </c>
      <c r="U10" s="101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116">
        <f>$P10*SUM(Fasering!$D$5:$D$12)</f>
        <v>104.45063200000003</v>
      </c>
      <c r="Y10" s="145">
        <f t="shared" si="6"/>
        <v>52.224743999999994</v>
      </c>
      <c r="Z10" s="146">
        <f t="shared" si="7"/>
        <v>1.2946175870540084</v>
      </c>
      <c r="AA10" s="115">
        <f>$Y10*SUM(Fasering!$D$5)</f>
        <v>0</v>
      </c>
      <c r="AB10" s="45">
        <f>$Y10*SUM(Fasering!$D$5:$D$7)</f>
        <v>13.503422649986039</v>
      </c>
      <c r="AC10" s="45">
        <f>$Y10*SUM(Fasering!$D$5:$D$8)</f>
        <v>21.25117032580593</v>
      </c>
      <c r="AD10" s="101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116">
        <f>$Y10*SUM(Fasering!$D$5:$D$12)</f>
        <v>52.224744000000008</v>
      </c>
      <c r="AH10" s="5">
        <f>($AK$2+(I10+R10)*12*7.57%)*SUM(Fasering!$D$5)</f>
        <v>0</v>
      </c>
      <c r="AI10" s="109">
        <f>($AK$2+(J10+S10)*12*7.57%)*SUM(Fasering!$D$5:$D$7)</f>
        <v>491.1234775490143</v>
      </c>
      <c r="AJ10" s="109">
        <f>($AK$2+(K10+T10)*12*7.57%)*SUM(Fasering!$D$5:$D$8)</f>
        <v>789.94072687846153</v>
      </c>
      <c r="AK10" s="104">
        <f>($AK$2+(L10+U10)*12*7.57%)*SUM(Fasering!$D$5:$D$9)</f>
        <v>1101.1751079512294</v>
      </c>
      <c r="AL10" s="9">
        <f>($AK$2+(M10+V10)*12*7.57%)*SUM(Fasering!$D$5:$D$10)</f>
        <v>1424.8266207673178</v>
      </c>
      <c r="AM10" s="9">
        <f>($AK$2+(N10+W10)*12*7.57%)*SUM(Fasering!$D$5:$D$11)</f>
        <v>1760.1258534549734</v>
      </c>
      <c r="AN10" s="74">
        <f>($AK$2+(O10+X10)*12*7.57%)*SUM(Fasering!$D$5:$D$12)</f>
        <v>2108.5837158976005</v>
      </c>
      <c r="AO10" s="5">
        <f>($AK$2+(I10+AA10)*12*7.57%)*SUM(Fasering!$D$5)</f>
        <v>0</v>
      </c>
      <c r="AP10" s="109">
        <f>($AK$2+(J10+AB10)*12*7.57%)*SUM(Fasering!$D$5:$D$7)</f>
        <v>487.95173417602444</v>
      </c>
      <c r="AQ10" s="109">
        <f>($AK$2+(K10+AC10)*12*7.57%)*SUM(Fasering!$D$5:$D$8)</f>
        <v>782.0851872600565</v>
      </c>
      <c r="AR10" s="104">
        <f>($AK$2+(L10+AD10)*12*7.57%)*SUM(Fasering!$D$5:$D$9)</f>
        <v>1086.5474799586705</v>
      </c>
      <c r="AS10" s="9">
        <f>($AK$2+(M10+AE10)*12*7.57%)*SUM(Fasering!$D$5:$D$10)</f>
        <v>1401.3386122718666</v>
      </c>
      <c r="AT10" s="9">
        <f>($AK$2+(N10+AF10)*12*7.57%)*SUM(Fasering!$D$5:$D$11)</f>
        <v>1725.716127050556</v>
      </c>
      <c r="AU10" s="74">
        <f>($AK$2+(O10+AG10)*12*7.57%)*SUM(Fasering!$D$5:$D$12)</f>
        <v>2061.1417192384006</v>
      </c>
    </row>
    <row r="11" spans="1:47" ht="15" x14ac:dyDescent="0.3">
      <c r="A11" s="32">
        <f t="shared" si="8"/>
        <v>2</v>
      </c>
      <c r="B11" s="142">
        <v>18659.52</v>
      </c>
      <c r="C11" s="143"/>
      <c r="D11" s="142">
        <f t="shared" si="0"/>
        <v>25615.789056000001</v>
      </c>
      <c r="E11" s="144">
        <f t="shared" si="1"/>
        <v>634.99882389396112</v>
      </c>
      <c r="F11" s="145">
        <f t="shared" si="2"/>
        <v>2134.6490880000001</v>
      </c>
      <c r="G11" s="146">
        <f t="shared" si="3"/>
        <v>52.916568657830091</v>
      </c>
      <c r="H11" s="60">
        <f>'L4'!$H$10</f>
        <v>1742.05</v>
      </c>
      <c r="I11" s="60">
        <f>GEW!$E$12+($F11-GEW!$E$12)*SUM(Fasering!$D$5)</f>
        <v>1858.3776639999999</v>
      </c>
      <c r="J11" s="60">
        <f>GEW!$E$12+($F11-GEW!$E$12)*SUM(Fasering!$D$5:$D$7)</f>
        <v>1929.8114235294961</v>
      </c>
      <c r="K11" s="60">
        <f>GEW!$E$12+($F11-GEW!$E$12)*SUM(Fasering!$D$5:$D$8)</f>
        <v>1970.7973838090038</v>
      </c>
      <c r="L11" s="98">
        <f>GEW!$E$12+($F11-GEW!$E$12)*SUM(Fasering!$D$5:$D$9)</f>
        <v>2011.7833440885113</v>
      </c>
      <c r="M11" s="60">
        <f>GEW!$E$12+($F11-GEW!$E$12)*SUM(Fasering!$D$5:$D$10)</f>
        <v>2052.7693043680188</v>
      </c>
      <c r="N11" s="60">
        <f>GEW!$E$12+($F11-GEW!$E$12)*SUM(Fasering!$D$5:$D$11)</f>
        <v>2093.6631277204924</v>
      </c>
      <c r="O11" s="117">
        <f>GEW!$E$12+($F11-GEW!$E$12)*SUM(Fasering!$D$5:$D$12)</f>
        <v>2134.6490880000001</v>
      </c>
      <c r="P11" s="145">
        <f t="shared" si="4"/>
        <v>104.450632</v>
      </c>
      <c r="Q11" s="146">
        <f t="shared" si="5"/>
        <v>2.5892635331272511</v>
      </c>
      <c r="R11" s="45">
        <f>$P11*SUM(Fasering!$D$5)</f>
        <v>0</v>
      </c>
      <c r="S11" s="45">
        <f>$P11*SUM(Fasering!$D$5:$D$7)</f>
        <v>27.007141096836332</v>
      </c>
      <c r="T11" s="45">
        <f>$P11*SUM(Fasering!$D$5:$D$8)</f>
        <v>42.502806165408408</v>
      </c>
      <c r="U11" s="101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116">
        <f>$P11*SUM(Fasering!$D$5:$D$12)</f>
        <v>104.45063200000003</v>
      </c>
      <c r="Y11" s="145">
        <f t="shared" si="6"/>
        <v>52.224743999999994</v>
      </c>
      <c r="Z11" s="146">
        <f t="shared" si="7"/>
        <v>1.2946175870540084</v>
      </c>
      <c r="AA11" s="115">
        <f>$Y11*SUM(Fasering!$D$5)</f>
        <v>0</v>
      </c>
      <c r="AB11" s="45">
        <f>$Y11*SUM(Fasering!$D$5:$D$7)</f>
        <v>13.503422649986039</v>
      </c>
      <c r="AC11" s="45">
        <f>$Y11*SUM(Fasering!$D$5:$D$8)</f>
        <v>21.25117032580593</v>
      </c>
      <c r="AD11" s="101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116">
        <f>$Y11*SUM(Fasering!$D$5:$D$12)</f>
        <v>52.224744000000008</v>
      </c>
      <c r="AH11" s="5">
        <f>($AK$2+(I11+R11)*12*7.57%)*SUM(Fasering!$D$5)</f>
        <v>0</v>
      </c>
      <c r="AI11" s="109">
        <f>($AK$2+(J11+S11)*12*7.57%)*SUM(Fasering!$D$5:$D$7)</f>
        <v>495.38579429723052</v>
      </c>
      <c r="AJ11" s="109">
        <f>($AK$2+(K11+T11)*12*7.57%)*SUM(Fasering!$D$5:$D$8)</f>
        <v>800.49731804751298</v>
      </c>
      <c r="AK11" s="104">
        <f>($AK$2+(L11+U11)*12*7.57%)*SUM(Fasering!$D$5:$D$9)</f>
        <v>1120.8323047819372</v>
      </c>
      <c r="AL11" s="9">
        <f>($AK$2+(M11+V11)*12*7.57%)*SUM(Fasering!$D$5:$D$10)</f>
        <v>1456.3907545005038</v>
      </c>
      <c r="AM11" s="9">
        <f>($AK$2+(N11+W11)*12*7.57%)*SUM(Fasering!$D$5:$D$11)</f>
        <v>1806.3670324873178</v>
      </c>
      <c r="AN11" s="74">
        <f>($AK$2+(O11+X11)*12*7.57%)*SUM(Fasering!$D$5:$D$12)</f>
        <v>2172.3381856480009</v>
      </c>
      <c r="AO11" s="5">
        <f>($AK$2+(I11+AA11)*12*7.57%)*SUM(Fasering!$D$5)</f>
        <v>0</v>
      </c>
      <c r="AP11" s="109">
        <f>($AK$2+(J11+AB11)*12*7.57%)*SUM(Fasering!$D$5:$D$7)</f>
        <v>492.2140509242405</v>
      </c>
      <c r="AQ11" s="109">
        <f>($AK$2+(K11+AC11)*12*7.57%)*SUM(Fasering!$D$5:$D$8)</f>
        <v>792.64177842910783</v>
      </c>
      <c r="AR11" s="104">
        <f>($AK$2+(L11+AD11)*12*7.57%)*SUM(Fasering!$D$5:$D$9)</f>
        <v>1106.2046767893785</v>
      </c>
      <c r="AS11" s="9">
        <f>($AK$2+(M11+AE11)*12*7.57%)*SUM(Fasering!$D$5:$D$10)</f>
        <v>1432.9027460050531</v>
      </c>
      <c r="AT11" s="9">
        <f>($AK$2+(N11+AF11)*12*7.57%)*SUM(Fasering!$D$5:$D$11)</f>
        <v>1771.9573060829009</v>
      </c>
      <c r="AU11" s="74">
        <f>($AK$2+(O11+AG11)*12*7.57%)*SUM(Fasering!$D$5:$D$12)</f>
        <v>2124.896188988801</v>
      </c>
    </row>
    <row r="12" spans="1:47" ht="15" x14ac:dyDescent="0.3">
      <c r="A12" s="32">
        <f t="shared" si="8"/>
        <v>3</v>
      </c>
      <c r="B12" s="142">
        <v>19361.84</v>
      </c>
      <c r="C12" s="143"/>
      <c r="D12" s="142">
        <f t="shared" si="0"/>
        <v>26579.933951999999</v>
      </c>
      <c r="E12" s="144">
        <f t="shared" si="1"/>
        <v>658.89935156011791</v>
      </c>
      <c r="F12" s="145">
        <f t="shared" si="2"/>
        <v>2214.9944960000003</v>
      </c>
      <c r="G12" s="146">
        <f t="shared" si="3"/>
        <v>54.908279296676497</v>
      </c>
      <c r="H12" s="60">
        <f>'L4'!$H$10</f>
        <v>1742.05</v>
      </c>
      <c r="I12" s="60">
        <f>GEW!$E$12+($F12-GEW!$E$12)*SUM(Fasering!$D$5)</f>
        <v>1858.3776639999999</v>
      </c>
      <c r="J12" s="60">
        <f>GEW!$E$12+($F12-GEW!$E$12)*SUM(Fasering!$D$5:$D$7)</f>
        <v>1950.5858288996703</v>
      </c>
      <c r="K12" s="60">
        <f>GEW!$E$12+($F12-GEW!$E$12)*SUM(Fasering!$D$5:$D$8)</f>
        <v>2003.4913487675371</v>
      </c>
      <c r="L12" s="98">
        <f>GEW!$E$12+($F12-GEW!$E$12)*SUM(Fasering!$D$5:$D$9)</f>
        <v>2056.3968686354037</v>
      </c>
      <c r="M12" s="60">
        <f>GEW!$E$12+($F12-GEW!$E$12)*SUM(Fasering!$D$5:$D$10)</f>
        <v>2109.3023885032708</v>
      </c>
      <c r="N12" s="60">
        <f>GEW!$E$12+($F12-GEW!$E$12)*SUM(Fasering!$D$5:$D$11)</f>
        <v>2162.0889761321337</v>
      </c>
      <c r="O12" s="117">
        <f>GEW!$E$12+($F12-GEW!$E$12)*SUM(Fasering!$D$5:$D$12)</f>
        <v>2214.9944960000003</v>
      </c>
      <c r="P12" s="145">
        <f t="shared" si="4"/>
        <v>104.450632</v>
      </c>
      <c r="Q12" s="146">
        <f t="shared" si="5"/>
        <v>2.5892635331272511</v>
      </c>
      <c r="R12" s="45">
        <f>$P12*SUM(Fasering!$D$5)</f>
        <v>0</v>
      </c>
      <c r="S12" s="45">
        <f>$P12*SUM(Fasering!$D$5:$D$7)</f>
        <v>27.007141096836332</v>
      </c>
      <c r="T12" s="45">
        <f>$P12*SUM(Fasering!$D$5:$D$8)</f>
        <v>42.502806165408408</v>
      </c>
      <c r="U12" s="101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116">
        <f>$P12*SUM(Fasering!$D$5:$D$12)</f>
        <v>104.45063200000003</v>
      </c>
      <c r="Y12" s="145">
        <f t="shared" si="6"/>
        <v>52.224743999999994</v>
      </c>
      <c r="Z12" s="146">
        <f t="shared" si="7"/>
        <v>1.2946175870540084</v>
      </c>
      <c r="AA12" s="115">
        <f>$Y12*SUM(Fasering!$D$5)</f>
        <v>0</v>
      </c>
      <c r="AB12" s="45">
        <f>$Y12*SUM(Fasering!$D$5:$D$7)</f>
        <v>13.503422649986039</v>
      </c>
      <c r="AC12" s="45">
        <f>$Y12*SUM(Fasering!$D$5:$D$8)</f>
        <v>21.25117032580593</v>
      </c>
      <c r="AD12" s="101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116">
        <f>$Y12*SUM(Fasering!$D$5:$D$12)</f>
        <v>52.224744000000008</v>
      </c>
      <c r="AH12" s="5">
        <f>($AK$2+(I12+R12)*12*7.57%)*SUM(Fasering!$D$5)</f>
        <v>0</v>
      </c>
      <c r="AI12" s="109">
        <f>($AK$2+(J12+S12)*12*7.57%)*SUM(Fasering!$D$5:$D$7)</f>
        <v>500.26527122204936</v>
      </c>
      <c r="AJ12" s="109">
        <f>($AK$2+(K12+T12)*12*7.57%)*SUM(Fasering!$D$5:$D$8)</f>
        <v>812.58244593851055</v>
      </c>
      <c r="AK12" s="104">
        <f>($AK$2+(L12+U12)*12*7.57%)*SUM(Fasering!$D$5:$D$9)</f>
        <v>1143.3357563103123</v>
      </c>
      <c r="AL12" s="9">
        <f>($AK$2+(M12+V12)*12*7.57%)*SUM(Fasering!$D$5:$D$10)</f>
        <v>1492.5252023374555</v>
      </c>
      <c r="AM12" s="9">
        <f>($AK$2+(N12+W12)*12*7.57%)*SUM(Fasering!$D$5:$D$11)</f>
        <v>1859.3036815899866</v>
      </c>
      <c r="AN12" s="74">
        <f>($AK$2+(O12+X12)*12*7.57%)*SUM(Fasering!$D$5:$D$12)</f>
        <v>2245.3239542752008</v>
      </c>
      <c r="AO12" s="5">
        <f>($AK$2+(I12+AA12)*12*7.57%)*SUM(Fasering!$D$5)</f>
        <v>0</v>
      </c>
      <c r="AP12" s="109">
        <f>($AK$2+(J12+AB12)*12*7.57%)*SUM(Fasering!$D$5:$D$7)</f>
        <v>497.0935278490594</v>
      </c>
      <c r="AQ12" s="109">
        <f>($AK$2+(K12+AC12)*12*7.57%)*SUM(Fasering!$D$5:$D$8)</f>
        <v>804.72690632010563</v>
      </c>
      <c r="AR12" s="104">
        <f>($AK$2+(L12+AD12)*12*7.57%)*SUM(Fasering!$D$5:$D$9)</f>
        <v>1128.708128317754</v>
      </c>
      <c r="AS12" s="9">
        <f>($AK$2+(M12+AE12)*12*7.57%)*SUM(Fasering!$D$5:$D$10)</f>
        <v>1469.0371938420049</v>
      </c>
      <c r="AT12" s="9">
        <f>($AK$2+(N12+AF12)*12*7.57%)*SUM(Fasering!$D$5:$D$11)</f>
        <v>1824.8939551855697</v>
      </c>
      <c r="AU12" s="74">
        <f>($AK$2+(O12+AG12)*12*7.57%)*SUM(Fasering!$D$5:$D$12)</f>
        <v>2197.8819576160008</v>
      </c>
    </row>
    <row r="13" spans="1:47" ht="15" x14ac:dyDescent="0.3">
      <c r="A13" s="32">
        <f t="shared" si="8"/>
        <v>4</v>
      </c>
      <c r="B13" s="142">
        <v>20060.82</v>
      </c>
      <c r="C13" s="143"/>
      <c r="D13" s="142">
        <f t="shared" si="0"/>
        <v>27539.493696000001</v>
      </c>
      <c r="E13" s="144">
        <f t="shared" si="1"/>
        <v>682.68621627718471</v>
      </c>
      <c r="F13" s="145">
        <f t="shared" si="2"/>
        <v>2294.9578080000001</v>
      </c>
      <c r="G13" s="146">
        <f t="shared" si="3"/>
        <v>56.890518023098721</v>
      </c>
      <c r="H13" s="60">
        <f>'L4'!$H$10</f>
        <v>1742.05</v>
      </c>
      <c r="I13" s="60">
        <f>GEW!$E$12+($F13-GEW!$E$12)*SUM(Fasering!$D$5)</f>
        <v>1858.3776639999999</v>
      </c>
      <c r="J13" s="60">
        <f>GEW!$E$12+($F13-GEW!$E$12)*SUM(Fasering!$D$5:$D$7)</f>
        <v>1971.2614381171841</v>
      </c>
      <c r="K13" s="60">
        <f>GEW!$E$12+($F13-GEW!$E$12)*SUM(Fasering!$D$5:$D$8)</f>
        <v>2036.0298321180262</v>
      </c>
      <c r="L13" s="98">
        <f>GEW!$E$12+($F13-GEW!$E$12)*SUM(Fasering!$D$5:$D$9)</f>
        <v>2100.7982261188681</v>
      </c>
      <c r="M13" s="60">
        <f>GEW!$E$12+($F13-GEW!$E$12)*SUM(Fasering!$D$5:$D$10)</f>
        <v>2165.5666201197105</v>
      </c>
      <c r="N13" s="60">
        <f>GEW!$E$12+($F13-GEW!$E$12)*SUM(Fasering!$D$5:$D$11)</f>
        <v>2230.1894139991582</v>
      </c>
      <c r="O13" s="117">
        <f>GEW!$E$12+($F13-GEW!$E$12)*SUM(Fasering!$D$5:$D$12)</f>
        <v>2294.9578080000001</v>
      </c>
      <c r="P13" s="145">
        <f t="shared" si="4"/>
        <v>93.853759999999937</v>
      </c>
      <c r="Q13" s="146">
        <f t="shared" si="5"/>
        <v>2.3265739379621651</v>
      </c>
      <c r="R13" s="45">
        <f>$P13*SUM(Fasering!$D$5)</f>
        <v>0</v>
      </c>
      <c r="S13" s="45">
        <f>$P13*SUM(Fasering!$D$5:$D$7)</f>
        <v>24.267174743266391</v>
      </c>
      <c r="T13" s="45">
        <f>$P13*SUM(Fasering!$D$5:$D$8)</f>
        <v>38.190751868066805</v>
      </c>
      <c r="U13" s="101">
        <f>$P13*SUM(Fasering!$D$5:$D$9)</f>
        <v>52.114328992867215</v>
      </c>
      <c r="V13" s="45">
        <f>$P13*SUM(Fasering!$D$5:$D$10)</f>
        <v>66.037906117667632</v>
      </c>
      <c r="W13" s="45">
        <f>$P13*SUM(Fasering!$D$5:$D$11)</f>
        <v>79.930182875199549</v>
      </c>
      <c r="X13" s="116">
        <f>$P13*SUM(Fasering!$D$5:$D$12)</f>
        <v>93.853759999999951</v>
      </c>
      <c r="Y13" s="145">
        <f t="shared" si="6"/>
        <v>41.630159999999933</v>
      </c>
      <c r="Z13" s="146">
        <f t="shared" si="7"/>
        <v>1.0319847099273902</v>
      </c>
      <c r="AA13" s="115">
        <f>$Y13*SUM(Fasering!$D$5)</f>
        <v>0</v>
      </c>
      <c r="AB13" s="45">
        <f>$Y13*SUM(Fasering!$D$5:$D$7)</f>
        <v>10.764047890144601</v>
      </c>
      <c r="AC13" s="45">
        <f>$Y13*SUM(Fasering!$D$5:$D$8)</f>
        <v>16.940047056057406</v>
      </c>
      <c r="AD13" s="101">
        <f>$Y13*SUM(Fasering!$D$5:$D$9)</f>
        <v>23.116046221970212</v>
      </c>
      <c r="AE13" s="45">
        <f>$Y13*SUM(Fasering!$D$5:$D$10)</f>
        <v>29.292045387883018</v>
      </c>
      <c r="AF13" s="45">
        <f>$Y13*SUM(Fasering!$D$5:$D$11)</f>
        <v>35.454160834087133</v>
      </c>
      <c r="AG13" s="116">
        <f>$Y13*SUM(Fasering!$D$5:$D$12)</f>
        <v>41.63015999999994</v>
      </c>
      <c r="AH13" s="5">
        <f>($AK$2+(I13+R13)*12*7.57%)*SUM(Fasering!$D$5)</f>
        <v>0</v>
      </c>
      <c r="AI13" s="109">
        <f>($AK$2+(J13+S13)*12*7.57%)*SUM(Fasering!$D$5:$D$7)</f>
        <v>504.47798171493565</v>
      </c>
      <c r="AJ13" s="109">
        <f>($AK$2+(K13+T13)*12*7.57%)*SUM(Fasering!$D$5:$D$8)</f>
        <v>823.01617599988765</v>
      </c>
      <c r="AK13" s="104">
        <f>($AK$2+(L13+U13)*12*7.57%)*SUM(Fasering!$D$5:$D$9)</f>
        <v>1162.7641761676853</v>
      </c>
      <c r="AL13" s="9">
        <f>($AK$2+(M13+V13)*12*7.57%)*SUM(Fasering!$D$5:$D$10)</f>
        <v>1523.721982218329</v>
      </c>
      <c r="AM13" s="9">
        <f>($AK$2+(N13+W13)*12*7.57%)*SUM(Fasering!$D$5:$D$11)</f>
        <v>1905.0066904511939</v>
      </c>
      <c r="AN13" s="74">
        <f>($AK$2+(O13+X13)*12*7.57%)*SUM(Fasering!$D$5:$D$12)</f>
        <v>2308.3364283712008</v>
      </c>
      <c r="AO13" s="5">
        <f>($AK$2+(I13+AA13)*12*7.57%)*SUM(Fasering!$D$5)</f>
        <v>0</v>
      </c>
      <c r="AP13" s="109">
        <f>($AK$2+(J13+AB13)*12*7.57%)*SUM(Fasering!$D$5:$D$7)</f>
        <v>501.30637729504178</v>
      </c>
      <c r="AQ13" s="109">
        <f>($AK$2+(K13+AC13)*12*7.57%)*SUM(Fasering!$D$5:$D$8)</f>
        <v>815.16098053024359</v>
      </c>
      <c r="AR13" s="104">
        <f>($AK$2+(L13+AD13)*12*7.57%)*SUM(Fasering!$D$5:$D$9)</f>
        <v>1148.1371890069847</v>
      </c>
      <c r="AS13" s="9">
        <f>($AK$2+(M13+AE13)*12*7.57%)*SUM(Fasering!$D$5:$D$10)</f>
        <v>1500.2350027252658</v>
      </c>
      <c r="AT13" s="9">
        <f>($AK$2+(N13+AF13)*12*7.57%)*SUM(Fasering!$D$5:$D$11)</f>
        <v>1870.5984715262475</v>
      </c>
      <c r="AU13" s="74">
        <f>($AK$2+(O13+AG13)*12*7.57%)*SUM(Fasering!$D$5:$D$12)</f>
        <v>2260.896510131201</v>
      </c>
    </row>
    <row r="14" spans="1:47" ht="15" x14ac:dyDescent="0.3">
      <c r="A14" s="32">
        <f t="shared" si="8"/>
        <v>5</v>
      </c>
      <c r="B14" s="142">
        <v>20066.45</v>
      </c>
      <c r="C14" s="143"/>
      <c r="D14" s="142">
        <f t="shared" si="0"/>
        <v>27547.222560000002</v>
      </c>
      <c r="E14" s="144">
        <f t="shared" si="1"/>
        <v>682.87780981112996</v>
      </c>
      <c r="F14" s="145">
        <f t="shared" si="2"/>
        <v>2295.6018800000002</v>
      </c>
      <c r="G14" s="146">
        <f t="shared" si="3"/>
        <v>56.906484150927497</v>
      </c>
      <c r="H14" s="60">
        <f>'L4'!$H$10</f>
        <v>1742.05</v>
      </c>
      <c r="I14" s="60">
        <f>GEW!$E$12+($F14-GEW!$E$12)*SUM(Fasering!$D$5)</f>
        <v>1858.3776639999999</v>
      </c>
      <c r="J14" s="60">
        <f>GEW!$E$12+($F14-GEW!$E$12)*SUM(Fasering!$D$5:$D$7)</f>
        <v>1971.4279717517582</v>
      </c>
      <c r="K14" s="60">
        <f>GEW!$E$12+($F14-GEW!$E$12)*SUM(Fasering!$D$5:$D$8)</f>
        <v>2036.2919163854776</v>
      </c>
      <c r="L14" s="98">
        <f>GEW!$E$12+($F14-GEW!$E$12)*SUM(Fasering!$D$5:$D$9)</f>
        <v>2101.1558610191973</v>
      </c>
      <c r="M14" s="60">
        <f>GEW!$E$12+($F14-GEW!$E$12)*SUM(Fasering!$D$5:$D$10)</f>
        <v>2166.0198056529171</v>
      </c>
      <c r="N14" s="60">
        <f>GEW!$E$12+($F14-GEW!$E$12)*SUM(Fasering!$D$5:$D$11)</f>
        <v>2230.7379353662809</v>
      </c>
      <c r="O14" s="117">
        <f>GEW!$E$12+($F14-GEW!$E$12)*SUM(Fasering!$D$5:$D$12)</f>
        <v>2295.6018800000002</v>
      </c>
      <c r="P14" s="145">
        <f t="shared" si="4"/>
        <v>93.209687999999815</v>
      </c>
      <c r="Q14" s="146">
        <f t="shared" si="5"/>
        <v>2.3106078101333871</v>
      </c>
      <c r="R14" s="45">
        <f>$P14*SUM(Fasering!$D$5)</f>
        <v>0</v>
      </c>
      <c r="S14" s="45">
        <f>$P14*SUM(Fasering!$D$5:$D$7)</f>
        <v>24.100641108692262</v>
      </c>
      <c r="T14" s="45">
        <f>$P14*SUM(Fasering!$D$5:$D$8)</f>
        <v>37.928667600615249</v>
      </c>
      <c r="U14" s="101">
        <f>$P14*SUM(Fasering!$D$5:$D$9)</f>
        <v>51.756694092538233</v>
      </c>
      <c r="V14" s="45">
        <f>$P14*SUM(Fasering!$D$5:$D$10)</f>
        <v>65.584720584461223</v>
      </c>
      <c r="W14" s="45">
        <f>$P14*SUM(Fasering!$D$5:$D$11)</f>
        <v>79.381661508076846</v>
      </c>
      <c r="X14" s="116">
        <f>$P14*SUM(Fasering!$D$5:$D$12)</f>
        <v>93.209687999999829</v>
      </c>
      <c r="Y14" s="145">
        <f t="shared" si="6"/>
        <v>40.986087999999818</v>
      </c>
      <c r="Z14" s="146">
        <f t="shared" si="7"/>
        <v>1.0160185820986125</v>
      </c>
      <c r="AA14" s="115">
        <f>$Y14*SUM(Fasering!$D$5)</f>
        <v>0</v>
      </c>
      <c r="AB14" s="45">
        <f>$Y14*SUM(Fasering!$D$5:$D$7)</f>
        <v>10.597514255570474</v>
      </c>
      <c r="AC14" s="45">
        <f>$Y14*SUM(Fasering!$D$5:$D$8)</f>
        <v>16.677962788605853</v>
      </c>
      <c r="AD14" s="101">
        <f>$Y14*SUM(Fasering!$D$5:$D$9)</f>
        <v>22.758411321641233</v>
      </c>
      <c r="AE14" s="45">
        <f>$Y14*SUM(Fasering!$D$5:$D$10)</f>
        <v>28.83885985467661</v>
      </c>
      <c r="AF14" s="45">
        <f>$Y14*SUM(Fasering!$D$5:$D$11)</f>
        <v>34.905639466964445</v>
      </c>
      <c r="AG14" s="116">
        <f>$Y14*SUM(Fasering!$D$5:$D$12)</f>
        <v>40.986087999999825</v>
      </c>
      <c r="AH14" s="5">
        <f>($AK$2+(I14+R14)*12*7.57%)*SUM(Fasering!$D$5)</f>
        <v>0</v>
      </c>
      <c r="AI14" s="109">
        <f>($AK$2+(J14+S14)*12*7.57%)*SUM(Fasering!$D$5:$D$7)</f>
        <v>504.47798171493565</v>
      </c>
      <c r="AJ14" s="109">
        <f>($AK$2+(K14+T14)*12*7.57%)*SUM(Fasering!$D$5:$D$8)</f>
        <v>823.01617599988765</v>
      </c>
      <c r="AK14" s="104">
        <f>($AK$2+(L14+U14)*12*7.57%)*SUM(Fasering!$D$5:$D$9)</f>
        <v>1162.7641761676853</v>
      </c>
      <c r="AL14" s="9">
        <f>($AK$2+(M14+V14)*12*7.57%)*SUM(Fasering!$D$5:$D$10)</f>
        <v>1523.721982218329</v>
      </c>
      <c r="AM14" s="9">
        <f>($AK$2+(N14+W14)*12*7.57%)*SUM(Fasering!$D$5:$D$11)</f>
        <v>1905.0066904511939</v>
      </c>
      <c r="AN14" s="74">
        <f>($AK$2+(O14+X14)*12*7.57%)*SUM(Fasering!$D$5:$D$12)</f>
        <v>2308.3364283712008</v>
      </c>
      <c r="AO14" s="5">
        <f>($AK$2+(I14+AA14)*12*7.57%)*SUM(Fasering!$D$5)</f>
        <v>0</v>
      </c>
      <c r="AP14" s="109">
        <f>($AK$2+(J14+AB14)*12*7.57%)*SUM(Fasering!$D$5:$D$7)</f>
        <v>501.30637729504178</v>
      </c>
      <c r="AQ14" s="109">
        <f>($AK$2+(K14+AC14)*12*7.57%)*SUM(Fasering!$D$5:$D$8)</f>
        <v>815.16098053024359</v>
      </c>
      <c r="AR14" s="104">
        <f>($AK$2+(L14+AD14)*12*7.57%)*SUM(Fasering!$D$5:$D$9)</f>
        <v>1148.137189006985</v>
      </c>
      <c r="AS14" s="9">
        <f>($AK$2+(M14+AE14)*12*7.57%)*SUM(Fasering!$D$5:$D$10)</f>
        <v>1500.235002725266</v>
      </c>
      <c r="AT14" s="9">
        <f>($AK$2+(N14+AF14)*12*7.57%)*SUM(Fasering!$D$5:$D$11)</f>
        <v>1870.598471526248</v>
      </c>
      <c r="AU14" s="74">
        <f>($AK$2+(O14+AG14)*12*7.57%)*SUM(Fasering!$D$5:$D$12)</f>
        <v>2260.8965101312006</v>
      </c>
    </row>
    <row r="15" spans="1:47" ht="15" x14ac:dyDescent="0.3">
      <c r="A15" s="32">
        <f t="shared" si="8"/>
        <v>6</v>
      </c>
      <c r="B15" s="142">
        <v>21062.67</v>
      </c>
      <c r="C15" s="143"/>
      <c r="D15" s="142">
        <f t="shared" si="0"/>
        <v>28914.833375999999</v>
      </c>
      <c r="E15" s="144">
        <f t="shared" si="1"/>
        <v>716.77999638075448</v>
      </c>
      <c r="F15" s="142">
        <f t="shared" si="2"/>
        <v>2409.5694479999997</v>
      </c>
      <c r="G15" s="144">
        <f t="shared" si="3"/>
        <v>59.731666365062871</v>
      </c>
      <c r="H15" s="60">
        <f>'L4'!$H$10</f>
        <v>1742.05</v>
      </c>
      <c r="I15" s="60">
        <f>GEW!$E$12+($F15-GEW!$E$12)*SUM(Fasering!$D$5)</f>
        <v>1858.3776639999999</v>
      </c>
      <c r="J15" s="60">
        <f>GEW!$E$12+($F15-GEW!$E$12)*SUM(Fasering!$D$5:$D$7)</f>
        <v>2000.8958469623101</v>
      </c>
      <c r="K15" s="60">
        <f>GEW!$E$12+($F15-GEW!$E$12)*SUM(Fasering!$D$5:$D$8)</f>
        <v>2082.6673318242947</v>
      </c>
      <c r="L15" s="98">
        <f>GEW!$E$12+($F15-GEW!$E$12)*SUM(Fasering!$D$5:$D$9)</f>
        <v>2164.4388166862791</v>
      </c>
      <c r="M15" s="60">
        <f>GEW!$E$12+($F15-GEW!$E$12)*SUM(Fasering!$D$5:$D$10)</f>
        <v>2246.2103015482639</v>
      </c>
      <c r="N15" s="60">
        <f>GEW!$E$12+($F15-GEW!$E$12)*SUM(Fasering!$D$5:$D$11)</f>
        <v>2327.7979631380153</v>
      </c>
      <c r="O15" s="117">
        <f>GEW!$E$12+($F15-GEW!$E$12)*SUM(Fasering!$D$5:$D$12)</f>
        <v>2409.5694479999997</v>
      </c>
      <c r="P15" s="145">
        <f t="shared" si="4"/>
        <v>52.224743999999994</v>
      </c>
      <c r="Q15" s="146">
        <f t="shared" si="5"/>
        <v>1.2946175870540084</v>
      </c>
      <c r="R15" s="45">
        <f>$P15*SUM(Fasering!$D$5)</f>
        <v>0</v>
      </c>
      <c r="S15" s="45">
        <f>$P15*SUM(Fasering!$D$5:$D$7)</f>
        <v>13.503422649986039</v>
      </c>
      <c r="T15" s="45">
        <f>$P15*SUM(Fasering!$D$5:$D$8)</f>
        <v>21.25117032580593</v>
      </c>
      <c r="U15" s="101">
        <f>$P15*SUM(Fasering!$D$5:$D$9)</f>
        <v>28.998918001625825</v>
      </c>
      <c r="V15" s="45">
        <f>$P15*SUM(Fasering!$D$5:$D$10)</f>
        <v>36.746665677445719</v>
      </c>
      <c r="W15" s="45">
        <f>$P15*SUM(Fasering!$D$5:$D$11)</f>
        <v>44.476996324180114</v>
      </c>
      <c r="X15" s="116">
        <f>$P15*SUM(Fasering!$D$5:$D$12)</f>
        <v>52.224744000000008</v>
      </c>
      <c r="Y15" s="145">
        <f t="shared" si="6"/>
        <v>26.112943999999999</v>
      </c>
      <c r="Z15" s="146">
        <f t="shared" si="7"/>
        <v>0.64732297303662123</v>
      </c>
      <c r="AA15" s="115">
        <f>$Y15*SUM(Fasering!$D$5)</f>
        <v>0</v>
      </c>
      <c r="AB15" s="45">
        <f>$Y15*SUM(Fasering!$D$5:$D$7)</f>
        <v>6.7518592234251456</v>
      </c>
      <c r="AC15" s="45">
        <f>$Y15*SUM(Fasering!$D$5:$D$8)</f>
        <v>10.625817919801236</v>
      </c>
      <c r="AD15" s="101">
        <f>$Y15*SUM(Fasering!$D$5:$D$9)</f>
        <v>14.499776616177325</v>
      </c>
      <c r="AE15" s="45">
        <f>$Y15*SUM(Fasering!$D$5:$D$10)</f>
        <v>18.373735312553414</v>
      </c>
      <c r="AF15" s="45">
        <f>$Y15*SUM(Fasering!$D$5:$D$11)</f>
        <v>22.238985303623913</v>
      </c>
      <c r="AG15" s="116">
        <f>$Y15*SUM(Fasering!$D$5:$D$12)</f>
        <v>26.112944000000006</v>
      </c>
      <c r="AH15" s="5">
        <f>($AK$2+(I15+R15)*12*7.57%)*SUM(Fasering!$D$5)</f>
        <v>0</v>
      </c>
      <c r="AI15" s="109">
        <f>($AK$2+(J15+S15)*12*7.57%)*SUM(Fasering!$D$5:$D$7)</f>
        <v>508.91030757630574</v>
      </c>
      <c r="AJ15" s="109">
        <f>($AK$2+(K15+T15)*12*7.57%)*SUM(Fasering!$D$5:$D$8)</f>
        <v>833.99383317801278</v>
      </c>
      <c r="AK15" s="104">
        <f>($AK$2+(L15+U15)*12*7.57%)*SUM(Fasering!$D$5:$D$9)</f>
        <v>1183.2054307767557</v>
      </c>
      <c r="AL15" s="9">
        <f>($AK$2+(M15+V15)*12*7.57%)*SUM(Fasering!$D$5:$D$10)</f>
        <v>1556.5451003725345</v>
      </c>
      <c r="AM15" s="9">
        <f>($AK$2+(N15+W15)*12*7.57%)*SUM(Fasering!$D$5:$D$11)</f>
        <v>1953.0922706162726</v>
      </c>
      <c r="AN15" s="74">
        <f>($AK$2+(O15+X15)*12*7.57%)*SUM(Fasering!$D$5:$D$12)</f>
        <v>2374.6338440128006</v>
      </c>
      <c r="AO15" s="5">
        <f>($AK$2+(I15+AA15)*12*7.57%)*SUM(Fasering!$D$5)</f>
        <v>0</v>
      </c>
      <c r="AP15" s="109">
        <f>($AK$2+(J15+AB15)*12*7.57%)*SUM(Fasering!$D$5:$D$7)</f>
        <v>507.32450536635878</v>
      </c>
      <c r="AQ15" s="109">
        <f>($AK$2+(K15+AC15)*12*7.57%)*SUM(Fasering!$D$5:$D$8)</f>
        <v>830.06623544319064</v>
      </c>
      <c r="AR15" s="104">
        <f>($AK$2+(L15+AD15)*12*7.57%)*SUM(Fasering!$D$5:$D$9)</f>
        <v>1175.8919371964053</v>
      </c>
      <c r="AS15" s="9">
        <f>($AK$2+(M15+AE15)*12*7.57%)*SUM(Fasering!$D$5:$D$10)</f>
        <v>1544.8016106260029</v>
      </c>
      <c r="AT15" s="9">
        <f>($AK$2+(N15+AF15)*12*7.57%)*SUM(Fasering!$D$5:$D$11)</f>
        <v>1935.8881611537997</v>
      </c>
      <c r="AU15" s="74">
        <f>($AK$2+(O15+AG15)*12*7.57%)*SUM(Fasering!$D$5:$D$12)</f>
        <v>2350.9138848928005</v>
      </c>
    </row>
    <row r="16" spans="1:47" ht="15" x14ac:dyDescent="0.3">
      <c r="A16" s="32">
        <f t="shared" si="8"/>
        <v>7</v>
      </c>
      <c r="B16" s="142">
        <v>21073.48</v>
      </c>
      <c r="C16" s="143"/>
      <c r="D16" s="142">
        <f t="shared" si="0"/>
        <v>28929.673343999999</v>
      </c>
      <c r="E16" s="144">
        <f t="shared" si="1"/>
        <v>717.14786957825868</v>
      </c>
      <c r="F16" s="142">
        <f t="shared" si="2"/>
        <v>2410.8061119999998</v>
      </c>
      <c r="G16" s="144">
        <f t="shared" si="3"/>
        <v>59.76232246485489</v>
      </c>
      <c r="H16" s="60">
        <f>'L4'!$H$10</f>
        <v>1742.05</v>
      </c>
      <c r="I16" s="60">
        <f>GEW!$E$12+($F16-GEW!$E$12)*SUM(Fasering!$D$5)</f>
        <v>1858.3776639999999</v>
      </c>
      <c r="J16" s="60">
        <f>GEW!$E$12+($F16-GEW!$E$12)*SUM(Fasering!$D$5:$D$7)</f>
        <v>2001.2156033725669</v>
      </c>
      <c r="K16" s="60">
        <f>GEW!$E$12+($F16-GEW!$E$12)*SUM(Fasering!$D$5:$D$8)</f>
        <v>2083.1705522383536</v>
      </c>
      <c r="L16" s="98">
        <f>GEW!$E$12+($F16-GEW!$E$12)*SUM(Fasering!$D$5:$D$9)</f>
        <v>2165.1255011041399</v>
      </c>
      <c r="M16" s="60">
        <f>GEW!$E$12+($F16-GEW!$E$12)*SUM(Fasering!$D$5:$D$10)</f>
        <v>2247.0804499699266</v>
      </c>
      <c r="N16" s="60">
        <f>GEW!$E$12+($F16-GEW!$E$12)*SUM(Fasering!$D$5:$D$11)</f>
        <v>2328.8511631342135</v>
      </c>
      <c r="O16" s="117">
        <f>GEW!$E$12+($F16-GEW!$E$12)*SUM(Fasering!$D$5:$D$12)</f>
        <v>2410.8061119999998</v>
      </c>
      <c r="P16" s="145">
        <f t="shared" si="4"/>
        <v>52.224743999999994</v>
      </c>
      <c r="Q16" s="146">
        <f t="shared" si="5"/>
        <v>1.2946175870540084</v>
      </c>
      <c r="R16" s="45">
        <f>$P16*SUM(Fasering!$D$5)</f>
        <v>0</v>
      </c>
      <c r="S16" s="45">
        <f>$P16*SUM(Fasering!$D$5:$D$7)</f>
        <v>13.503422649986039</v>
      </c>
      <c r="T16" s="45">
        <f>$P16*SUM(Fasering!$D$5:$D$8)</f>
        <v>21.25117032580593</v>
      </c>
      <c r="U16" s="101">
        <f>$P16*SUM(Fasering!$D$5:$D$9)</f>
        <v>28.998918001625825</v>
      </c>
      <c r="V16" s="45">
        <f>$P16*SUM(Fasering!$D$5:$D$10)</f>
        <v>36.746665677445719</v>
      </c>
      <c r="W16" s="45">
        <f>$P16*SUM(Fasering!$D$5:$D$11)</f>
        <v>44.476996324180114</v>
      </c>
      <c r="X16" s="116">
        <f>$P16*SUM(Fasering!$D$5:$D$12)</f>
        <v>52.224744000000008</v>
      </c>
      <c r="Y16" s="145">
        <f t="shared" si="6"/>
        <v>26.112943999999999</v>
      </c>
      <c r="Z16" s="146">
        <f t="shared" si="7"/>
        <v>0.64732297303662123</v>
      </c>
      <c r="AA16" s="115">
        <f>$Y16*SUM(Fasering!$D$5)</f>
        <v>0</v>
      </c>
      <c r="AB16" s="45">
        <f>$Y16*SUM(Fasering!$D$5:$D$7)</f>
        <v>6.7518592234251456</v>
      </c>
      <c r="AC16" s="45">
        <f>$Y16*SUM(Fasering!$D$5:$D$8)</f>
        <v>10.625817919801236</v>
      </c>
      <c r="AD16" s="101">
        <f>$Y16*SUM(Fasering!$D$5:$D$9)</f>
        <v>14.499776616177325</v>
      </c>
      <c r="AE16" s="45">
        <f>$Y16*SUM(Fasering!$D$5:$D$10)</f>
        <v>18.373735312553414</v>
      </c>
      <c r="AF16" s="45">
        <f>$Y16*SUM(Fasering!$D$5:$D$11)</f>
        <v>22.238985303623913</v>
      </c>
      <c r="AG16" s="116">
        <f>$Y16*SUM(Fasering!$D$5:$D$12)</f>
        <v>26.112944000000006</v>
      </c>
      <c r="AH16" s="5">
        <f>($AK$2+(I16+R16)*12*7.57%)*SUM(Fasering!$D$5)</f>
        <v>0</v>
      </c>
      <c r="AI16" s="109">
        <f>($AK$2+(J16+S16)*12*7.57%)*SUM(Fasering!$D$5:$D$7)</f>
        <v>508.98541172478116</v>
      </c>
      <c r="AJ16" s="109">
        <f>($AK$2+(K16+T16)*12*7.57%)*SUM(Fasering!$D$5:$D$8)</f>
        <v>834.17984558332898</v>
      </c>
      <c r="AK16" s="104">
        <f>($AK$2+(L16+U16)*12*7.57%)*SUM(Fasering!$D$5:$D$9)</f>
        <v>1183.5518003960485</v>
      </c>
      <c r="AL16" s="9">
        <f>($AK$2+(M16+V16)*12*7.57%)*SUM(Fasering!$D$5:$D$10)</f>
        <v>1557.1012761629397</v>
      </c>
      <c r="AM16" s="9">
        <f>($AK$2+(N16+W16)*12*7.57%)*SUM(Fasering!$D$5:$D$11)</f>
        <v>1953.9070632703335</v>
      </c>
      <c r="AN16" s="74">
        <f>($AK$2+(O16+X16)*12*7.57%)*SUM(Fasering!$D$5:$D$12)</f>
        <v>2375.7572295904006</v>
      </c>
      <c r="AO16" s="5">
        <f>($AK$2+(I16+AA16)*12*7.57%)*SUM(Fasering!$D$5)</f>
        <v>0</v>
      </c>
      <c r="AP16" s="109">
        <f>($AK$2+(J16+AB16)*12*7.57%)*SUM(Fasering!$D$5:$D$7)</f>
        <v>507.3996095148342</v>
      </c>
      <c r="AQ16" s="109">
        <f>($AK$2+(K16+AC16)*12*7.57%)*SUM(Fasering!$D$5:$D$8)</f>
        <v>830.25224784850695</v>
      </c>
      <c r="AR16" s="104">
        <f>($AK$2+(L16+AD16)*12*7.57%)*SUM(Fasering!$D$5:$D$9)</f>
        <v>1176.2383068156983</v>
      </c>
      <c r="AS16" s="9">
        <f>($AK$2+(M16+AE16)*12*7.57%)*SUM(Fasering!$D$5:$D$10)</f>
        <v>1545.3577864164079</v>
      </c>
      <c r="AT16" s="9">
        <f>($AK$2+(N16+AF16)*12*7.57%)*SUM(Fasering!$D$5:$D$11)</f>
        <v>1936.7029538078602</v>
      </c>
      <c r="AU16" s="74">
        <f>($AK$2+(O16+AG16)*12*7.57%)*SUM(Fasering!$D$5:$D$12)</f>
        <v>2352.0372704704005</v>
      </c>
    </row>
    <row r="17" spans="1:47" ht="15" x14ac:dyDescent="0.3">
      <c r="A17" s="32">
        <f t="shared" si="8"/>
        <v>8</v>
      </c>
      <c r="B17" s="142">
        <v>22069.7</v>
      </c>
      <c r="C17" s="143"/>
      <c r="D17" s="142">
        <f t="shared" si="0"/>
        <v>30297.284160000003</v>
      </c>
      <c r="E17" s="144">
        <f t="shared" si="1"/>
        <v>751.05005614788342</v>
      </c>
      <c r="F17" s="142">
        <f t="shared" si="2"/>
        <v>2524.7736800000002</v>
      </c>
      <c r="G17" s="144">
        <f t="shared" si="3"/>
        <v>62.587504678990285</v>
      </c>
      <c r="H17" s="60">
        <f>'L4'!$H$10</f>
        <v>1742.05</v>
      </c>
      <c r="I17" s="60">
        <f>GEW!$E$12+($F17-GEW!$E$12)*SUM(Fasering!$D$5)</f>
        <v>1858.3776639999999</v>
      </c>
      <c r="J17" s="60">
        <f>GEW!$E$12+($F17-GEW!$E$12)*SUM(Fasering!$D$5:$D$7)</f>
        <v>2030.683478583119</v>
      </c>
      <c r="K17" s="60">
        <f>GEW!$E$12+($F17-GEW!$E$12)*SUM(Fasering!$D$5:$D$8)</f>
        <v>2129.5459676771707</v>
      </c>
      <c r="L17" s="98">
        <f>GEW!$E$12+($F17-GEW!$E$12)*SUM(Fasering!$D$5:$D$9)</f>
        <v>2228.4084567712225</v>
      </c>
      <c r="M17" s="60">
        <f>GEW!$E$12+($F17-GEW!$E$12)*SUM(Fasering!$D$5:$D$10)</f>
        <v>2327.2709458652739</v>
      </c>
      <c r="N17" s="60">
        <f>GEW!$E$12+($F17-GEW!$E$12)*SUM(Fasering!$D$5:$D$11)</f>
        <v>2425.9111909059488</v>
      </c>
      <c r="O17" s="117">
        <f>GEW!$E$12+($F17-GEW!$E$12)*SUM(Fasering!$D$5:$D$12)</f>
        <v>2524.7736800000002</v>
      </c>
      <c r="P17" s="145">
        <f t="shared" si="4"/>
        <v>52.224743999999994</v>
      </c>
      <c r="Q17" s="146">
        <f t="shared" si="5"/>
        <v>1.2946175870540084</v>
      </c>
      <c r="R17" s="45">
        <f>$P17*SUM(Fasering!$D$5)</f>
        <v>0</v>
      </c>
      <c r="S17" s="45">
        <f>$P17*SUM(Fasering!$D$5:$D$7)</f>
        <v>13.503422649986039</v>
      </c>
      <c r="T17" s="45">
        <f>$P17*SUM(Fasering!$D$5:$D$8)</f>
        <v>21.25117032580593</v>
      </c>
      <c r="U17" s="101">
        <f>$P17*SUM(Fasering!$D$5:$D$9)</f>
        <v>28.998918001625825</v>
      </c>
      <c r="V17" s="45">
        <f>$P17*SUM(Fasering!$D$5:$D$10)</f>
        <v>36.746665677445719</v>
      </c>
      <c r="W17" s="45">
        <f>$P17*SUM(Fasering!$D$5:$D$11)</f>
        <v>44.476996324180114</v>
      </c>
      <c r="X17" s="116">
        <f>$P17*SUM(Fasering!$D$5:$D$12)</f>
        <v>52.224744000000008</v>
      </c>
      <c r="Y17" s="145">
        <f t="shared" si="6"/>
        <v>26.112943999999999</v>
      </c>
      <c r="Z17" s="146">
        <f t="shared" si="7"/>
        <v>0.64732297303662123</v>
      </c>
      <c r="AA17" s="115">
        <f>$Y17*SUM(Fasering!$D$5)</f>
        <v>0</v>
      </c>
      <c r="AB17" s="45">
        <f>$Y17*SUM(Fasering!$D$5:$D$7)</f>
        <v>6.7518592234251456</v>
      </c>
      <c r="AC17" s="45">
        <f>$Y17*SUM(Fasering!$D$5:$D$8)</f>
        <v>10.625817919801236</v>
      </c>
      <c r="AD17" s="101">
        <f>$Y17*SUM(Fasering!$D$5:$D$9)</f>
        <v>14.499776616177325</v>
      </c>
      <c r="AE17" s="45">
        <f>$Y17*SUM(Fasering!$D$5:$D$10)</f>
        <v>18.373735312553414</v>
      </c>
      <c r="AF17" s="45">
        <f>$Y17*SUM(Fasering!$D$5:$D$11)</f>
        <v>22.238985303623913</v>
      </c>
      <c r="AG17" s="116">
        <f>$Y17*SUM(Fasering!$D$5:$D$12)</f>
        <v>26.112944000000006</v>
      </c>
      <c r="AH17" s="5">
        <f>($AK$2+(I17+R17)*12*7.57%)*SUM(Fasering!$D$5)</f>
        <v>0</v>
      </c>
      <c r="AI17" s="109">
        <f>($AK$2+(J17+S17)*12*7.57%)*SUM(Fasering!$D$5:$D$7)</f>
        <v>515.90680439769812</v>
      </c>
      <c r="AJ17" s="109">
        <f>($AK$2+(K17+T17)*12*7.57%)*SUM(Fasering!$D$5:$D$8)</f>
        <v>851.32223951710523</v>
      </c>
      <c r="AK17" s="104">
        <f>($AK$2+(L17+U17)*12*7.57%)*SUM(Fasering!$D$5:$D$9)</f>
        <v>1215.4722760789252</v>
      </c>
      <c r="AL17" s="9">
        <f>($AK$2+(M17+V17)*12*7.57%)*SUM(Fasering!$D$5:$D$10)</f>
        <v>1608.3569140831582</v>
      </c>
      <c r="AM17" s="9">
        <f>($AK$2+(N17+W17)*12*7.57%)*SUM(Fasering!$D$5:$D$11)</f>
        <v>2028.9961231989425</v>
      </c>
      <c r="AN17" s="74">
        <f>($AK$2+(O17+X17)*12*7.57%)*SUM(Fasering!$D$5:$D$12)</f>
        <v>2479.2853683616008</v>
      </c>
      <c r="AO17" s="5">
        <f>($AK$2+(I17+AA17)*12*7.57%)*SUM(Fasering!$D$5)</f>
        <v>0</v>
      </c>
      <c r="AP17" s="109">
        <f>($AK$2+(J17+AB17)*12*7.57%)*SUM(Fasering!$D$5:$D$7)</f>
        <v>514.32100218775122</v>
      </c>
      <c r="AQ17" s="109">
        <f>($AK$2+(K17+AC17)*12*7.57%)*SUM(Fasering!$D$5:$D$8)</f>
        <v>847.39464178228309</v>
      </c>
      <c r="AR17" s="104">
        <f>($AK$2+(L17+AD17)*12*7.57%)*SUM(Fasering!$D$5:$D$9)</f>
        <v>1208.158782498575</v>
      </c>
      <c r="AS17" s="9">
        <f>($AK$2+(M17+AE17)*12*7.57%)*SUM(Fasering!$D$5:$D$10)</f>
        <v>1596.6134243366264</v>
      </c>
      <c r="AT17" s="9">
        <f>($AK$2+(N17+AF17)*12*7.57%)*SUM(Fasering!$D$5:$D$11)</f>
        <v>2011.7920137364695</v>
      </c>
      <c r="AU17" s="74">
        <f>($AK$2+(O17+AG17)*12*7.57%)*SUM(Fasering!$D$5:$D$12)</f>
        <v>2455.5654092416007</v>
      </c>
    </row>
    <row r="18" spans="1:47" ht="15" x14ac:dyDescent="0.3">
      <c r="A18" s="32">
        <f t="shared" si="8"/>
        <v>9</v>
      </c>
      <c r="B18" s="142">
        <v>22080.55</v>
      </c>
      <c r="C18" s="143"/>
      <c r="D18" s="142">
        <f t="shared" si="0"/>
        <v>30312.179039999999</v>
      </c>
      <c r="E18" s="144">
        <f t="shared" si="1"/>
        <v>751.41929057831078</v>
      </c>
      <c r="F18" s="142">
        <f t="shared" si="2"/>
        <v>2526.0149200000001</v>
      </c>
      <c r="G18" s="144">
        <f t="shared" si="3"/>
        <v>62.618274214859234</v>
      </c>
      <c r="H18" s="60">
        <f>'L4'!$H$10</f>
        <v>1742.05</v>
      </c>
      <c r="I18" s="60">
        <f>GEW!$E$12+($F18-GEW!$E$12)*SUM(Fasering!$D$5)</f>
        <v>1858.3776639999999</v>
      </c>
      <c r="J18" s="60">
        <f>GEW!$E$12+($F18-GEW!$E$12)*SUM(Fasering!$D$5:$D$7)</f>
        <v>2031.0044181808328</v>
      </c>
      <c r="K18" s="60">
        <f>GEW!$E$12+($F18-GEW!$E$12)*SUM(Fasering!$D$5:$D$8)</f>
        <v>2130.0510501464155</v>
      </c>
      <c r="L18" s="98">
        <f>GEW!$E$12+($F18-GEW!$E$12)*SUM(Fasering!$D$5:$D$9)</f>
        <v>2229.0976821119984</v>
      </c>
      <c r="M18" s="60">
        <f>GEW!$E$12+($F18-GEW!$E$12)*SUM(Fasering!$D$5:$D$10)</f>
        <v>2328.1443140775809</v>
      </c>
      <c r="N18" s="60">
        <f>GEW!$E$12+($F18-GEW!$E$12)*SUM(Fasering!$D$5:$D$11)</f>
        <v>2426.9682880344176</v>
      </c>
      <c r="O18" s="117">
        <f>GEW!$E$12+($F18-GEW!$E$12)*SUM(Fasering!$D$5:$D$12)</f>
        <v>2526.0149200000001</v>
      </c>
      <c r="P18" s="145">
        <f t="shared" si="4"/>
        <v>52.224743999999994</v>
      </c>
      <c r="Q18" s="146">
        <f t="shared" si="5"/>
        <v>1.2946175870540084</v>
      </c>
      <c r="R18" s="45">
        <f>$P18*SUM(Fasering!$D$5)</f>
        <v>0</v>
      </c>
      <c r="S18" s="45">
        <f>$P18*SUM(Fasering!$D$5:$D$7)</f>
        <v>13.503422649986039</v>
      </c>
      <c r="T18" s="45">
        <f>$P18*SUM(Fasering!$D$5:$D$8)</f>
        <v>21.25117032580593</v>
      </c>
      <c r="U18" s="101">
        <f>$P18*SUM(Fasering!$D$5:$D$9)</f>
        <v>28.998918001625825</v>
      </c>
      <c r="V18" s="45">
        <f>$P18*SUM(Fasering!$D$5:$D$10)</f>
        <v>36.746665677445719</v>
      </c>
      <c r="W18" s="45">
        <f>$P18*SUM(Fasering!$D$5:$D$11)</f>
        <v>44.476996324180114</v>
      </c>
      <c r="X18" s="116">
        <f>$P18*SUM(Fasering!$D$5:$D$12)</f>
        <v>52.224744000000008</v>
      </c>
      <c r="Y18" s="145">
        <f t="shared" si="6"/>
        <v>26.112943999999999</v>
      </c>
      <c r="Z18" s="146">
        <f t="shared" si="7"/>
        <v>0.64732297303662123</v>
      </c>
      <c r="AA18" s="115">
        <f>$Y18*SUM(Fasering!$D$5)</f>
        <v>0</v>
      </c>
      <c r="AB18" s="45">
        <f>$Y18*SUM(Fasering!$D$5:$D$7)</f>
        <v>6.7518592234251456</v>
      </c>
      <c r="AC18" s="45">
        <f>$Y18*SUM(Fasering!$D$5:$D$8)</f>
        <v>10.625817919801236</v>
      </c>
      <c r="AD18" s="101">
        <f>$Y18*SUM(Fasering!$D$5:$D$9)</f>
        <v>14.499776616177325</v>
      </c>
      <c r="AE18" s="45">
        <f>$Y18*SUM(Fasering!$D$5:$D$10)</f>
        <v>18.373735312553414</v>
      </c>
      <c r="AF18" s="45">
        <f>$Y18*SUM(Fasering!$D$5:$D$11)</f>
        <v>22.238985303623913</v>
      </c>
      <c r="AG18" s="116">
        <f>$Y18*SUM(Fasering!$D$5:$D$12)</f>
        <v>26.112944000000006</v>
      </c>
      <c r="AH18" s="5">
        <f>($AK$2+(I18+R18)*12*7.57%)*SUM(Fasering!$D$5)</f>
        <v>0</v>
      </c>
      <c r="AI18" s="109">
        <f>($AK$2+(J18+S18)*12*7.57%)*SUM(Fasering!$D$5:$D$7)</f>
        <v>515.98218645236591</v>
      </c>
      <c r="AJ18" s="109">
        <f>($AK$2+(K18+T18)*12*7.57%)*SUM(Fasering!$D$5:$D$8)</f>
        <v>851.50894021994338</v>
      </c>
      <c r="AK18" s="104">
        <f>($AK$2+(L18+U18)*12*7.57%)*SUM(Fasering!$D$5:$D$9)</f>
        <v>1215.8199273619343</v>
      </c>
      <c r="AL18" s="9">
        <f>($AK$2+(M18+V18)*12*7.57%)*SUM(Fasering!$D$5:$D$10)</f>
        <v>1608.9151478783383</v>
      </c>
      <c r="AM18" s="9">
        <f>($AK$2+(N18+W18)*12*7.57%)*SUM(Fasering!$D$5:$D$11)</f>
        <v>2029.8139308119451</v>
      </c>
      <c r="AN18" s="74">
        <f>($AK$2+(O18+X18)*12*7.57%)*SUM(Fasering!$D$5:$D$12)</f>
        <v>2480.4129107776007</v>
      </c>
      <c r="AO18" s="5">
        <f>($AK$2+(I18+AA18)*12*7.57%)*SUM(Fasering!$D$5)</f>
        <v>0</v>
      </c>
      <c r="AP18" s="109">
        <f>($AK$2+(J18+AB18)*12*7.57%)*SUM(Fasering!$D$5:$D$7)</f>
        <v>514.396384242419</v>
      </c>
      <c r="AQ18" s="109">
        <f>($AK$2+(K18+AC18)*12*7.57%)*SUM(Fasering!$D$5:$D$8)</f>
        <v>847.58134248512124</v>
      </c>
      <c r="AR18" s="104">
        <f>($AK$2+(L18+AD18)*12*7.57%)*SUM(Fasering!$D$5:$D$9)</f>
        <v>1208.5064337815838</v>
      </c>
      <c r="AS18" s="9">
        <f>($AK$2+(M18+AE18)*12*7.57%)*SUM(Fasering!$D$5:$D$10)</f>
        <v>1597.1716581318065</v>
      </c>
      <c r="AT18" s="9">
        <f>($AK$2+(N18+AF18)*12*7.57%)*SUM(Fasering!$D$5:$D$11)</f>
        <v>2012.6098213494715</v>
      </c>
      <c r="AU18" s="74">
        <f>($AK$2+(O18+AG18)*12*7.57%)*SUM(Fasering!$D$5:$D$12)</f>
        <v>2456.6929516576006</v>
      </c>
    </row>
    <row r="19" spans="1:47" ht="15" x14ac:dyDescent="0.3">
      <c r="A19" s="32">
        <f t="shared" si="8"/>
        <v>10</v>
      </c>
      <c r="B19" s="142">
        <v>23076.77</v>
      </c>
      <c r="C19" s="143"/>
      <c r="D19" s="142">
        <f t="shared" si="0"/>
        <v>31679.789855999999</v>
      </c>
      <c r="E19" s="144">
        <f t="shared" si="1"/>
        <v>785.32147714793541</v>
      </c>
      <c r="F19" s="142">
        <f t="shared" si="2"/>
        <v>2639.9824880000001</v>
      </c>
      <c r="G19" s="144">
        <f t="shared" si="3"/>
        <v>65.443456428994622</v>
      </c>
      <c r="H19" s="60">
        <f>'L4'!$H$10</f>
        <v>1742.05</v>
      </c>
      <c r="I19" s="60">
        <f>GEW!$E$12+($F19-GEW!$E$12)*SUM(Fasering!$D$5)</f>
        <v>1858.3776639999999</v>
      </c>
      <c r="J19" s="60">
        <f>GEW!$E$12+($F19-GEW!$E$12)*SUM(Fasering!$D$5:$D$7)</f>
        <v>2060.4722933913849</v>
      </c>
      <c r="K19" s="60">
        <f>GEW!$E$12+($F19-GEW!$E$12)*SUM(Fasering!$D$5:$D$8)</f>
        <v>2176.4264655852326</v>
      </c>
      <c r="L19" s="98">
        <f>GEW!$E$12+($F19-GEW!$E$12)*SUM(Fasering!$D$5:$D$9)</f>
        <v>2292.3806377790806</v>
      </c>
      <c r="M19" s="60">
        <f>GEW!$E$12+($F19-GEW!$E$12)*SUM(Fasering!$D$5:$D$10)</f>
        <v>2408.3348099729283</v>
      </c>
      <c r="N19" s="60">
        <f>GEW!$E$12+($F19-GEW!$E$12)*SUM(Fasering!$D$5:$D$11)</f>
        <v>2524.0283158061525</v>
      </c>
      <c r="O19" s="117">
        <f>GEW!$E$12+($F19-GEW!$E$12)*SUM(Fasering!$D$5:$D$12)</f>
        <v>2639.9824880000006</v>
      </c>
      <c r="P19" s="142">
        <f t="shared" si="4"/>
        <v>4.5027840000000667</v>
      </c>
      <c r="Q19" s="144">
        <f t="shared" si="5"/>
        <v>0.11162109970525626</v>
      </c>
      <c r="R19" s="45">
        <f>$P19*SUM(Fasering!$D$5)</f>
        <v>0</v>
      </c>
      <c r="S19" s="45">
        <f>$P19*SUM(Fasering!$D$5:$D$7)</f>
        <v>1.1642564576974401</v>
      </c>
      <c r="T19" s="45">
        <f>$P19*SUM(Fasering!$D$5:$D$8)</f>
        <v>1.83226230317788</v>
      </c>
      <c r="U19" s="101">
        <f>$P19*SUM(Fasering!$D$5:$D$9)</f>
        <v>2.5002681486583196</v>
      </c>
      <c r="V19" s="45">
        <f>$P19*SUM(Fasering!$D$5:$D$10)</f>
        <v>3.1682739941387594</v>
      </c>
      <c r="W19" s="45">
        <f>$P19*SUM(Fasering!$D$5:$D$11)</f>
        <v>3.8347781545196282</v>
      </c>
      <c r="X19" s="116">
        <f>$P19*SUM(Fasering!$D$5:$D$12)</f>
        <v>4.5027840000000676</v>
      </c>
      <c r="Y19" s="142">
        <f t="shared" si="6"/>
        <v>0</v>
      </c>
      <c r="Z19" s="144">
        <f t="shared" si="7"/>
        <v>0</v>
      </c>
      <c r="AA19" s="115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101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116">
        <f>$Y19*SUM(Fasering!$D$5:$D$12)</f>
        <v>0</v>
      </c>
      <c r="AH19" s="5">
        <f>($AK$2+(I19+R19)*12*7.57%)*SUM(Fasering!$D$5)</f>
        <v>0</v>
      </c>
      <c r="AI19" s="109">
        <f>($AK$2+(J19+S19)*12*7.57%)*SUM(Fasering!$D$5:$D$7)</f>
        <v>520.00536492208755</v>
      </c>
      <c r="AJ19" s="109">
        <f>($AK$2+(K19+T19)*12*7.57%)*SUM(Fasering!$D$5:$D$8)</f>
        <v>861.47325137132725</v>
      </c>
      <c r="AK19" s="104">
        <f>($AK$2+(L19+U19)*12*7.57%)*SUM(Fasering!$D$5:$D$9)</f>
        <v>1234.374252564885</v>
      </c>
      <c r="AL19" s="9">
        <f>($AK$2+(M19+V19)*12*7.57%)*SUM(Fasering!$D$5:$D$10)</f>
        <v>1638.7083685027596</v>
      </c>
      <c r="AM19" s="9">
        <f>($AK$2+(N19+W19)*12*7.57%)*SUM(Fasering!$D$5:$D$11)</f>
        <v>2073.4607376747454</v>
      </c>
      <c r="AN19" s="74">
        <f>($AK$2+(O19+X19)*12*7.57%)*SUM(Fasering!$D$5:$D$12)</f>
        <v>2540.5904210848016</v>
      </c>
      <c r="AO19" s="5">
        <f>($AK$2+(I19+AA19)*12*7.57%)*SUM(Fasering!$D$5)</f>
        <v>0</v>
      </c>
      <c r="AP19" s="109">
        <f>($AK$2+(J19+AB19)*12*7.57%)*SUM(Fasering!$D$5:$D$7)</f>
        <v>519.73190522884101</v>
      </c>
      <c r="AQ19" s="109">
        <f>($AK$2+(K19+AC19)*12*7.57%)*SUM(Fasering!$D$5:$D$8)</f>
        <v>860.79596660969491</v>
      </c>
      <c r="AR19" s="104">
        <f>($AK$2+(L19+AD19)*12*7.57%)*SUM(Fasering!$D$5:$D$9)</f>
        <v>1233.1130954681812</v>
      </c>
      <c r="AS19" s="9">
        <f>($AK$2+(M19+AE19)*12*7.57%)*SUM(Fasering!$D$5:$D$10)</f>
        <v>1636.6832918042994</v>
      </c>
      <c r="AT19" s="9">
        <f>($AK$2+(N19+AF19)*12*7.57%)*SUM(Fasering!$D$5:$D$11)</f>
        <v>2070.4940180758717</v>
      </c>
      <c r="AU19" s="74">
        <f>($AK$2+(O19+AG19)*12*7.57%)*SUM(Fasering!$D$5:$D$12)</f>
        <v>2536.5000920992011</v>
      </c>
    </row>
    <row r="20" spans="1:47" ht="15" x14ac:dyDescent="0.3">
      <c r="A20" s="32">
        <f t="shared" si="8"/>
        <v>11</v>
      </c>
      <c r="B20" s="142">
        <v>23087.58</v>
      </c>
      <c r="C20" s="143"/>
      <c r="D20" s="142">
        <f t="shared" si="0"/>
        <v>31694.629824000003</v>
      </c>
      <c r="E20" s="144">
        <f t="shared" si="1"/>
        <v>785.68935034543972</v>
      </c>
      <c r="F20" s="142">
        <f t="shared" si="2"/>
        <v>2641.2191520000001</v>
      </c>
      <c r="G20" s="144">
        <f t="shared" si="3"/>
        <v>65.474112528786634</v>
      </c>
      <c r="H20" s="60">
        <f>'L4'!$H$10</f>
        <v>1742.05</v>
      </c>
      <c r="I20" s="60">
        <f>GEW!$E$12+($F20-GEW!$E$12)*SUM(Fasering!$D$5)</f>
        <v>1858.3776639999999</v>
      </c>
      <c r="J20" s="60">
        <f>GEW!$E$12+($F20-GEW!$E$12)*SUM(Fasering!$D$5:$D$7)</f>
        <v>2060.7920498016415</v>
      </c>
      <c r="K20" s="60">
        <f>GEW!$E$12+($F20-GEW!$E$12)*SUM(Fasering!$D$5:$D$8)</f>
        <v>2176.9296859992915</v>
      </c>
      <c r="L20" s="98">
        <f>GEW!$E$12+($F20-GEW!$E$12)*SUM(Fasering!$D$5:$D$9)</f>
        <v>2293.0673221969409</v>
      </c>
      <c r="M20" s="60">
        <f>GEW!$E$12+($F20-GEW!$E$12)*SUM(Fasering!$D$5:$D$10)</f>
        <v>2409.2049583945909</v>
      </c>
      <c r="N20" s="60">
        <f>GEW!$E$12+($F20-GEW!$E$12)*SUM(Fasering!$D$5:$D$11)</f>
        <v>2525.0815158023506</v>
      </c>
      <c r="O20" s="117">
        <f>GEW!$E$12+($F20-GEW!$E$12)*SUM(Fasering!$D$5:$D$12)</f>
        <v>2641.2191520000006</v>
      </c>
      <c r="P20" s="142">
        <f t="shared" si="4"/>
        <v>3.2661199999999169</v>
      </c>
      <c r="Q20" s="144">
        <f t="shared" si="5"/>
        <v>8.0964999913235206E-2</v>
      </c>
      <c r="R20" s="45">
        <f>$P20*SUM(Fasering!$D$5)</f>
        <v>0</v>
      </c>
      <c r="S20" s="45">
        <f>$P20*SUM(Fasering!$D$5:$D$7)</f>
        <v>0.84450004744056351</v>
      </c>
      <c r="T20" s="45">
        <f>$P20*SUM(Fasering!$D$5:$D$8)</f>
        <v>1.3290418891190641</v>
      </c>
      <c r="U20" s="101">
        <f>$P20*SUM(Fasering!$D$5:$D$9)</f>
        <v>1.8135837307975649</v>
      </c>
      <c r="V20" s="45">
        <f>$P20*SUM(Fasering!$D$5:$D$10)</f>
        <v>2.2981255724760654</v>
      </c>
      <c r="W20" s="45">
        <f>$P20*SUM(Fasering!$D$5:$D$11)</f>
        <v>2.781578158321417</v>
      </c>
      <c r="X20" s="116">
        <f>$P20*SUM(Fasering!$D$5:$D$12)</f>
        <v>3.2661199999999178</v>
      </c>
      <c r="Y20" s="142">
        <f t="shared" si="6"/>
        <v>0</v>
      </c>
      <c r="Z20" s="144">
        <f t="shared" si="7"/>
        <v>0</v>
      </c>
      <c r="AA20" s="115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101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116">
        <f>$Y20*SUM(Fasering!$D$5:$D$12)</f>
        <v>0</v>
      </c>
      <c r="AH20" s="5">
        <f>($AK$2+(I20+R20)*12*7.57%)*SUM(Fasering!$D$5)</f>
        <v>0</v>
      </c>
      <c r="AI20" s="109">
        <f>($AK$2+(J20+S20)*12*7.57%)*SUM(Fasering!$D$5:$D$7)</f>
        <v>520.00536492208755</v>
      </c>
      <c r="AJ20" s="109">
        <f>($AK$2+(K20+T20)*12*7.57%)*SUM(Fasering!$D$5:$D$8)</f>
        <v>861.47325137132748</v>
      </c>
      <c r="AK20" s="104">
        <f>($AK$2+(L20+U20)*12*7.57%)*SUM(Fasering!$D$5:$D$9)</f>
        <v>1234.3742525648847</v>
      </c>
      <c r="AL20" s="9">
        <f>($AK$2+(M20+V20)*12*7.57%)*SUM(Fasering!$D$5:$D$10)</f>
        <v>1638.7083685027596</v>
      </c>
      <c r="AM20" s="9">
        <f>($AK$2+(N20+W20)*12*7.57%)*SUM(Fasering!$D$5:$D$11)</f>
        <v>2073.4607376747454</v>
      </c>
      <c r="AN20" s="74">
        <f>($AK$2+(O20+X20)*12*7.57%)*SUM(Fasering!$D$5:$D$12)</f>
        <v>2540.5904210848012</v>
      </c>
      <c r="AO20" s="5">
        <f>($AK$2+(I20+AA20)*12*7.57%)*SUM(Fasering!$D$5)</f>
        <v>0</v>
      </c>
      <c r="AP20" s="109">
        <f>($AK$2+(J20+AB20)*12*7.57%)*SUM(Fasering!$D$5:$D$7)</f>
        <v>519.80700937731649</v>
      </c>
      <c r="AQ20" s="109">
        <f>($AK$2+(K20+AC20)*12*7.57%)*SUM(Fasering!$D$5:$D$8)</f>
        <v>860.98197901501112</v>
      </c>
      <c r="AR20" s="104">
        <f>($AK$2+(L20+AD20)*12*7.57%)*SUM(Fasering!$D$5:$D$9)</f>
        <v>1233.4594650874737</v>
      </c>
      <c r="AS20" s="9">
        <f>($AK$2+(M20+AE20)*12*7.57%)*SUM(Fasering!$D$5:$D$10)</f>
        <v>1637.2394675947046</v>
      </c>
      <c r="AT20" s="9">
        <f>($AK$2+(N20+AF20)*12*7.57%)*SUM(Fasering!$D$5:$D$11)</f>
        <v>2071.3088107299322</v>
      </c>
      <c r="AU20" s="74">
        <f>($AK$2+(O20+AG20)*12*7.57%)*SUM(Fasering!$D$5:$D$12)</f>
        <v>2537.623477676801</v>
      </c>
    </row>
    <row r="21" spans="1:47" ht="15" x14ac:dyDescent="0.3">
      <c r="A21" s="32">
        <f t="shared" si="8"/>
        <v>12</v>
      </c>
      <c r="B21" s="142">
        <v>24083.71</v>
      </c>
      <c r="C21" s="143"/>
      <c r="D21" s="142">
        <f t="shared" si="0"/>
        <v>33062.117087999999</v>
      </c>
      <c r="E21" s="144">
        <f t="shared" si="1"/>
        <v>819.58847414098693</v>
      </c>
      <c r="F21" s="142">
        <f t="shared" si="2"/>
        <v>2755.1764239999998</v>
      </c>
      <c r="G21" s="144">
        <f t="shared" si="3"/>
        <v>68.299039511748902</v>
      </c>
      <c r="H21" s="60">
        <f>'L4'!$H$10</f>
        <v>1742.05</v>
      </c>
      <c r="I21" s="60">
        <f>GEW!$E$12+($F21-GEW!$E$12)*SUM(Fasering!$D$5)</f>
        <v>1858.3776639999999</v>
      </c>
      <c r="J21" s="60">
        <f>GEW!$E$12+($F21-GEW!$E$12)*SUM(Fasering!$D$5:$D$7)</f>
        <v>2090.2572628404155</v>
      </c>
      <c r="K21" s="60">
        <f>GEW!$E$12+($F21-GEW!$E$12)*SUM(Fasering!$D$5:$D$8)</f>
        <v>2223.3009118139394</v>
      </c>
      <c r="L21" s="98">
        <f>GEW!$E$12+($F21-GEW!$E$12)*SUM(Fasering!$D$5:$D$9)</f>
        <v>2356.3445607874637</v>
      </c>
      <c r="M21" s="60">
        <f>GEW!$E$12+($F21-GEW!$E$12)*SUM(Fasering!$D$5:$D$10)</f>
        <v>2489.3882097609876</v>
      </c>
      <c r="N21" s="60">
        <f>GEW!$E$12+($F21-GEW!$E$12)*SUM(Fasering!$D$5:$D$11)</f>
        <v>2622.1327750264759</v>
      </c>
      <c r="O21" s="117">
        <f>GEW!$E$12+($F21-GEW!$E$12)*SUM(Fasering!$D$5:$D$12)</f>
        <v>2755.1764240000002</v>
      </c>
      <c r="P21" s="142">
        <f t="shared" si="4"/>
        <v>0</v>
      </c>
      <c r="Q21" s="144">
        <f t="shared" si="5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101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116">
        <f>$P21*SUM(Fasering!$D$5:$D$12)</f>
        <v>0</v>
      </c>
      <c r="Y21" s="142">
        <f t="shared" si="6"/>
        <v>0</v>
      </c>
      <c r="Z21" s="144">
        <f t="shared" si="7"/>
        <v>0</v>
      </c>
      <c r="AA21" s="115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101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116">
        <f>$Y21*SUM(Fasering!$D$5:$D$12)</f>
        <v>0</v>
      </c>
      <c r="AH21" s="5">
        <f>($AK$2+(I21+R21)*12*7.57%)*SUM(Fasering!$D$5)</f>
        <v>0</v>
      </c>
      <c r="AI21" s="109">
        <f>($AK$2+(J21+S21)*12*7.57%)*SUM(Fasering!$D$5:$D$7)</f>
        <v>526.72777676130067</v>
      </c>
      <c r="AJ21" s="109">
        <f>($AK$2+(K21+T21)*12*7.57%)*SUM(Fasering!$D$5:$D$8)</f>
        <v>878.1228242793627</v>
      </c>
      <c r="AK21" s="104">
        <f>($AK$2+(L21+U21)*12*7.57%)*SUM(Fasering!$D$5:$D$9)</f>
        <v>1265.377057026989</v>
      </c>
      <c r="AL21" s="9">
        <f>($AK$2+(M21+V21)*12*7.57%)*SUM(Fasering!$D$5:$D$10)</f>
        <v>1688.4904750041792</v>
      </c>
      <c r="AM21" s="9">
        <f>($AK$2+(N21+W21)*12*7.57%)*SUM(Fasering!$D$5:$D$11)</f>
        <v>2146.3910870009217</v>
      </c>
      <c r="AN21" s="74">
        <f>($AK$2+(O21+X21)*12*7.57%)*SUM(Fasering!$D$5:$D$12)</f>
        <v>2641.1422635616004</v>
      </c>
      <c r="AO21" s="5">
        <f>($AK$2+(I21+AA21)*12*7.57%)*SUM(Fasering!$D$5)</f>
        <v>0</v>
      </c>
      <c r="AP21" s="109">
        <f>($AK$2+(J21+AB21)*12*7.57%)*SUM(Fasering!$D$5:$D$7)</f>
        <v>526.72777676130067</v>
      </c>
      <c r="AQ21" s="109">
        <f>($AK$2+(K21+AC21)*12*7.57%)*SUM(Fasering!$D$5:$D$8)</f>
        <v>878.1228242793627</v>
      </c>
      <c r="AR21" s="104">
        <f>($AK$2+(L21+AD21)*12*7.57%)*SUM(Fasering!$D$5:$D$9)</f>
        <v>1265.377057026989</v>
      </c>
      <c r="AS21" s="9">
        <f>($AK$2+(M21+AE21)*12*7.57%)*SUM(Fasering!$D$5:$D$10)</f>
        <v>1688.4904750041792</v>
      </c>
      <c r="AT21" s="9">
        <f>($AK$2+(N21+AF21)*12*7.57%)*SUM(Fasering!$D$5:$D$11)</f>
        <v>2146.3910870009217</v>
      </c>
      <c r="AU21" s="74">
        <f>($AK$2+(O21+AG21)*12*7.57%)*SUM(Fasering!$D$5:$D$12)</f>
        <v>2641.1422635616004</v>
      </c>
    </row>
    <row r="22" spans="1:47" ht="15" x14ac:dyDescent="0.3">
      <c r="A22" s="32">
        <f t="shared" si="8"/>
        <v>13</v>
      </c>
      <c r="B22" s="142">
        <v>24094.65</v>
      </c>
      <c r="C22" s="143"/>
      <c r="D22" s="142">
        <f t="shared" si="0"/>
        <v>33077.135520000003</v>
      </c>
      <c r="E22" s="144">
        <f t="shared" si="1"/>
        <v>819.96077134549182</v>
      </c>
      <c r="F22" s="142">
        <f t="shared" si="2"/>
        <v>2756.42796</v>
      </c>
      <c r="G22" s="144">
        <f t="shared" si="3"/>
        <v>68.330064278790971</v>
      </c>
      <c r="H22" s="60">
        <f>'L4'!$H$10</f>
        <v>1742.05</v>
      </c>
      <c r="I22" s="60">
        <f>GEW!$E$12+($F22-GEW!$E$12)*SUM(Fasering!$D$5)</f>
        <v>1858.3776639999999</v>
      </c>
      <c r="J22" s="60">
        <f>GEW!$E$12+($F22-GEW!$E$12)*SUM(Fasering!$D$5:$D$7)</f>
        <v>2090.5808646099076</v>
      </c>
      <c r="K22" s="60">
        <f>GEW!$E$12+($F22-GEW!$E$12)*SUM(Fasering!$D$5:$D$8)</f>
        <v>2223.8101839073533</v>
      </c>
      <c r="L22" s="98">
        <f>GEW!$E$12+($F22-GEW!$E$12)*SUM(Fasering!$D$5:$D$9)</f>
        <v>2357.0395032047991</v>
      </c>
      <c r="M22" s="60">
        <f>GEW!$E$12+($F22-GEW!$E$12)*SUM(Fasering!$D$5:$D$10)</f>
        <v>2490.2688225022448</v>
      </c>
      <c r="N22" s="60">
        <f>GEW!$E$12+($F22-GEW!$E$12)*SUM(Fasering!$D$5:$D$11)</f>
        <v>2623.1986407025543</v>
      </c>
      <c r="O22" s="117">
        <f>GEW!$E$12+($F22-GEW!$E$12)*SUM(Fasering!$D$5:$D$12)</f>
        <v>2756.42796</v>
      </c>
      <c r="P22" s="142">
        <f t="shared" si="4"/>
        <v>0</v>
      </c>
      <c r="Q22" s="144">
        <f t="shared" si="5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101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116">
        <f>$P22*SUM(Fasering!$D$5:$D$12)</f>
        <v>0</v>
      </c>
      <c r="Y22" s="142">
        <f t="shared" si="6"/>
        <v>0</v>
      </c>
      <c r="Z22" s="144">
        <f t="shared" si="7"/>
        <v>0</v>
      </c>
      <c r="AA22" s="115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101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116">
        <f>$Y22*SUM(Fasering!$D$5:$D$12)</f>
        <v>0</v>
      </c>
      <c r="AH22" s="5">
        <f>($AK$2+(I22+R22)*12*7.57%)*SUM(Fasering!$D$5)</f>
        <v>0</v>
      </c>
      <c r="AI22" s="109">
        <f>($AK$2+(J22+S22)*12*7.57%)*SUM(Fasering!$D$5:$D$7)</f>
        <v>526.8037841049013</v>
      </c>
      <c r="AJ22" s="109">
        <f>($AK$2+(K22+T22)*12*7.57%)*SUM(Fasering!$D$5:$D$8)</f>
        <v>878.31107365162541</v>
      </c>
      <c r="AK22" s="104">
        <f>($AK$2+(L22+U22)*12*7.57%)*SUM(Fasering!$D$5:$D$9)</f>
        <v>1265.7275920533593</v>
      </c>
      <c r="AL22" s="9">
        <f>($AK$2+(M22+V22)*12*7.57%)*SUM(Fasering!$D$5:$D$10)</f>
        <v>1689.0533393101027</v>
      </c>
      <c r="AM22" s="9">
        <f>($AK$2+(N22+W22)*12*7.57%)*SUM(Fasering!$D$5:$D$11)</f>
        <v>2147.2156782715433</v>
      </c>
      <c r="AN22" s="74">
        <f>($AK$2+(O22+X22)*12*7.57%)*SUM(Fasering!$D$5:$D$12)</f>
        <v>2642.2791588640002</v>
      </c>
      <c r="AO22" s="5">
        <f>($AK$2+(I22+AA22)*12*7.57%)*SUM(Fasering!$D$5)</f>
        <v>0</v>
      </c>
      <c r="AP22" s="109">
        <f>($AK$2+(J22+AB22)*12*7.57%)*SUM(Fasering!$D$5:$D$7)</f>
        <v>526.8037841049013</v>
      </c>
      <c r="AQ22" s="109">
        <f>($AK$2+(K22+AC22)*12*7.57%)*SUM(Fasering!$D$5:$D$8)</f>
        <v>878.31107365162541</v>
      </c>
      <c r="AR22" s="104">
        <f>($AK$2+(L22+AD22)*12*7.57%)*SUM(Fasering!$D$5:$D$9)</f>
        <v>1265.7275920533593</v>
      </c>
      <c r="AS22" s="9">
        <f>($AK$2+(M22+AE22)*12*7.57%)*SUM(Fasering!$D$5:$D$10)</f>
        <v>1689.0533393101027</v>
      </c>
      <c r="AT22" s="9">
        <f>($AK$2+(N22+AF22)*12*7.57%)*SUM(Fasering!$D$5:$D$11)</f>
        <v>2147.2156782715433</v>
      </c>
      <c r="AU22" s="74">
        <f>($AK$2+(O22+AG22)*12*7.57%)*SUM(Fasering!$D$5:$D$12)</f>
        <v>2642.2791588640002</v>
      </c>
    </row>
    <row r="23" spans="1:47" ht="15" x14ac:dyDescent="0.3">
      <c r="A23" s="32">
        <f t="shared" si="8"/>
        <v>14</v>
      </c>
      <c r="B23" s="142">
        <v>25090.87</v>
      </c>
      <c r="C23" s="143"/>
      <c r="D23" s="142">
        <f t="shared" si="0"/>
        <v>34444.746335999997</v>
      </c>
      <c r="E23" s="144">
        <f t="shared" si="1"/>
        <v>853.86295791511623</v>
      </c>
      <c r="F23" s="142">
        <f t="shared" si="2"/>
        <v>2870.395528</v>
      </c>
      <c r="G23" s="144">
        <f t="shared" si="3"/>
        <v>71.155246492926352</v>
      </c>
      <c r="H23" s="60">
        <f>'L4'!$H$10</f>
        <v>1742.05</v>
      </c>
      <c r="I23" s="60">
        <f>GEW!$E$12+($F23-GEW!$E$12)*SUM(Fasering!$D$5)</f>
        <v>1858.3776639999999</v>
      </c>
      <c r="J23" s="60">
        <f>GEW!$E$12+($F23-GEW!$E$12)*SUM(Fasering!$D$5:$D$7)</f>
        <v>2120.0487398204596</v>
      </c>
      <c r="K23" s="60">
        <f>GEW!$E$12+($F23-GEW!$E$12)*SUM(Fasering!$D$5:$D$8)</f>
        <v>2270.1855993461704</v>
      </c>
      <c r="L23" s="98">
        <f>GEW!$E$12+($F23-GEW!$E$12)*SUM(Fasering!$D$5:$D$9)</f>
        <v>2420.3224588718813</v>
      </c>
      <c r="M23" s="60">
        <f>GEW!$E$12+($F23-GEW!$E$12)*SUM(Fasering!$D$5:$D$10)</f>
        <v>2570.4593183975921</v>
      </c>
      <c r="N23" s="60">
        <f>GEW!$E$12+($F23-GEW!$E$12)*SUM(Fasering!$D$5:$D$11)</f>
        <v>2720.2586684742892</v>
      </c>
      <c r="O23" s="117">
        <f>GEW!$E$12+($F23-GEW!$E$12)*SUM(Fasering!$D$5:$D$12)</f>
        <v>2870.395528</v>
      </c>
      <c r="P23" s="142">
        <f t="shared" si="4"/>
        <v>0</v>
      </c>
      <c r="Q23" s="144">
        <f t="shared" si="5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101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116">
        <f>$P23*SUM(Fasering!$D$5:$D$12)</f>
        <v>0</v>
      </c>
      <c r="Y23" s="142">
        <f t="shared" si="6"/>
        <v>0</v>
      </c>
      <c r="Z23" s="144">
        <f t="shared" si="7"/>
        <v>0</v>
      </c>
      <c r="AA23" s="115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101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116">
        <f>$Y23*SUM(Fasering!$D$5:$D$12)</f>
        <v>0</v>
      </c>
      <c r="AH23" s="5">
        <f>($AK$2+(I23+R23)*12*7.57%)*SUM(Fasering!$D$5)</f>
        <v>0</v>
      </c>
      <c r="AI23" s="109">
        <f>($AK$2+(J23+S23)*12*7.57%)*SUM(Fasering!$D$5:$D$7)</f>
        <v>533.72517677781832</v>
      </c>
      <c r="AJ23" s="109">
        <f>($AK$2+(K23+T23)*12*7.57%)*SUM(Fasering!$D$5:$D$8)</f>
        <v>895.45346758540165</v>
      </c>
      <c r="AK23" s="104">
        <f>($AK$2+(L23+U23)*12*7.57%)*SUM(Fasering!$D$5:$D$9)</f>
        <v>1297.648067736236</v>
      </c>
      <c r="AL23" s="9">
        <f>($AK$2+(M23+V23)*12*7.57%)*SUM(Fasering!$D$5:$D$10)</f>
        <v>1740.3089772303208</v>
      </c>
      <c r="AM23" s="9">
        <f>($AK$2+(N23+W23)*12*7.57%)*SUM(Fasering!$D$5:$D$11)</f>
        <v>2222.3047382001519</v>
      </c>
      <c r="AN23" s="74">
        <f>($AK$2+(O23+X23)*12*7.57%)*SUM(Fasering!$D$5:$D$12)</f>
        <v>2745.8072976352005</v>
      </c>
      <c r="AO23" s="5">
        <f>($AK$2+(I23+AA23)*12*7.57%)*SUM(Fasering!$D$5)</f>
        <v>0</v>
      </c>
      <c r="AP23" s="109">
        <f>($AK$2+(J23+AB23)*12*7.57%)*SUM(Fasering!$D$5:$D$7)</f>
        <v>533.72517677781832</v>
      </c>
      <c r="AQ23" s="109">
        <f>($AK$2+(K23+AC23)*12*7.57%)*SUM(Fasering!$D$5:$D$8)</f>
        <v>895.45346758540165</v>
      </c>
      <c r="AR23" s="104">
        <f>($AK$2+(L23+AD23)*12*7.57%)*SUM(Fasering!$D$5:$D$9)</f>
        <v>1297.648067736236</v>
      </c>
      <c r="AS23" s="9">
        <f>($AK$2+(M23+AE23)*12*7.57%)*SUM(Fasering!$D$5:$D$10)</f>
        <v>1740.3089772303208</v>
      </c>
      <c r="AT23" s="9">
        <f>($AK$2+(N23+AF23)*12*7.57%)*SUM(Fasering!$D$5:$D$11)</f>
        <v>2222.3047382001519</v>
      </c>
      <c r="AU23" s="74">
        <f>($AK$2+(O23+AG23)*12*7.57%)*SUM(Fasering!$D$5:$D$12)</f>
        <v>2745.8072976352005</v>
      </c>
    </row>
    <row r="24" spans="1:47" ht="15" x14ac:dyDescent="0.3">
      <c r="A24" s="32">
        <f t="shared" si="8"/>
        <v>15</v>
      </c>
      <c r="B24" s="142">
        <v>25101.68</v>
      </c>
      <c r="C24" s="143"/>
      <c r="D24" s="142">
        <f t="shared" si="0"/>
        <v>34459.586304000004</v>
      </c>
      <c r="E24" s="144">
        <f t="shared" si="1"/>
        <v>854.23083111262065</v>
      </c>
      <c r="F24" s="142">
        <f t="shared" si="2"/>
        <v>2871.6321920000005</v>
      </c>
      <c r="G24" s="144">
        <f t="shared" si="3"/>
        <v>71.185902592718392</v>
      </c>
      <c r="H24" s="60">
        <f>'L4'!$H$10</f>
        <v>1742.05</v>
      </c>
      <c r="I24" s="60">
        <f>GEW!$E$12+($F24-GEW!$E$12)*SUM(Fasering!$D$5)</f>
        <v>1858.3776639999999</v>
      </c>
      <c r="J24" s="60">
        <f>GEW!$E$12+($F24-GEW!$E$12)*SUM(Fasering!$D$5:$D$7)</f>
        <v>2120.3684962307166</v>
      </c>
      <c r="K24" s="60">
        <f>GEW!$E$12+($F24-GEW!$E$12)*SUM(Fasering!$D$5:$D$8)</f>
        <v>2270.6888197602293</v>
      </c>
      <c r="L24" s="98">
        <f>GEW!$E$12+($F24-GEW!$E$12)*SUM(Fasering!$D$5:$D$9)</f>
        <v>2421.0091432897425</v>
      </c>
      <c r="M24" s="60">
        <f>GEW!$E$12+($F24-GEW!$E$12)*SUM(Fasering!$D$5:$D$10)</f>
        <v>2571.3294668192552</v>
      </c>
      <c r="N24" s="60">
        <f>GEW!$E$12+($F24-GEW!$E$12)*SUM(Fasering!$D$5:$D$11)</f>
        <v>2721.3118684704878</v>
      </c>
      <c r="O24" s="117">
        <f>GEW!$E$12+($F24-GEW!$E$12)*SUM(Fasering!$D$5:$D$12)</f>
        <v>2871.6321920000009</v>
      </c>
      <c r="P24" s="142">
        <f t="shared" si="4"/>
        <v>0</v>
      </c>
      <c r="Q24" s="144">
        <f t="shared" si="5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101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116">
        <f>$P24*SUM(Fasering!$D$5:$D$12)</f>
        <v>0</v>
      </c>
      <c r="Y24" s="142">
        <f t="shared" si="6"/>
        <v>0</v>
      </c>
      <c r="Z24" s="144">
        <f t="shared" si="7"/>
        <v>0</v>
      </c>
      <c r="AA24" s="115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101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116">
        <f>$Y24*SUM(Fasering!$D$5:$D$12)</f>
        <v>0</v>
      </c>
      <c r="AH24" s="5">
        <f>($AK$2+(I24+R24)*12*7.57%)*SUM(Fasering!$D$5)</f>
        <v>0</v>
      </c>
      <c r="AI24" s="109">
        <f>($AK$2+(J24+S24)*12*7.57%)*SUM(Fasering!$D$5:$D$7)</f>
        <v>533.80028092629379</v>
      </c>
      <c r="AJ24" s="109">
        <f>($AK$2+(K24+T24)*12*7.57%)*SUM(Fasering!$D$5:$D$8)</f>
        <v>895.63947999071797</v>
      </c>
      <c r="AK24" s="104">
        <f>($AK$2+(L24+U24)*12*7.57%)*SUM(Fasering!$D$5:$D$9)</f>
        <v>1297.994437355529</v>
      </c>
      <c r="AL24" s="9">
        <f>($AK$2+(M24+V24)*12*7.57%)*SUM(Fasering!$D$5:$D$10)</f>
        <v>1740.8651530207264</v>
      </c>
      <c r="AM24" s="9">
        <f>($AK$2+(N24+W24)*12*7.57%)*SUM(Fasering!$D$5:$D$11)</f>
        <v>2223.1195308542133</v>
      </c>
      <c r="AN24" s="74">
        <f>($AK$2+(O24+X24)*12*7.57%)*SUM(Fasering!$D$5:$D$12)</f>
        <v>2746.9306832128018</v>
      </c>
      <c r="AO24" s="5">
        <f>($AK$2+(I24+AA24)*12*7.57%)*SUM(Fasering!$D$5)</f>
        <v>0</v>
      </c>
      <c r="AP24" s="109">
        <f>($AK$2+(J24+AB24)*12*7.57%)*SUM(Fasering!$D$5:$D$7)</f>
        <v>533.80028092629379</v>
      </c>
      <c r="AQ24" s="109">
        <f>($AK$2+(K24+AC24)*12*7.57%)*SUM(Fasering!$D$5:$D$8)</f>
        <v>895.63947999071797</v>
      </c>
      <c r="AR24" s="104">
        <f>($AK$2+(L24+AD24)*12*7.57%)*SUM(Fasering!$D$5:$D$9)</f>
        <v>1297.994437355529</v>
      </c>
      <c r="AS24" s="9">
        <f>($AK$2+(M24+AE24)*12*7.57%)*SUM(Fasering!$D$5:$D$10)</f>
        <v>1740.8651530207264</v>
      </c>
      <c r="AT24" s="9">
        <f>($AK$2+(N24+AF24)*12*7.57%)*SUM(Fasering!$D$5:$D$11)</f>
        <v>2223.1195308542133</v>
      </c>
      <c r="AU24" s="74">
        <f>($AK$2+(O24+AG24)*12*7.57%)*SUM(Fasering!$D$5:$D$12)</f>
        <v>2746.9306832128018</v>
      </c>
    </row>
    <row r="25" spans="1:47" ht="15" x14ac:dyDescent="0.3">
      <c r="A25" s="32">
        <f t="shared" si="8"/>
        <v>16</v>
      </c>
      <c r="B25" s="142">
        <v>26097.9</v>
      </c>
      <c r="C25" s="143"/>
      <c r="D25" s="142">
        <f t="shared" si="0"/>
        <v>35827.197120000004</v>
      </c>
      <c r="E25" s="144">
        <f t="shared" si="1"/>
        <v>888.13301768224528</v>
      </c>
      <c r="F25" s="142">
        <f t="shared" si="2"/>
        <v>2985.5997600000005</v>
      </c>
      <c r="G25" s="144">
        <f t="shared" si="3"/>
        <v>74.011084806853773</v>
      </c>
      <c r="H25" s="60">
        <f>'L4'!$H$10</f>
        <v>1742.05</v>
      </c>
      <c r="I25" s="60">
        <f>GEW!$E$12+($F25-GEW!$E$12)*SUM(Fasering!$D$5)</f>
        <v>1858.3776639999999</v>
      </c>
      <c r="J25" s="60">
        <f>GEW!$E$12+($F25-GEW!$E$12)*SUM(Fasering!$D$5:$D$7)</f>
        <v>2149.8363714412685</v>
      </c>
      <c r="K25" s="60">
        <f>GEW!$E$12+($F25-GEW!$E$12)*SUM(Fasering!$D$5:$D$8)</f>
        <v>2317.0642351990464</v>
      </c>
      <c r="L25" s="98">
        <f>GEW!$E$12+($F25-GEW!$E$12)*SUM(Fasering!$D$5:$D$9)</f>
        <v>2484.2920989568247</v>
      </c>
      <c r="M25" s="60">
        <f>GEW!$E$12+($F25-GEW!$E$12)*SUM(Fasering!$D$5:$D$10)</f>
        <v>2651.5199627146026</v>
      </c>
      <c r="N25" s="60">
        <f>GEW!$E$12+($F25-GEW!$E$12)*SUM(Fasering!$D$5:$D$11)</f>
        <v>2818.3718962422226</v>
      </c>
      <c r="O25" s="117">
        <f>GEW!$E$12+($F25-GEW!$E$12)*SUM(Fasering!$D$5:$D$12)</f>
        <v>2985.599760000001</v>
      </c>
      <c r="P25" s="142">
        <f t="shared" si="4"/>
        <v>0</v>
      </c>
      <c r="Q25" s="144">
        <f t="shared" si="5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101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116">
        <f>$P25*SUM(Fasering!$D$5:$D$12)</f>
        <v>0</v>
      </c>
      <c r="Y25" s="142">
        <f t="shared" si="6"/>
        <v>0</v>
      </c>
      <c r="Z25" s="144">
        <f t="shared" si="7"/>
        <v>0</v>
      </c>
      <c r="AA25" s="115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101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116">
        <f>$Y25*SUM(Fasering!$D$5:$D$12)</f>
        <v>0</v>
      </c>
      <c r="AH25" s="5">
        <f>($AK$2+(I25+R25)*12*7.57%)*SUM(Fasering!$D$5)</f>
        <v>0</v>
      </c>
      <c r="AI25" s="109">
        <f>($AK$2+(J25+S25)*12*7.57%)*SUM(Fasering!$D$5:$D$7)</f>
        <v>540.7216735992107</v>
      </c>
      <c r="AJ25" s="109">
        <f>($AK$2+(K25+T25)*12*7.57%)*SUM(Fasering!$D$5:$D$8)</f>
        <v>912.78187392449399</v>
      </c>
      <c r="AK25" s="104">
        <f>($AK$2+(L25+U25)*12*7.57%)*SUM(Fasering!$D$5:$D$9)</f>
        <v>1329.9149130384058</v>
      </c>
      <c r="AL25" s="9">
        <f>($AK$2+(M25+V25)*12*7.57%)*SUM(Fasering!$D$5:$D$10)</f>
        <v>1792.1207909409447</v>
      </c>
      <c r="AM25" s="9">
        <f>($AK$2+(N25+W25)*12*7.57%)*SUM(Fasering!$D$5:$D$11)</f>
        <v>2298.2085907828218</v>
      </c>
      <c r="AN25" s="74">
        <f>($AK$2+(O25+X25)*12*7.57%)*SUM(Fasering!$D$5:$D$12)</f>
        <v>2850.4588219840016</v>
      </c>
      <c r="AO25" s="5">
        <f>($AK$2+(I25+AA25)*12*7.57%)*SUM(Fasering!$D$5)</f>
        <v>0</v>
      </c>
      <c r="AP25" s="109">
        <f>($AK$2+(J25+AB25)*12*7.57%)*SUM(Fasering!$D$5:$D$7)</f>
        <v>540.7216735992107</v>
      </c>
      <c r="AQ25" s="109">
        <f>($AK$2+(K25+AC25)*12*7.57%)*SUM(Fasering!$D$5:$D$8)</f>
        <v>912.78187392449399</v>
      </c>
      <c r="AR25" s="104">
        <f>($AK$2+(L25+AD25)*12*7.57%)*SUM(Fasering!$D$5:$D$9)</f>
        <v>1329.9149130384058</v>
      </c>
      <c r="AS25" s="9">
        <f>($AK$2+(M25+AE25)*12*7.57%)*SUM(Fasering!$D$5:$D$10)</f>
        <v>1792.1207909409447</v>
      </c>
      <c r="AT25" s="9">
        <f>($AK$2+(N25+AF25)*12*7.57%)*SUM(Fasering!$D$5:$D$11)</f>
        <v>2298.2085907828218</v>
      </c>
      <c r="AU25" s="74">
        <f>($AK$2+(O25+AG25)*12*7.57%)*SUM(Fasering!$D$5:$D$12)</f>
        <v>2850.4588219840016</v>
      </c>
    </row>
    <row r="26" spans="1:47" ht="15" x14ac:dyDescent="0.3">
      <c r="A26" s="32">
        <f t="shared" si="8"/>
        <v>17</v>
      </c>
      <c r="B26" s="142">
        <v>26108.75</v>
      </c>
      <c r="C26" s="143"/>
      <c r="D26" s="142">
        <f t="shared" si="0"/>
        <v>35842.091999999997</v>
      </c>
      <c r="E26" s="144">
        <f t="shared" si="1"/>
        <v>888.50225211267252</v>
      </c>
      <c r="F26" s="142">
        <f t="shared" si="2"/>
        <v>2986.8409999999999</v>
      </c>
      <c r="G26" s="144">
        <f t="shared" si="3"/>
        <v>74.041854342722715</v>
      </c>
      <c r="H26" s="60">
        <f>'L4'!$H$10</f>
        <v>1742.05</v>
      </c>
      <c r="I26" s="60">
        <f>GEW!$E$12+($F26-GEW!$E$12)*SUM(Fasering!$D$5)</f>
        <v>1858.3776639999999</v>
      </c>
      <c r="J26" s="60">
        <f>GEW!$E$12+($F26-GEW!$E$12)*SUM(Fasering!$D$5:$D$7)</f>
        <v>2150.1573110389822</v>
      </c>
      <c r="K26" s="60">
        <f>GEW!$E$12+($F26-GEW!$E$12)*SUM(Fasering!$D$5:$D$8)</f>
        <v>2317.5693176682912</v>
      </c>
      <c r="L26" s="98">
        <f>GEW!$E$12+($F26-GEW!$E$12)*SUM(Fasering!$D$5:$D$9)</f>
        <v>2484.9813242976002</v>
      </c>
      <c r="M26" s="60">
        <f>GEW!$E$12+($F26-GEW!$E$12)*SUM(Fasering!$D$5:$D$10)</f>
        <v>2652.3933309269091</v>
      </c>
      <c r="N26" s="60">
        <f>GEW!$E$12+($F26-GEW!$E$12)*SUM(Fasering!$D$5:$D$11)</f>
        <v>2819.4289933706914</v>
      </c>
      <c r="O26" s="117">
        <f>GEW!$E$12+($F26-GEW!$E$12)*SUM(Fasering!$D$5:$D$12)</f>
        <v>2986.8410000000003</v>
      </c>
      <c r="P26" s="142">
        <f t="shared" si="4"/>
        <v>0</v>
      </c>
      <c r="Q26" s="144">
        <f t="shared" si="5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101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116">
        <f>$P26*SUM(Fasering!$D$5:$D$12)</f>
        <v>0</v>
      </c>
      <c r="Y26" s="142">
        <f t="shared" si="6"/>
        <v>0</v>
      </c>
      <c r="Z26" s="144">
        <f t="shared" si="7"/>
        <v>0</v>
      </c>
      <c r="AA26" s="115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101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116">
        <f>$Y26*SUM(Fasering!$D$5:$D$12)</f>
        <v>0</v>
      </c>
      <c r="AH26" s="5">
        <f>($AK$2+(I26+R26)*12*7.57%)*SUM(Fasering!$D$5)</f>
        <v>0</v>
      </c>
      <c r="AI26" s="109">
        <f>($AK$2+(J26+S26)*12*7.57%)*SUM(Fasering!$D$5:$D$7)</f>
        <v>540.7970556538786</v>
      </c>
      <c r="AJ26" s="109">
        <f>($AK$2+(K26+T26)*12*7.57%)*SUM(Fasering!$D$5:$D$8)</f>
        <v>912.96857462733237</v>
      </c>
      <c r="AK26" s="104">
        <f>($AK$2+(L26+U26)*12*7.57%)*SUM(Fasering!$D$5:$D$9)</f>
        <v>1330.2625643214142</v>
      </c>
      <c r="AL26" s="9">
        <f>($AK$2+(M26+V26)*12*7.57%)*SUM(Fasering!$D$5:$D$10)</f>
        <v>1792.6790247361248</v>
      </c>
      <c r="AM26" s="9">
        <f>($AK$2+(N26+W26)*12*7.57%)*SUM(Fasering!$D$5:$D$11)</f>
        <v>2299.0263983958239</v>
      </c>
      <c r="AN26" s="74">
        <f>($AK$2+(O26+X26)*12*7.57%)*SUM(Fasering!$D$5:$D$12)</f>
        <v>2851.586364400001</v>
      </c>
      <c r="AO26" s="5">
        <f>($AK$2+(I26+AA26)*12*7.57%)*SUM(Fasering!$D$5)</f>
        <v>0</v>
      </c>
      <c r="AP26" s="109">
        <f>($AK$2+(J26+AB26)*12*7.57%)*SUM(Fasering!$D$5:$D$7)</f>
        <v>540.7970556538786</v>
      </c>
      <c r="AQ26" s="109">
        <f>($AK$2+(K26+AC26)*12*7.57%)*SUM(Fasering!$D$5:$D$8)</f>
        <v>912.96857462733237</v>
      </c>
      <c r="AR26" s="104">
        <f>($AK$2+(L26+AD26)*12*7.57%)*SUM(Fasering!$D$5:$D$9)</f>
        <v>1330.2625643214142</v>
      </c>
      <c r="AS26" s="9">
        <f>($AK$2+(M26+AE26)*12*7.57%)*SUM(Fasering!$D$5:$D$10)</f>
        <v>1792.6790247361248</v>
      </c>
      <c r="AT26" s="9">
        <f>($AK$2+(N26+AF26)*12*7.57%)*SUM(Fasering!$D$5:$D$11)</f>
        <v>2299.0263983958239</v>
      </c>
      <c r="AU26" s="74">
        <f>($AK$2+(O26+AG26)*12*7.57%)*SUM(Fasering!$D$5:$D$12)</f>
        <v>2851.586364400001</v>
      </c>
    </row>
    <row r="27" spans="1:47" ht="15" x14ac:dyDescent="0.3">
      <c r="A27" s="32">
        <f t="shared" si="8"/>
        <v>18</v>
      </c>
      <c r="B27" s="142">
        <v>27104.959999999999</v>
      </c>
      <c r="C27" s="143"/>
      <c r="D27" s="142">
        <f t="shared" si="0"/>
        <v>37209.689087999999</v>
      </c>
      <c r="E27" s="144">
        <f t="shared" si="1"/>
        <v>922.40409837406639</v>
      </c>
      <c r="F27" s="142">
        <f t="shared" si="2"/>
        <v>3100.8074239999996</v>
      </c>
      <c r="G27" s="144">
        <f t="shared" si="3"/>
        <v>76.867008197838857</v>
      </c>
      <c r="H27" s="60">
        <f>'L4'!$H$10</f>
        <v>1742.05</v>
      </c>
      <c r="I27" s="60">
        <f>GEW!$E$12+($F27-GEW!$E$12)*SUM(Fasering!$D$5)</f>
        <v>1858.3776639999999</v>
      </c>
      <c r="J27" s="60">
        <f>GEW!$E$12+($F27-GEW!$E$12)*SUM(Fasering!$D$5:$D$7)</f>
        <v>2179.6248904526697</v>
      </c>
      <c r="K27" s="60">
        <f>GEW!$E$12+($F27-GEW!$E$12)*SUM(Fasering!$D$5:$D$8)</f>
        <v>2363.9442675933115</v>
      </c>
      <c r="L27" s="98">
        <f>GEW!$E$12+($F27-GEW!$E$12)*SUM(Fasering!$D$5:$D$9)</f>
        <v>2548.2636447339532</v>
      </c>
      <c r="M27" s="60">
        <f>GEW!$E$12+($F27-GEW!$E$12)*SUM(Fasering!$D$5:$D$10)</f>
        <v>2732.583021874595</v>
      </c>
      <c r="N27" s="60">
        <f>GEW!$E$12+($F27-GEW!$E$12)*SUM(Fasering!$D$5:$D$11)</f>
        <v>2916.4880468593583</v>
      </c>
      <c r="O27" s="117">
        <f>GEW!$E$12+($F27-GEW!$E$12)*SUM(Fasering!$D$5:$D$12)</f>
        <v>3100.8074239999996</v>
      </c>
      <c r="P27" s="142">
        <f t="shared" si="4"/>
        <v>0</v>
      </c>
      <c r="Q27" s="144">
        <f t="shared" si="5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101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116">
        <f>$P27*SUM(Fasering!$D$5:$D$12)</f>
        <v>0</v>
      </c>
      <c r="Y27" s="142">
        <f t="shared" si="6"/>
        <v>0</v>
      </c>
      <c r="Z27" s="144">
        <f t="shared" si="7"/>
        <v>0</v>
      </c>
      <c r="AA27" s="115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101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116">
        <f>$Y27*SUM(Fasering!$D$5:$D$12)</f>
        <v>0</v>
      </c>
      <c r="AH27" s="5">
        <f>($AK$2+(I27+R27)*12*7.57%)*SUM(Fasering!$D$5)</f>
        <v>0</v>
      </c>
      <c r="AI27" s="109">
        <f>($AK$2+(J27+S27)*12*7.57%)*SUM(Fasering!$D$5:$D$7)</f>
        <v>547.7183788502474</v>
      </c>
      <c r="AJ27" s="109">
        <f>($AK$2+(K27+T27)*12*7.57%)*SUM(Fasering!$D$5:$D$8)</f>
        <v>930.11079648672774</v>
      </c>
      <c r="AK27" s="104">
        <f>($AK$2+(L27+U27)*12*7.57%)*SUM(Fasering!$D$5:$D$9)</f>
        <v>1362.1827195883616</v>
      </c>
      <c r="AL27" s="9">
        <f>($AK$2+(M27+V27)*12*7.57%)*SUM(Fasering!$D$5:$D$10)</f>
        <v>1843.9341481551492</v>
      </c>
      <c r="AM27" s="9">
        <f>($AK$2+(N27+W27)*12*7.57%)*SUM(Fasering!$D$5:$D$11)</f>
        <v>2374.1147045846969</v>
      </c>
      <c r="AN27" s="74">
        <f>($AK$2+(O27+X27)*12*7.57%)*SUM(Fasering!$D$5:$D$12)</f>
        <v>2955.1134639616007</v>
      </c>
      <c r="AO27" s="5">
        <f>($AK$2+(I27+AA27)*12*7.57%)*SUM(Fasering!$D$5)</f>
        <v>0</v>
      </c>
      <c r="AP27" s="109">
        <f>($AK$2+(J27+AB27)*12*7.57%)*SUM(Fasering!$D$5:$D$7)</f>
        <v>547.7183788502474</v>
      </c>
      <c r="AQ27" s="109">
        <f>($AK$2+(K27+AC27)*12*7.57%)*SUM(Fasering!$D$5:$D$8)</f>
        <v>930.11079648672774</v>
      </c>
      <c r="AR27" s="104">
        <f>($AK$2+(L27+AD27)*12*7.57%)*SUM(Fasering!$D$5:$D$9)</f>
        <v>1362.1827195883616</v>
      </c>
      <c r="AS27" s="9">
        <f>($AK$2+(M27+AE27)*12*7.57%)*SUM(Fasering!$D$5:$D$10)</f>
        <v>1843.9341481551492</v>
      </c>
      <c r="AT27" s="9">
        <f>($AK$2+(N27+AF27)*12*7.57%)*SUM(Fasering!$D$5:$D$11)</f>
        <v>2374.1147045846969</v>
      </c>
      <c r="AU27" s="74">
        <f>($AK$2+(O27+AG27)*12*7.57%)*SUM(Fasering!$D$5:$D$12)</f>
        <v>2955.1134639616007</v>
      </c>
    </row>
    <row r="28" spans="1:47" ht="15" x14ac:dyDescent="0.3">
      <c r="A28" s="32">
        <f t="shared" si="8"/>
        <v>19</v>
      </c>
      <c r="B28" s="142">
        <v>27115.78</v>
      </c>
      <c r="C28" s="143"/>
      <c r="D28" s="142">
        <f t="shared" si="0"/>
        <v>37224.542783999997</v>
      </c>
      <c r="E28" s="144">
        <f t="shared" si="1"/>
        <v>922.77231187980135</v>
      </c>
      <c r="F28" s="142">
        <f t="shared" si="2"/>
        <v>3102.0452319999995</v>
      </c>
      <c r="G28" s="144">
        <f t="shared" si="3"/>
        <v>76.897692656650108</v>
      </c>
      <c r="H28" s="60">
        <f>'L4'!$H$10</f>
        <v>1742.05</v>
      </c>
      <c r="I28" s="60">
        <f>GEW!$E$12+($F28-GEW!$E$12)*SUM(Fasering!$D$5)</f>
        <v>1858.3776639999999</v>
      </c>
      <c r="J28" s="60">
        <f>GEW!$E$12+($F28-GEW!$E$12)*SUM(Fasering!$D$5:$D$7)</f>
        <v>2179.9449426597907</v>
      </c>
      <c r="K28" s="60">
        <f>GEW!$E$12+($F28-GEW!$E$12)*SUM(Fasering!$D$5:$D$8)</f>
        <v>2364.4479535211667</v>
      </c>
      <c r="L28" s="98">
        <f>GEW!$E$12+($F28-GEW!$E$12)*SUM(Fasering!$D$5:$D$9)</f>
        <v>2548.9509643825427</v>
      </c>
      <c r="M28" s="60">
        <f>GEW!$E$12+($F28-GEW!$E$12)*SUM(Fasering!$D$5:$D$10)</f>
        <v>2733.4539752439186</v>
      </c>
      <c r="N28" s="60">
        <f>GEW!$E$12+($F28-GEW!$E$12)*SUM(Fasering!$D$5:$D$11)</f>
        <v>2917.542221138624</v>
      </c>
      <c r="O28" s="117">
        <f>GEW!$E$12+($F28-GEW!$E$12)*SUM(Fasering!$D$5:$D$12)</f>
        <v>3102.0452319999995</v>
      </c>
      <c r="P28" s="142">
        <f t="shared" si="4"/>
        <v>0</v>
      </c>
      <c r="Q28" s="144">
        <f t="shared" si="5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101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116">
        <f>$P28*SUM(Fasering!$D$5:$D$12)</f>
        <v>0</v>
      </c>
      <c r="Y28" s="142">
        <f t="shared" si="6"/>
        <v>0</v>
      </c>
      <c r="Z28" s="144">
        <f t="shared" si="7"/>
        <v>0</v>
      </c>
      <c r="AA28" s="115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101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116">
        <f>$Y28*SUM(Fasering!$D$5:$D$12)</f>
        <v>0</v>
      </c>
      <c r="AH28" s="5">
        <f>($AK$2+(I28+R28)*12*7.57%)*SUM(Fasering!$D$5)</f>
        <v>0</v>
      </c>
      <c r="AI28" s="109">
        <f>($AK$2+(J28+S28)*12*7.57%)*SUM(Fasering!$D$5:$D$7)</f>
        <v>547.79355247527076</v>
      </c>
      <c r="AJ28" s="109">
        <f>($AK$2+(K28+T28)*12*7.57%)*SUM(Fasering!$D$5:$D$8)</f>
        <v>930.29698096642437</v>
      </c>
      <c r="AK28" s="104">
        <f>($AK$2+(L28+U28)*12*7.57%)*SUM(Fasering!$D$5:$D$9)</f>
        <v>1362.5294096235834</v>
      </c>
      <c r="AL28" s="9">
        <f>($AK$2+(M28+V28)*12*7.57%)*SUM(Fasering!$D$5:$D$10)</f>
        <v>1844.4908384467476</v>
      </c>
      <c r="AM28" s="9">
        <f>($AK$2+(N28+W28)*12*7.57%)*SUM(Fasering!$D$5:$D$11)</f>
        <v>2374.9302509784925</v>
      </c>
      <c r="AN28" s="74">
        <f>($AK$2+(O28+X28)*12*7.57%)*SUM(Fasering!$D$5:$D$12)</f>
        <v>2956.2378887487998</v>
      </c>
      <c r="AO28" s="5">
        <f>($AK$2+(I28+AA28)*12*7.57%)*SUM(Fasering!$D$5)</f>
        <v>0</v>
      </c>
      <c r="AP28" s="109">
        <f>($AK$2+(J28+AB28)*12*7.57%)*SUM(Fasering!$D$5:$D$7)</f>
        <v>547.79355247527076</v>
      </c>
      <c r="AQ28" s="109">
        <f>($AK$2+(K28+AC28)*12*7.57%)*SUM(Fasering!$D$5:$D$8)</f>
        <v>930.29698096642437</v>
      </c>
      <c r="AR28" s="104">
        <f>($AK$2+(L28+AD28)*12*7.57%)*SUM(Fasering!$D$5:$D$9)</f>
        <v>1362.5294096235834</v>
      </c>
      <c r="AS28" s="9">
        <f>($AK$2+(M28+AE28)*12*7.57%)*SUM(Fasering!$D$5:$D$10)</f>
        <v>1844.4908384467476</v>
      </c>
      <c r="AT28" s="9">
        <f>($AK$2+(N28+AF28)*12*7.57%)*SUM(Fasering!$D$5:$D$11)</f>
        <v>2374.9302509784925</v>
      </c>
      <c r="AU28" s="74">
        <f>($AK$2+(O28+AG28)*12*7.57%)*SUM(Fasering!$D$5:$D$12)</f>
        <v>2956.2378887487998</v>
      </c>
    </row>
    <row r="29" spans="1:47" ht="15" x14ac:dyDescent="0.3">
      <c r="A29" s="32">
        <f t="shared" si="8"/>
        <v>20</v>
      </c>
      <c r="B29" s="142">
        <v>28112</v>
      </c>
      <c r="C29" s="143"/>
      <c r="D29" s="142">
        <f t="shared" si="0"/>
        <v>38592.153599999998</v>
      </c>
      <c r="E29" s="144">
        <f t="shared" si="1"/>
        <v>956.67449844942598</v>
      </c>
      <c r="F29" s="142">
        <f t="shared" si="2"/>
        <v>3216.0128</v>
      </c>
      <c r="G29" s="144">
        <f t="shared" si="3"/>
        <v>79.722874870785503</v>
      </c>
      <c r="H29" s="60">
        <f>'L4'!$H$10</f>
        <v>1742.05</v>
      </c>
      <c r="I29" s="60">
        <f>GEW!$E$12+($F29-GEW!$E$12)*SUM(Fasering!$D$5)</f>
        <v>1858.3776639999999</v>
      </c>
      <c r="J29" s="60">
        <f>GEW!$E$12+($F29-GEW!$E$12)*SUM(Fasering!$D$5:$D$7)</f>
        <v>2209.4128178703431</v>
      </c>
      <c r="K29" s="60">
        <f>GEW!$E$12+($F29-GEW!$E$12)*SUM(Fasering!$D$5:$D$8)</f>
        <v>2410.8233689599838</v>
      </c>
      <c r="L29" s="98">
        <f>GEW!$E$12+($F29-GEW!$E$12)*SUM(Fasering!$D$5:$D$9)</f>
        <v>2612.2339200496253</v>
      </c>
      <c r="M29" s="60">
        <f>GEW!$E$12+($F29-GEW!$E$12)*SUM(Fasering!$D$5:$D$10)</f>
        <v>2813.644471139266</v>
      </c>
      <c r="N29" s="60">
        <f>GEW!$E$12+($F29-GEW!$E$12)*SUM(Fasering!$D$5:$D$11)</f>
        <v>3014.6022489103589</v>
      </c>
      <c r="O29" s="117">
        <f>GEW!$E$12+($F29-GEW!$E$12)*SUM(Fasering!$D$5:$D$12)</f>
        <v>3216.0128000000004</v>
      </c>
      <c r="P29" s="142">
        <f t="shared" si="4"/>
        <v>0</v>
      </c>
      <c r="Q29" s="144">
        <f t="shared" si="5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101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116">
        <f>$P29*SUM(Fasering!$D$5:$D$12)</f>
        <v>0</v>
      </c>
      <c r="Y29" s="142">
        <f t="shared" si="6"/>
        <v>0</v>
      </c>
      <c r="Z29" s="144">
        <f t="shared" si="7"/>
        <v>0</v>
      </c>
      <c r="AA29" s="115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101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116">
        <f>$Y29*SUM(Fasering!$D$5:$D$12)</f>
        <v>0</v>
      </c>
      <c r="AH29" s="5">
        <f>($AK$2+(I29+R29)*12*7.57%)*SUM(Fasering!$D$5)</f>
        <v>0</v>
      </c>
      <c r="AI29" s="109">
        <f>($AK$2+(J29+S29)*12*7.57%)*SUM(Fasering!$D$5:$D$7)</f>
        <v>554.71494514818789</v>
      </c>
      <c r="AJ29" s="109">
        <f>($AK$2+(K29+T29)*12*7.57%)*SUM(Fasering!$D$5:$D$8)</f>
        <v>947.43937490020062</v>
      </c>
      <c r="AK29" s="104">
        <f>($AK$2+(L29+U29)*12*7.57%)*SUM(Fasering!$D$5:$D$9)</f>
        <v>1394.4498853064604</v>
      </c>
      <c r="AL29" s="9">
        <f>($AK$2+(M29+V29)*12*7.57%)*SUM(Fasering!$D$5:$D$10)</f>
        <v>1895.7464763669664</v>
      </c>
      <c r="AM29" s="9">
        <f>($AK$2+(N29+W29)*12*7.57%)*SUM(Fasering!$D$5:$D$11)</f>
        <v>2450.0193109071015</v>
      </c>
      <c r="AN29" s="74">
        <f>($AK$2+(O29+X29)*12*7.57%)*SUM(Fasering!$D$5:$D$12)</f>
        <v>3059.766027520001</v>
      </c>
      <c r="AO29" s="5">
        <f>($AK$2+(I29+AA29)*12*7.57%)*SUM(Fasering!$D$5)</f>
        <v>0</v>
      </c>
      <c r="AP29" s="109">
        <f>($AK$2+(J29+AB29)*12*7.57%)*SUM(Fasering!$D$5:$D$7)</f>
        <v>554.71494514818789</v>
      </c>
      <c r="AQ29" s="109">
        <f>($AK$2+(K29+AC29)*12*7.57%)*SUM(Fasering!$D$5:$D$8)</f>
        <v>947.43937490020062</v>
      </c>
      <c r="AR29" s="104">
        <f>($AK$2+(L29+AD29)*12*7.57%)*SUM(Fasering!$D$5:$D$9)</f>
        <v>1394.4498853064604</v>
      </c>
      <c r="AS29" s="9">
        <f>($AK$2+(M29+AE29)*12*7.57%)*SUM(Fasering!$D$5:$D$10)</f>
        <v>1895.7464763669664</v>
      </c>
      <c r="AT29" s="9">
        <f>($AK$2+(N29+AF29)*12*7.57%)*SUM(Fasering!$D$5:$D$11)</f>
        <v>2450.0193109071015</v>
      </c>
      <c r="AU29" s="74">
        <f>($AK$2+(O29+AG29)*12*7.57%)*SUM(Fasering!$D$5:$D$12)</f>
        <v>3059.766027520001</v>
      </c>
    </row>
    <row r="30" spans="1:47" ht="15" x14ac:dyDescent="0.3">
      <c r="A30" s="32">
        <f t="shared" si="8"/>
        <v>21</v>
      </c>
      <c r="B30" s="142">
        <v>28122.85</v>
      </c>
      <c r="C30" s="143"/>
      <c r="D30" s="142">
        <f t="shared" si="0"/>
        <v>38607.048479999998</v>
      </c>
      <c r="E30" s="144">
        <f t="shared" si="1"/>
        <v>957.04373287985334</v>
      </c>
      <c r="F30" s="142">
        <f t="shared" si="2"/>
        <v>3217.2540399999998</v>
      </c>
      <c r="G30" s="144">
        <f t="shared" si="3"/>
        <v>79.753644406654445</v>
      </c>
      <c r="H30" s="60">
        <f>'L4'!$H$10</f>
        <v>1742.05</v>
      </c>
      <c r="I30" s="60">
        <f>GEW!$E$12+($F30-GEW!$E$12)*SUM(Fasering!$D$5)</f>
        <v>1858.3776639999999</v>
      </c>
      <c r="J30" s="60">
        <f>GEW!$E$12+($F30-GEW!$E$12)*SUM(Fasering!$D$5:$D$7)</f>
        <v>2209.7337574680569</v>
      </c>
      <c r="K30" s="60">
        <f>GEW!$E$12+($F30-GEW!$E$12)*SUM(Fasering!$D$5:$D$8)</f>
        <v>2411.3284514292291</v>
      </c>
      <c r="L30" s="98">
        <f>GEW!$E$12+($F30-GEW!$E$12)*SUM(Fasering!$D$5:$D$9)</f>
        <v>2612.9231453904013</v>
      </c>
      <c r="M30" s="60">
        <f>GEW!$E$12+($F30-GEW!$E$12)*SUM(Fasering!$D$5:$D$10)</f>
        <v>2814.517839351573</v>
      </c>
      <c r="N30" s="60">
        <f>GEW!$E$12+($F30-GEW!$E$12)*SUM(Fasering!$D$5:$D$11)</f>
        <v>3015.6593460388281</v>
      </c>
      <c r="O30" s="117">
        <f>GEW!$E$12+($F30-GEW!$E$12)*SUM(Fasering!$D$5:$D$12)</f>
        <v>3217.2540399999998</v>
      </c>
      <c r="P30" s="142">
        <f t="shared" si="4"/>
        <v>0</v>
      </c>
      <c r="Q30" s="144">
        <f t="shared" si="5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101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116">
        <f>$P30*SUM(Fasering!$D$5:$D$12)</f>
        <v>0</v>
      </c>
      <c r="Y30" s="142">
        <f t="shared" si="6"/>
        <v>0</v>
      </c>
      <c r="Z30" s="144">
        <f t="shared" si="7"/>
        <v>0</v>
      </c>
      <c r="AA30" s="115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101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116">
        <f>$Y30*SUM(Fasering!$D$5:$D$12)</f>
        <v>0</v>
      </c>
      <c r="AH30" s="5">
        <f>($AK$2+(I30+R30)*12*7.57%)*SUM(Fasering!$D$5)</f>
        <v>0</v>
      </c>
      <c r="AI30" s="109">
        <f>($AK$2+(J30+S30)*12*7.57%)*SUM(Fasering!$D$5:$D$7)</f>
        <v>554.79032720285568</v>
      </c>
      <c r="AJ30" s="109">
        <f>($AK$2+(K30+T30)*12*7.57%)*SUM(Fasering!$D$5:$D$8)</f>
        <v>947.62607560303888</v>
      </c>
      <c r="AK30" s="104">
        <f>($AK$2+(L30+U30)*12*7.57%)*SUM(Fasering!$D$5:$D$9)</f>
        <v>1394.7975365894692</v>
      </c>
      <c r="AL30" s="9">
        <f>($AK$2+(M30+V30)*12*7.57%)*SUM(Fasering!$D$5:$D$10)</f>
        <v>1896.3047101621466</v>
      </c>
      <c r="AM30" s="9">
        <f>($AK$2+(N30+W30)*12*7.57%)*SUM(Fasering!$D$5:$D$11)</f>
        <v>2450.8371185201045</v>
      </c>
      <c r="AN30" s="74">
        <f>($AK$2+(O30+X30)*12*7.57%)*SUM(Fasering!$D$5:$D$12)</f>
        <v>3060.8935699360004</v>
      </c>
      <c r="AO30" s="5">
        <f>($AK$2+(I30+AA30)*12*7.57%)*SUM(Fasering!$D$5)</f>
        <v>0</v>
      </c>
      <c r="AP30" s="109">
        <f>($AK$2+(J30+AB30)*12*7.57%)*SUM(Fasering!$D$5:$D$7)</f>
        <v>554.79032720285568</v>
      </c>
      <c r="AQ30" s="109">
        <f>($AK$2+(K30+AC30)*12*7.57%)*SUM(Fasering!$D$5:$D$8)</f>
        <v>947.62607560303888</v>
      </c>
      <c r="AR30" s="104">
        <f>($AK$2+(L30+AD30)*12*7.57%)*SUM(Fasering!$D$5:$D$9)</f>
        <v>1394.7975365894692</v>
      </c>
      <c r="AS30" s="9">
        <f>($AK$2+(M30+AE30)*12*7.57%)*SUM(Fasering!$D$5:$D$10)</f>
        <v>1896.3047101621466</v>
      </c>
      <c r="AT30" s="9">
        <f>($AK$2+(N30+AF30)*12*7.57%)*SUM(Fasering!$D$5:$D$11)</f>
        <v>2450.8371185201045</v>
      </c>
      <c r="AU30" s="74">
        <f>($AK$2+(O30+AG30)*12*7.57%)*SUM(Fasering!$D$5:$D$12)</f>
        <v>3060.8935699360004</v>
      </c>
    </row>
    <row r="31" spans="1:47" ht="15" x14ac:dyDescent="0.3">
      <c r="A31" s="32">
        <f t="shared" si="8"/>
        <v>22</v>
      </c>
      <c r="B31" s="142">
        <v>29119.06</v>
      </c>
      <c r="C31" s="143"/>
      <c r="D31" s="142">
        <f t="shared" si="0"/>
        <v>39974.645568</v>
      </c>
      <c r="E31" s="144">
        <f t="shared" si="1"/>
        <v>990.94557914124721</v>
      </c>
      <c r="F31" s="142">
        <f t="shared" si="2"/>
        <v>3331.2204640000004</v>
      </c>
      <c r="G31" s="144">
        <f t="shared" si="3"/>
        <v>82.578798261770615</v>
      </c>
      <c r="H31" s="60">
        <f>'L4'!$H$10</f>
        <v>1742.05</v>
      </c>
      <c r="I31" s="60">
        <f>GEW!$E$12+($F31-GEW!$E$12)*SUM(Fasering!$D$5)</f>
        <v>1858.3776639999999</v>
      </c>
      <c r="J31" s="60">
        <f>GEW!$E$12+($F31-GEW!$E$12)*SUM(Fasering!$D$5:$D$7)</f>
        <v>2239.2013368817447</v>
      </c>
      <c r="K31" s="60">
        <f>GEW!$E$12+($F31-GEW!$E$12)*SUM(Fasering!$D$5:$D$8)</f>
        <v>2457.7034013542498</v>
      </c>
      <c r="L31" s="98">
        <f>GEW!$E$12+($F31-GEW!$E$12)*SUM(Fasering!$D$5:$D$9)</f>
        <v>2676.2054658267548</v>
      </c>
      <c r="M31" s="60">
        <f>GEW!$E$12+($F31-GEW!$E$12)*SUM(Fasering!$D$5:$D$10)</f>
        <v>2894.7075302992598</v>
      </c>
      <c r="N31" s="60">
        <f>GEW!$E$12+($F31-GEW!$E$12)*SUM(Fasering!$D$5:$D$11)</f>
        <v>3112.7183995274959</v>
      </c>
      <c r="O31" s="117">
        <f>GEW!$E$12+($F31-GEW!$E$12)*SUM(Fasering!$D$5:$D$12)</f>
        <v>3331.2204640000009</v>
      </c>
      <c r="P31" s="142">
        <f t="shared" si="4"/>
        <v>0</v>
      </c>
      <c r="Q31" s="144">
        <f t="shared" si="5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101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116">
        <f>$P31*SUM(Fasering!$D$5:$D$12)</f>
        <v>0</v>
      </c>
      <c r="Y31" s="142">
        <f t="shared" si="6"/>
        <v>0</v>
      </c>
      <c r="Z31" s="144">
        <f t="shared" si="7"/>
        <v>0</v>
      </c>
      <c r="AA31" s="115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101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116">
        <f>$Y31*SUM(Fasering!$D$5:$D$12)</f>
        <v>0</v>
      </c>
      <c r="AH31" s="5">
        <f>($AK$2+(I31+R31)*12*7.57%)*SUM(Fasering!$D$5)</f>
        <v>0</v>
      </c>
      <c r="AI31" s="109">
        <f>($AK$2+(J31+S31)*12*7.57%)*SUM(Fasering!$D$5:$D$7)</f>
        <v>561.7116503992246</v>
      </c>
      <c r="AJ31" s="109">
        <f>($AK$2+(K31+T31)*12*7.57%)*SUM(Fasering!$D$5:$D$8)</f>
        <v>964.76829746243448</v>
      </c>
      <c r="AK31" s="104">
        <f>($AK$2+(L31+U31)*12*7.57%)*SUM(Fasering!$D$5:$D$9)</f>
        <v>1426.7176918564169</v>
      </c>
      <c r="AL31" s="9">
        <f>($AK$2+(M31+V31)*12*7.57%)*SUM(Fasering!$D$5:$D$10)</f>
        <v>1947.5598335811712</v>
      </c>
      <c r="AM31" s="9">
        <f>($AK$2+(N31+W31)*12*7.57%)*SUM(Fasering!$D$5:$D$11)</f>
        <v>2525.9254247089784</v>
      </c>
      <c r="AN31" s="74">
        <f>($AK$2+(O31+X31)*12*7.57%)*SUM(Fasering!$D$5:$D$12)</f>
        <v>3164.4206694976019</v>
      </c>
      <c r="AO31" s="5">
        <f>($AK$2+(I31+AA31)*12*7.57%)*SUM(Fasering!$D$5)</f>
        <v>0</v>
      </c>
      <c r="AP31" s="109">
        <f>($AK$2+(J31+AB31)*12*7.57%)*SUM(Fasering!$D$5:$D$7)</f>
        <v>561.7116503992246</v>
      </c>
      <c r="AQ31" s="109">
        <f>($AK$2+(K31+AC31)*12*7.57%)*SUM(Fasering!$D$5:$D$8)</f>
        <v>964.76829746243448</v>
      </c>
      <c r="AR31" s="104">
        <f>($AK$2+(L31+AD31)*12*7.57%)*SUM(Fasering!$D$5:$D$9)</f>
        <v>1426.7176918564169</v>
      </c>
      <c r="AS31" s="9">
        <f>($AK$2+(M31+AE31)*12*7.57%)*SUM(Fasering!$D$5:$D$10)</f>
        <v>1947.5598335811712</v>
      </c>
      <c r="AT31" s="9">
        <f>($AK$2+(N31+AF31)*12*7.57%)*SUM(Fasering!$D$5:$D$11)</f>
        <v>2525.9254247089784</v>
      </c>
      <c r="AU31" s="74">
        <f>($AK$2+(O31+AG31)*12*7.57%)*SUM(Fasering!$D$5:$D$12)</f>
        <v>3164.4206694976019</v>
      </c>
    </row>
    <row r="32" spans="1:47" ht="15" x14ac:dyDescent="0.3">
      <c r="A32" s="32">
        <f t="shared" si="8"/>
        <v>23</v>
      </c>
      <c r="B32" s="142">
        <v>30126.1</v>
      </c>
      <c r="C32" s="143"/>
      <c r="D32" s="142">
        <f t="shared" si="0"/>
        <v>41357.110079999999</v>
      </c>
      <c r="E32" s="144">
        <f t="shared" si="1"/>
        <v>1025.2159792166069</v>
      </c>
      <c r="F32" s="142">
        <f t="shared" si="2"/>
        <v>3446.4258399999999</v>
      </c>
      <c r="G32" s="144">
        <f t="shared" si="3"/>
        <v>85.434664934717233</v>
      </c>
      <c r="H32" s="60">
        <f>'L4'!$H$10</f>
        <v>1742.05</v>
      </c>
      <c r="I32" s="60">
        <f>GEW!$E$12+($F32-GEW!$E$12)*SUM(Fasering!$D$5)</f>
        <v>1858.3776639999999</v>
      </c>
      <c r="J32" s="60">
        <f>GEW!$E$12+($F32-GEW!$E$12)*SUM(Fasering!$D$5:$D$7)</f>
        <v>2268.9892642994178</v>
      </c>
      <c r="K32" s="60">
        <f>GEW!$E$12+($F32-GEW!$E$12)*SUM(Fasering!$D$5:$D$8)</f>
        <v>2504.5825027209221</v>
      </c>
      <c r="L32" s="98">
        <f>GEW!$E$12+($F32-GEW!$E$12)*SUM(Fasering!$D$5:$D$9)</f>
        <v>2740.175741142426</v>
      </c>
      <c r="M32" s="60">
        <f>GEW!$E$12+($F32-GEW!$E$12)*SUM(Fasering!$D$5:$D$10)</f>
        <v>2975.7689795639303</v>
      </c>
      <c r="N32" s="60">
        <f>GEW!$E$12+($F32-GEW!$E$12)*SUM(Fasering!$D$5:$D$11)</f>
        <v>3210.832601578496</v>
      </c>
      <c r="O32" s="117">
        <f>GEW!$E$12+($F32-GEW!$E$12)*SUM(Fasering!$D$5:$D$12)</f>
        <v>3446.4258400000003</v>
      </c>
      <c r="P32" s="142">
        <f t="shared" si="4"/>
        <v>0</v>
      </c>
      <c r="Q32" s="144">
        <f t="shared" si="5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101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116">
        <f>$P32*SUM(Fasering!$D$5:$D$12)</f>
        <v>0</v>
      </c>
      <c r="Y32" s="142">
        <f t="shared" si="6"/>
        <v>0</v>
      </c>
      <c r="Z32" s="144">
        <f t="shared" si="7"/>
        <v>0</v>
      </c>
      <c r="AA32" s="115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101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116">
        <f>$Y32*SUM(Fasering!$D$5:$D$12)</f>
        <v>0</v>
      </c>
      <c r="AH32" s="5">
        <f>($AK$2+(I32+R32)*12*7.57%)*SUM(Fasering!$D$5)</f>
        <v>0</v>
      </c>
      <c r="AI32" s="109">
        <f>($AK$2+(J32+S32)*12*7.57%)*SUM(Fasering!$D$5:$D$7)</f>
        <v>568.70821669716497</v>
      </c>
      <c r="AJ32" s="109">
        <f>($AK$2+(K32+T32)*12*7.57%)*SUM(Fasering!$D$5:$D$8)</f>
        <v>982.09687587590747</v>
      </c>
      <c r="AK32" s="104">
        <f>($AK$2+(L32+U32)*12*7.57%)*SUM(Fasering!$D$5:$D$9)</f>
        <v>1458.984857574515</v>
      </c>
      <c r="AL32" s="9">
        <f>($AK$2+(M32+V32)*12*7.57%)*SUM(Fasering!$D$5:$D$10)</f>
        <v>1999.372161792988</v>
      </c>
      <c r="AM32" s="9">
        <f>($AK$2+(N32+W32)*12*7.57%)*SUM(Fasering!$D$5:$D$11)</f>
        <v>2601.8300310313825</v>
      </c>
      <c r="AN32" s="74">
        <f>($AK$2+(O32+X32)*12*7.57%)*SUM(Fasering!$D$5:$D$12)</f>
        <v>3269.0732330560018</v>
      </c>
      <c r="AO32" s="5">
        <f>($AK$2+(I32+AA32)*12*7.57%)*SUM(Fasering!$D$5)</f>
        <v>0</v>
      </c>
      <c r="AP32" s="109">
        <f>($AK$2+(J32+AB32)*12*7.57%)*SUM(Fasering!$D$5:$D$7)</f>
        <v>568.70821669716497</v>
      </c>
      <c r="AQ32" s="109">
        <f>($AK$2+(K32+AC32)*12*7.57%)*SUM(Fasering!$D$5:$D$8)</f>
        <v>982.09687587590747</v>
      </c>
      <c r="AR32" s="104">
        <f>($AK$2+(L32+AD32)*12*7.57%)*SUM(Fasering!$D$5:$D$9)</f>
        <v>1458.984857574515</v>
      </c>
      <c r="AS32" s="9">
        <f>($AK$2+(M32+AE32)*12*7.57%)*SUM(Fasering!$D$5:$D$10)</f>
        <v>1999.372161792988</v>
      </c>
      <c r="AT32" s="9">
        <f>($AK$2+(N32+AF32)*12*7.57%)*SUM(Fasering!$D$5:$D$11)</f>
        <v>2601.8300310313825</v>
      </c>
      <c r="AU32" s="74">
        <f>($AK$2+(O32+AG32)*12*7.57%)*SUM(Fasering!$D$5:$D$12)</f>
        <v>3269.0732330560018</v>
      </c>
    </row>
    <row r="33" spans="1:47" ht="15" x14ac:dyDescent="0.3">
      <c r="A33" s="32">
        <f t="shared" si="8"/>
        <v>24</v>
      </c>
      <c r="B33" s="142">
        <v>31122.32</v>
      </c>
      <c r="C33" s="143"/>
      <c r="D33" s="142">
        <f t="shared" si="0"/>
        <v>42724.720895999999</v>
      </c>
      <c r="E33" s="144">
        <f t="shared" si="1"/>
        <v>1059.1181657862314</v>
      </c>
      <c r="F33" s="142">
        <f t="shared" si="2"/>
        <v>3560.3934079999999</v>
      </c>
      <c r="G33" s="144">
        <f t="shared" si="3"/>
        <v>88.259847148852629</v>
      </c>
      <c r="H33" s="60">
        <f>'L4'!$H$10</f>
        <v>1742.05</v>
      </c>
      <c r="I33" s="60">
        <f>GEW!$E$12+($F33-GEW!$E$12)*SUM(Fasering!$D$5)</f>
        <v>1858.3776639999999</v>
      </c>
      <c r="J33" s="60">
        <f>GEW!$E$12+($F33-GEW!$E$12)*SUM(Fasering!$D$5:$D$7)</f>
        <v>2298.4571395099697</v>
      </c>
      <c r="K33" s="60">
        <f>GEW!$E$12+($F33-GEW!$E$12)*SUM(Fasering!$D$5:$D$8)</f>
        <v>2550.9579181597392</v>
      </c>
      <c r="L33" s="98">
        <f>GEW!$E$12+($F33-GEW!$E$12)*SUM(Fasering!$D$5:$D$9)</f>
        <v>2803.4586968095082</v>
      </c>
      <c r="M33" s="60">
        <f>GEW!$E$12+($F33-GEW!$E$12)*SUM(Fasering!$D$5:$D$10)</f>
        <v>3055.9594754592777</v>
      </c>
      <c r="N33" s="60">
        <f>GEW!$E$12+($F33-GEW!$E$12)*SUM(Fasering!$D$5:$D$11)</f>
        <v>3307.8926293502309</v>
      </c>
      <c r="O33" s="117">
        <f>GEW!$E$12+($F33-GEW!$E$12)*SUM(Fasering!$D$5:$D$12)</f>
        <v>3560.3934080000004</v>
      </c>
      <c r="P33" s="142">
        <f t="shared" si="4"/>
        <v>0</v>
      </c>
      <c r="Q33" s="144">
        <f t="shared" si="5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101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116">
        <f>$P33*SUM(Fasering!$D$5:$D$12)</f>
        <v>0</v>
      </c>
      <c r="Y33" s="142">
        <f t="shared" si="6"/>
        <v>0</v>
      </c>
      <c r="Z33" s="144">
        <f t="shared" si="7"/>
        <v>0</v>
      </c>
      <c r="AA33" s="115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101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116">
        <f>$Y33*SUM(Fasering!$D$5:$D$12)</f>
        <v>0</v>
      </c>
      <c r="AH33" s="5">
        <f>($AK$2+(I33+R33)*12*7.57%)*SUM(Fasering!$D$5)</f>
        <v>0</v>
      </c>
      <c r="AI33" s="109">
        <f>($AK$2+(J33+S33)*12*7.57%)*SUM(Fasering!$D$5:$D$7)</f>
        <v>575.62960937008199</v>
      </c>
      <c r="AJ33" s="109">
        <f>($AK$2+(K33+T33)*12*7.57%)*SUM(Fasering!$D$5:$D$8)</f>
        <v>999.23926980968349</v>
      </c>
      <c r="AK33" s="104">
        <f>($AK$2+(L33+U33)*12*7.57%)*SUM(Fasering!$D$5:$D$9)</f>
        <v>1490.9053332573915</v>
      </c>
      <c r="AL33" s="9">
        <f>($AK$2+(M33+V33)*12*7.57%)*SUM(Fasering!$D$5:$D$10)</f>
        <v>2050.6277997132065</v>
      </c>
      <c r="AM33" s="9">
        <f>($AK$2+(N33+W33)*12*7.57%)*SUM(Fasering!$D$5:$D$11)</f>
        <v>2676.9190909599911</v>
      </c>
      <c r="AN33" s="74">
        <f>($AK$2+(O33+X33)*12*7.57%)*SUM(Fasering!$D$5:$D$12)</f>
        <v>3372.6013718272015</v>
      </c>
      <c r="AO33" s="5">
        <f>($AK$2+(I33+AA33)*12*7.57%)*SUM(Fasering!$D$5)</f>
        <v>0</v>
      </c>
      <c r="AP33" s="109">
        <f>($AK$2+(J33+AB33)*12*7.57%)*SUM(Fasering!$D$5:$D$7)</f>
        <v>575.62960937008199</v>
      </c>
      <c r="AQ33" s="109">
        <f>($AK$2+(K33+AC33)*12*7.57%)*SUM(Fasering!$D$5:$D$8)</f>
        <v>999.23926980968349</v>
      </c>
      <c r="AR33" s="104">
        <f>($AK$2+(L33+AD33)*12*7.57%)*SUM(Fasering!$D$5:$D$9)</f>
        <v>1490.9053332573915</v>
      </c>
      <c r="AS33" s="9">
        <f>($AK$2+(M33+AE33)*12*7.57%)*SUM(Fasering!$D$5:$D$10)</f>
        <v>2050.6277997132065</v>
      </c>
      <c r="AT33" s="9">
        <f>($AK$2+(N33+AF33)*12*7.57%)*SUM(Fasering!$D$5:$D$11)</f>
        <v>2676.9190909599911</v>
      </c>
      <c r="AU33" s="74">
        <f>($AK$2+(O33+AG33)*12*7.57%)*SUM(Fasering!$D$5:$D$12)</f>
        <v>3372.6013718272015</v>
      </c>
    </row>
    <row r="34" spans="1:47" ht="15" x14ac:dyDescent="0.3">
      <c r="A34" s="32">
        <f t="shared" si="8"/>
        <v>25</v>
      </c>
      <c r="B34" s="142">
        <v>31133.13</v>
      </c>
      <c r="C34" s="143"/>
      <c r="D34" s="142">
        <f t="shared" si="0"/>
        <v>42739.560863999999</v>
      </c>
      <c r="E34" s="144">
        <f t="shared" si="1"/>
        <v>1059.4860389837356</v>
      </c>
      <c r="F34" s="142">
        <f t="shared" si="2"/>
        <v>3561.6300720000004</v>
      </c>
      <c r="G34" s="144">
        <f t="shared" si="3"/>
        <v>88.290503248644654</v>
      </c>
      <c r="H34" s="60">
        <f>'L4'!$H$10</f>
        <v>1742.05</v>
      </c>
      <c r="I34" s="60">
        <f>GEW!$E$12+($F34-GEW!$E$12)*SUM(Fasering!$D$5)</f>
        <v>1858.3776639999999</v>
      </c>
      <c r="J34" s="60">
        <f>GEW!$E$12+($F34-GEW!$E$12)*SUM(Fasering!$D$5:$D$7)</f>
        <v>2298.7768959202267</v>
      </c>
      <c r="K34" s="60">
        <f>GEW!$E$12+($F34-GEW!$E$12)*SUM(Fasering!$D$5:$D$8)</f>
        <v>2551.4611385737981</v>
      </c>
      <c r="L34" s="98">
        <f>GEW!$E$12+($F34-GEW!$E$12)*SUM(Fasering!$D$5:$D$9)</f>
        <v>2804.1453812273694</v>
      </c>
      <c r="M34" s="60">
        <f>GEW!$E$12+($F34-GEW!$E$12)*SUM(Fasering!$D$5:$D$10)</f>
        <v>3056.8296238809407</v>
      </c>
      <c r="N34" s="60">
        <f>GEW!$E$12+($F34-GEW!$E$12)*SUM(Fasering!$D$5:$D$11)</f>
        <v>3308.9458293464295</v>
      </c>
      <c r="O34" s="117">
        <f>GEW!$E$12+($F34-GEW!$E$12)*SUM(Fasering!$D$5:$D$12)</f>
        <v>3561.6300720000008</v>
      </c>
      <c r="P34" s="142">
        <f t="shared" si="4"/>
        <v>0</v>
      </c>
      <c r="Q34" s="144">
        <f t="shared" si="5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101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116">
        <f>$P34*SUM(Fasering!$D$5:$D$12)</f>
        <v>0</v>
      </c>
      <c r="Y34" s="142">
        <f t="shared" si="6"/>
        <v>0</v>
      </c>
      <c r="Z34" s="144">
        <f t="shared" si="7"/>
        <v>0</v>
      </c>
      <c r="AA34" s="115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101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116">
        <f>$Y34*SUM(Fasering!$D$5:$D$12)</f>
        <v>0</v>
      </c>
      <c r="AH34" s="5">
        <f>($AK$2+(I34+R34)*12*7.57%)*SUM(Fasering!$D$5)</f>
        <v>0</v>
      </c>
      <c r="AI34" s="109">
        <f>($AK$2+(J34+S34)*12*7.57%)*SUM(Fasering!$D$5:$D$7)</f>
        <v>575.70471351855758</v>
      </c>
      <c r="AJ34" s="109">
        <f>($AK$2+(K34+T34)*12*7.57%)*SUM(Fasering!$D$5:$D$8)</f>
        <v>999.42528221499992</v>
      </c>
      <c r="AK34" s="104">
        <f>($AK$2+(L34+U34)*12*7.57%)*SUM(Fasering!$D$5:$D$9)</f>
        <v>1491.2517028766847</v>
      </c>
      <c r="AL34" s="9">
        <f>($AK$2+(M34+V34)*12*7.57%)*SUM(Fasering!$D$5:$D$10)</f>
        <v>2051.1839755036117</v>
      </c>
      <c r="AM34" s="9">
        <f>($AK$2+(N34+W34)*12*7.57%)*SUM(Fasering!$D$5:$D$11)</f>
        <v>2677.733883614052</v>
      </c>
      <c r="AN34" s="74">
        <f>($AK$2+(O34+X34)*12*7.57%)*SUM(Fasering!$D$5:$D$12)</f>
        <v>3373.7247574048024</v>
      </c>
      <c r="AO34" s="5">
        <f>($AK$2+(I34+AA34)*12*7.57%)*SUM(Fasering!$D$5)</f>
        <v>0</v>
      </c>
      <c r="AP34" s="109">
        <f>($AK$2+(J34+AB34)*12*7.57%)*SUM(Fasering!$D$5:$D$7)</f>
        <v>575.70471351855758</v>
      </c>
      <c r="AQ34" s="109">
        <f>($AK$2+(K34+AC34)*12*7.57%)*SUM(Fasering!$D$5:$D$8)</f>
        <v>999.42528221499992</v>
      </c>
      <c r="AR34" s="104">
        <f>($AK$2+(L34+AD34)*12*7.57%)*SUM(Fasering!$D$5:$D$9)</f>
        <v>1491.2517028766847</v>
      </c>
      <c r="AS34" s="9">
        <f>($AK$2+(M34+AE34)*12*7.57%)*SUM(Fasering!$D$5:$D$10)</f>
        <v>2051.1839755036117</v>
      </c>
      <c r="AT34" s="9">
        <f>($AK$2+(N34+AF34)*12*7.57%)*SUM(Fasering!$D$5:$D$11)</f>
        <v>2677.733883614052</v>
      </c>
      <c r="AU34" s="74">
        <f>($AK$2+(O34+AG34)*12*7.57%)*SUM(Fasering!$D$5:$D$12)</f>
        <v>3373.7247574048024</v>
      </c>
    </row>
    <row r="35" spans="1:47" ht="15" x14ac:dyDescent="0.3">
      <c r="A35" s="32">
        <f t="shared" si="8"/>
        <v>26</v>
      </c>
      <c r="B35" s="142">
        <v>31133.13</v>
      </c>
      <c r="C35" s="143"/>
      <c r="D35" s="142">
        <f t="shared" si="0"/>
        <v>42739.560863999999</v>
      </c>
      <c r="E35" s="144">
        <f t="shared" si="1"/>
        <v>1059.4860389837356</v>
      </c>
      <c r="F35" s="142">
        <f t="shared" si="2"/>
        <v>3561.6300720000004</v>
      </c>
      <c r="G35" s="144">
        <f t="shared" si="3"/>
        <v>88.290503248644654</v>
      </c>
      <c r="H35" s="60">
        <f>'L4'!$H$10</f>
        <v>1742.05</v>
      </c>
      <c r="I35" s="60">
        <f>GEW!$E$12+($F35-GEW!$E$12)*SUM(Fasering!$D$5)</f>
        <v>1858.3776639999999</v>
      </c>
      <c r="J35" s="60">
        <f>GEW!$E$12+($F35-GEW!$E$12)*SUM(Fasering!$D$5:$D$7)</f>
        <v>2298.7768959202267</v>
      </c>
      <c r="K35" s="60">
        <f>GEW!$E$12+($F35-GEW!$E$12)*SUM(Fasering!$D$5:$D$8)</f>
        <v>2551.4611385737981</v>
      </c>
      <c r="L35" s="98">
        <f>GEW!$E$12+($F35-GEW!$E$12)*SUM(Fasering!$D$5:$D$9)</f>
        <v>2804.1453812273694</v>
      </c>
      <c r="M35" s="60">
        <f>GEW!$E$12+($F35-GEW!$E$12)*SUM(Fasering!$D$5:$D$10)</f>
        <v>3056.8296238809407</v>
      </c>
      <c r="N35" s="60">
        <f>GEW!$E$12+($F35-GEW!$E$12)*SUM(Fasering!$D$5:$D$11)</f>
        <v>3308.9458293464295</v>
      </c>
      <c r="O35" s="117">
        <f>GEW!$E$12+($F35-GEW!$E$12)*SUM(Fasering!$D$5:$D$12)</f>
        <v>3561.6300720000008</v>
      </c>
      <c r="P35" s="142">
        <f t="shared" si="4"/>
        <v>0</v>
      </c>
      <c r="Q35" s="144">
        <f t="shared" si="5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101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116">
        <f>$P35*SUM(Fasering!$D$5:$D$12)</f>
        <v>0</v>
      </c>
      <c r="Y35" s="142">
        <f t="shared" si="6"/>
        <v>0</v>
      </c>
      <c r="Z35" s="144">
        <f t="shared" si="7"/>
        <v>0</v>
      </c>
      <c r="AA35" s="115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101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116">
        <f>$Y35*SUM(Fasering!$D$5:$D$12)</f>
        <v>0</v>
      </c>
      <c r="AH35" s="5">
        <f>($AK$2+(I35+R35)*12*7.57%)*SUM(Fasering!$D$5)</f>
        <v>0</v>
      </c>
      <c r="AI35" s="109">
        <f>($AK$2+(J35+S35)*12*7.57%)*SUM(Fasering!$D$5:$D$7)</f>
        <v>575.70471351855758</v>
      </c>
      <c r="AJ35" s="109">
        <f>($AK$2+(K35+T35)*12*7.57%)*SUM(Fasering!$D$5:$D$8)</f>
        <v>999.42528221499992</v>
      </c>
      <c r="AK35" s="104">
        <f>($AK$2+(L35+U35)*12*7.57%)*SUM(Fasering!$D$5:$D$9)</f>
        <v>1491.2517028766847</v>
      </c>
      <c r="AL35" s="9">
        <f>($AK$2+(M35+V35)*12*7.57%)*SUM(Fasering!$D$5:$D$10)</f>
        <v>2051.1839755036117</v>
      </c>
      <c r="AM35" s="9">
        <f>($AK$2+(N35+W35)*12*7.57%)*SUM(Fasering!$D$5:$D$11)</f>
        <v>2677.733883614052</v>
      </c>
      <c r="AN35" s="74">
        <f>($AK$2+(O35+X35)*12*7.57%)*SUM(Fasering!$D$5:$D$12)</f>
        <v>3373.7247574048024</v>
      </c>
      <c r="AO35" s="5">
        <f>($AK$2+(I35+AA35)*12*7.57%)*SUM(Fasering!$D$5)</f>
        <v>0</v>
      </c>
      <c r="AP35" s="109">
        <f>($AK$2+(J35+AB35)*12*7.57%)*SUM(Fasering!$D$5:$D$7)</f>
        <v>575.70471351855758</v>
      </c>
      <c r="AQ35" s="109">
        <f>($AK$2+(K35+AC35)*12*7.57%)*SUM(Fasering!$D$5:$D$8)</f>
        <v>999.42528221499992</v>
      </c>
      <c r="AR35" s="104">
        <f>($AK$2+(L35+AD35)*12*7.57%)*SUM(Fasering!$D$5:$D$9)</f>
        <v>1491.2517028766847</v>
      </c>
      <c r="AS35" s="9">
        <f>($AK$2+(M35+AE35)*12*7.57%)*SUM(Fasering!$D$5:$D$10)</f>
        <v>2051.1839755036117</v>
      </c>
      <c r="AT35" s="9">
        <f>($AK$2+(N35+AF35)*12*7.57%)*SUM(Fasering!$D$5:$D$11)</f>
        <v>2677.733883614052</v>
      </c>
      <c r="AU35" s="74">
        <f>($AK$2+(O35+AG35)*12*7.57%)*SUM(Fasering!$D$5:$D$12)</f>
        <v>3373.7247574048024</v>
      </c>
    </row>
    <row r="36" spans="1:47" ht="15" x14ac:dyDescent="0.3">
      <c r="A36" s="32">
        <f t="shared" si="8"/>
        <v>27</v>
      </c>
      <c r="B36" s="142">
        <v>31143.98</v>
      </c>
      <c r="C36" s="143"/>
      <c r="D36" s="142">
        <f t="shared" si="0"/>
        <v>42754.455743999999</v>
      </c>
      <c r="E36" s="144">
        <f t="shared" si="1"/>
        <v>1059.8552734141631</v>
      </c>
      <c r="F36" s="142">
        <f t="shared" si="2"/>
        <v>3562.8713119999998</v>
      </c>
      <c r="G36" s="144">
        <f t="shared" si="3"/>
        <v>88.321272784513596</v>
      </c>
      <c r="H36" s="60">
        <f>'L4'!$H$10</f>
        <v>1742.05</v>
      </c>
      <c r="I36" s="60">
        <f>GEW!$E$12+($F36-GEW!$E$12)*SUM(Fasering!$D$5)</f>
        <v>1858.3776639999999</v>
      </c>
      <c r="J36" s="60">
        <f>GEW!$E$12+($F36-GEW!$E$12)*SUM(Fasering!$D$5:$D$7)</f>
        <v>2299.0978355179404</v>
      </c>
      <c r="K36" s="60">
        <f>GEW!$E$12+($F36-GEW!$E$12)*SUM(Fasering!$D$5:$D$8)</f>
        <v>2551.9662210430424</v>
      </c>
      <c r="L36" s="98">
        <f>GEW!$E$12+($F36-GEW!$E$12)*SUM(Fasering!$D$5:$D$9)</f>
        <v>2804.8346065681449</v>
      </c>
      <c r="M36" s="60">
        <f>GEW!$E$12+($F36-GEW!$E$12)*SUM(Fasering!$D$5:$D$10)</f>
        <v>3057.7029920932473</v>
      </c>
      <c r="N36" s="60">
        <f>GEW!$E$12+($F36-GEW!$E$12)*SUM(Fasering!$D$5:$D$11)</f>
        <v>3310.0029264748978</v>
      </c>
      <c r="O36" s="117">
        <f>GEW!$E$12+($F36-GEW!$E$12)*SUM(Fasering!$D$5:$D$12)</f>
        <v>3562.8713120000002</v>
      </c>
      <c r="P36" s="142">
        <f t="shared" si="4"/>
        <v>0</v>
      </c>
      <c r="Q36" s="144">
        <f t="shared" si="5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101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116">
        <f>$P36*SUM(Fasering!$D$5:$D$12)</f>
        <v>0</v>
      </c>
      <c r="Y36" s="142">
        <f t="shared" si="6"/>
        <v>0</v>
      </c>
      <c r="Z36" s="144">
        <f t="shared" si="7"/>
        <v>0</v>
      </c>
      <c r="AA36" s="115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101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116">
        <f>$Y36*SUM(Fasering!$D$5:$D$12)</f>
        <v>0</v>
      </c>
      <c r="AH36" s="5">
        <f>($AK$2+(I36+R36)*12*7.57%)*SUM(Fasering!$D$5)</f>
        <v>0</v>
      </c>
      <c r="AI36" s="109">
        <f>($AK$2+(J36+S36)*12*7.57%)*SUM(Fasering!$D$5:$D$7)</f>
        <v>575.78009557322525</v>
      </c>
      <c r="AJ36" s="109">
        <f>($AK$2+(K36+T36)*12*7.57%)*SUM(Fasering!$D$5:$D$8)</f>
        <v>999.61198291783785</v>
      </c>
      <c r="AK36" s="104">
        <f>($AK$2+(L36+U36)*12*7.57%)*SUM(Fasering!$D$5:$D$9)</f>
        <v>1491.5993541596933</v>
      </c>
      <c r="AL36" s="9">
        <f>($AK$2+(M36+V36)*12*7.57%)*SUM(Fasering!$D$5:$D$10)</f>
        <v>2051.7422092987917</v>
      </c>
      <c r="AM36" s="9">
        <f>($AK$2+(N36+W36)*12*7.57%)*SUM(Fasering!$D$5:$D$11)</f>
        <v>2678.5516912270541</v>
      </c>
      <c r="AN36" s="74">
        <f>($AK$2+(O36+X36)*12*7.57%)*SUM(Fasering!$D$5:$D$12)</f>
        <v>3374.8522998208018</v>
      </c>
      <c r="AO36" s="5">
        <f>($AK$2+(I36+AA36)*12*7.57%)*SUM(Fasering!$D$5)</f>
        <v>0</v>
      </c>
      <c r="AP36" s="109">
        <f>($AK$2+(J36+AB36)*12*7.57%)*SUM(Fasering!$D$5:$D$7)</f>
        <v>575.78009557322525</v>
      </c>
      <c r="AQ36" s="109">
        <f>($AK$2+(K36+AC36)*12*7.57%)*SUM(Fasering!$D$5:$D$8)</f>
        <v>999.61198291783785</v>
      </c>
      <c r="AR36" s="104">
        <f>($AK$2+(L36+AD36)*12*7.57%)*SUM(Fasering!$D$5:$D$9)</f>
        <v>1491.5993541596933</v>
      </c>
      <c r="AS36" s="9">
        <f>($AK$2+(M36+AE36)*12*7.57%)*SUM(Fasering!$D$5:$D$10)</f>
        <v>2051.7422092987917</v>
      </c>
      <c r="AT36" s="9">
        <f>($AK$2+(N36+AF36)*12*7.57%)*SUM(Fasering!$D$5:$D$11)</f>
        <v>2678.5516912270541</v>
      </c>
      <c r="AU36" s="74">
        <f>($AK$2+(O36+AG36)*12*7.57%)*SUM(Fasering!$D$5:$D$12)</f>
        <v>3374.8522998208018</v>
      </c>
    </row>
    <row r="37" spans="1:47" ht="15" x14ac:dyDescent="0.3">
      <c r="A37" s="35"/>
      <c r="B37" s="156"/>
      <c r="C37" s="157"/>
      <c r="D37" s="156"/>
      <c r="E37" s="157"/>
      <c r="F37" s="156"/>
      <c r="G37" s="157"/>
      <c r="H37" s="46"/>
      <c r="I37" s="46"/>
      <c r="J37" s="46"/>
      <c r="K37" s="99"/>
      <c r="L37" s="46"/>
      <c r="M37" s="46"/>
      <c r="N37" s="46"/>
      <c r="O37" s="119"/>
      <c r="P37" s="156"/>
      <c r="Q37" s="157"/>
      <c r="R37" s="46"/>
      <c r="S37" s="46"/>
      <c r="T37" s="99"/>
      <c r="U37" s="46"/>
      <c r="V37" s="46"/>
      <c r="W37" s="46"/>
      <c r="X37" s="119"/>
      <c r="Y37" s="156"/>
      <c r="Z37" s="157"/>
      <c r="AA37" s="46"/>
      <c r="AB37" s="46"/>
      <c r="AC37" s="99"/>
      <c r="AD37" s="46"/>
      <c r="AE37" s="46"/>
      <c r="AF37" s="46"/>
      <c r="AG37" s="119"/>
      <c r="AH37" s="75"/>
      <c r="AI37" s="110"/>
      <c r="AJ37" s="105"/>
      <c r="AK37" s="76"/>
      <c r="AL37" s="76"/>
      <c r="AM37" s="76"/>
      <c r="AN37" s="77"/>
      <c r="AO37" s="75"/>
      <c r="AP37" s="110"/>
      <c r="AQ37" s="105"/>
      <c r="AR37" s="76"/>
      <c r="AS37" s="76"/>
      <c r="AT37" s="76"/>
      <c r="AU37" s="77"/>
    </row>
    <row r="38" spans="1:47" ht="15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4"/>
      <c r="L38" s="23"/>
      <c r="M38" s="23"/>
      <c r="N38" s="23"/>
      <c r="O38" s="23"/>
      <c r="P38" s="23"/>
      <c r="Q38" s="23"/>
      <c r="R38" s="23"/>
      <c r="S38" s="23"/>
      <c r="T38" s="24"/>
      <c r="U38" s="23"/>
      <c r="V38" s="23"/>
      <c r="W38" s="23"/>
      <c r="X38" s="23"/>
      <c r="Y38" s="23"/>
      <c r="Z38" s="23"/>
      <c r="AA38" s="23"/>
      <c r="AB38" s="23"/>
      <c r="AC38" s="24"/>
      <c r="AD38" s="23"/>
      <c r="AE38" s="23"/>
      <c r="AF38" s="23"/>
      <c r="AG38" s="23"/>
    </row>
  </sheetData>
  <mergeCells count="166">
    <mergeCell ref="B35:C35"/>
    <mergeCell ref="D35:E35"/>
    <mergeCell ref="F35:G35"/>
    <mergeCell ref="P35:Q35"/>
    <mergeCell ref="Y35:Z35"/>
    <mergeCell ref="B34:C34"/>
    <mergeCell ref="D34:E34"/>
    <mergeCell ref="F34:G34"/>
    <mergeCell ref="P34:Q34"/>
    <mergeCell ref="Y34:Z34"/>
    <mergeCell ref="B37:C37"/>
    <mergeCell ref="D37:E37"/>
    <mergeCell ref="F37:G37"/>
    <mergeCell ref="P37:Q37"/>
    <mergeCell ref="Y37:Z37"/>
    <mergeCell ref="B36:C36"/>
    <mergeCell ref="D36:E36"/>
    <mergeCell ref="F36:G36"/>
    <mergeCell ref="P36:Q36"/>
    <mergeCell ref="Y36:Z36"/>
    <mergeCell ref="B33:C33"/>
    <mergeCell ref="D33:E33"/>
    <mergeCell ref="F33:G33"/>
    <mergeCell ref="P33:Q33"/>
    <mergeCell ref="Y33:Z33"/>
    <mergeCell ref="B32:C32"/>
    <mergeCell ref="D32:E32"/>
    <mergeCell ref="F32:G32"/>
    <mergeCell ref="P32:Q32"/>
    <mergeCell ref="Y32:Z32"/>
    <mergeCell ref="B31:C31"/>
    <mergeCell ref="D31:E31"/>
    <mergeCell ref="F31:G31"/>
    <mergeCell ref="P31:Q31"/>
    <mergeCell ref="Y31:Z31"/>
    <mergeCell ref="B30:C30"/>
    <mergeCell ref="D30:E30"/>
    <mergeCell ref="F30:G30"/>
    <mergeCell ref="P30:Q30"/>
    <mergeCell ref="Y30:Z30"/>
    <mergeCell ref="B29:C29"/>
    <mergeCell ref="D29:E29"/>
    <mergeCell ref="F29:G29"/>
    <mergeCell ref="P29:Q29"/>
    <mergeCell ref="Y29:Z29"/>
    <mergeCell ref="B28:C28"/>
    <mergeCell ref="D28:E28"/>
    <mergeCell ref="F28:G28"/>
    <mergeCell ref="P28:Q28"/>
    <mergeCell ref="Y28:Z28"/>
    <mergeCell ref="B27:C27"/>
    <mergeCell ref="D27:E27"/>
    <mergeCell ref="F27:G27"/>
    <mergeCell ref="P27:Q27"/>
    <mergeCell ref="Y27:Z27"/>
    <mergeCell ref="B26:C26"/>
    <mergeCell ref="D26:E26"/>
    <mergeCell ref="F26:G26"/>
    <mergeCell ref="P26:Q26"/>
    <mergeCell ref="Y26:Z26"/>
    <mergeCell ref="B25:C25"/>
    <mergeCell ref="D25:E25"/>
    <mergeCell ref="F25:G25"/>
    <mergeCell ref="P25:Q25"/>
    <mergeCell ref="Y25:Z25"/>
    <mergeCell ref="B24:C24"/>
    <mergeCell ref="D24:E24"/>
    <mergeCell ref="F24:G24"/>
    <mergeCell ref="P24:Q24"/>
    <mergeCell ref="Y24:Z24"/>
    <mergeCell ref="B23:C23"/>
    <mergeCell ref="D23:E23"/>
    <mergeCell ref="F23:G23"/>
    <mergeCell ref="P23:Q23"/>
    <mergeCell ref="Y23:Z23"/>
    <mergeCell ref="B22:C22"/>
    <mergeCell ref="D22:E22"/>
    <mergeCell ref="F22:G22"/>
    <mergeCell ref="P22:Q22"/>
    <mergeCell ref="Y22:Z22"/>
    <mergeCell ref="B21:C21"/>
    <mergeCell ref="D21:E21"/>
    <mergeCell ref="F21:G21"/>
    <mergeCell ref="P21:Q21"/>
    <mergeCell ref="Y21:Z21"/>
    <mergeCell ref="B20:C20"/>
    <mergeCell ref="D20:E20"/>
    <mergeCell ref="F20:G20"/>
    <mergeCell ref="P20:Q20"/>
    <mergeCell ref="Y20:Z20"/>
    <mergeCell ref="B19:C19"/>
    <mergeCell ref="D19:E19"/>
    <mergeCell ref="F19:G19"/>
    <mergeCell ref="P19:Q19"/>
    <mergeCell ref="Y19:Z19"/>
    <mergeCell ref="B18:C18"/>
    <mergeCell ref="D18:E18"/>
    <mergeCell ref="F18:G18"/>
    <mergeCell ref="P18:Q18"/>
    <mergeCell ref="Y18:Z18"/>
    <mergeCell ref="B17:C17"/>
    <mergeCell ref="D17:E17"/>
    <mergeCell ref="F17:G17"/>
    <mergeCell ref="P17:Q17"/>
    <mergeCell ref="Y17:Z17"/>
    <mergeCell ref="B16:C16"/>
    <mergeCell ref="D16:E16"/>
    <mergeCell ref="F16:G16"/>
    <mergeCell ref="P16:Q16"/>
    <mergeCell ref="Y16:Z16"/>
    <mergeCell ref="B15:C15"/>
    <mergeCell ref="D15:E15"/>
    <mergeCell ref="F15:G15"/>
    <mergeCell ref="P15:Q15"/>
    <mergeCell ref="Y15:Z15"/>
    <mergeCell ref="B14:C14"/>
    <mergeCell ref="D14:E14"/>
    <mergeCell ref="F14:G14"/>
    <mergeCell ref="P14:Q14"/>
    <mergeCell ref="Y14:Z14"/>
    <mergeCell ref="B13:C13"/>
    <mergeCell ref="D13:E13"/>
    <mergeCell ref="F13:G13"/>
    <mergeCell ref="P13:Q13"/>
    <mergeCell ref="Y13:Z13"/>
    <mergeCell ref="B12:C12"/>
    <mergeCell ref="D12:E12"/>
    <mergeCell ref="F12:G12"/>
    <mergeCell ref="P12:Q12"/>
    <mergeCell ref="Y12:Z12"/>
    <mergeCell ref="B9:C9"/>
    <mergeCell ref="D9:E9"/>
    <mergeCell ref="F9:G9"/>
    <mergeCell ref="P9:Q9"/>
    <mergeCell ref="Y9:Z9"/>
    <mergeCell ref="B8:C8"/>
    <mergeCell ref="D8:E8"/>
    <mergeCell ref="B11:C11"/>
    <mergeCell ref="D11:E11"/>
    <mergeCell ref="F11:G11"/>
    <mergeCell ref="P11:Q11"/>
    <mergeCell ref="Y11:Z11"/>
    <mergeCell ref="B10:C10"/>
    <mergeCell ref="D10:E10"/>
    <mergeCell ref="F10:G10"/>
    <mergeCell ref="P10:Q10"/>
    <mergeCell ref="Y10:Z10"/>
    <mergeCell ref="AH5:AN5"/>
    <mergeCell ref="AO5:AU5"/>
    <mergeCell ref="B7:C7"/>
    <mergeCell ref="D7:E7"/>
    <mergeCell ref="P7:Q7"/>
    <mergeCell ref="Y7:Z7"/>
    <mergeCell ref="B5:E5"/>
    <mergeCell ref="P5:Q5"/>
    <mergeCell ref="Y5:Z5"/>
    <mergeCell ref="B6:C6"/>
    <mergeCell ref="D6:E6"/>
    <mergeCell ref="F6:G6"/>
    <mergeCell ref="P6:Q6"/>
    <mergeCell ref="Y6:Z6"/>
    <mergeCell ref="R5:X5"/>
    <mergeCell ref="AA5:AG5"/>
    <mergeCell ref="F7:G7"/>
    <mergeCell ref="F5:G5"/>
    <mergeCell ref="H5:O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  <colBreaks count="3" manualBreakCount="3">
    <brk id="15" max="36" man="1"/>
    <brk id="24" max="1048575" man="1"/>
    <brk id="3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2.75" x14ac:dyDescent="0.2"/>
  <cols>
    <col min="1" max="1" width="4.5" bestFit="1" customWidth="1"/>
    <col min="8" max="9" width="11.25" customWidth="1"/>
    <col min="10" max="10" width="11.25" style="68" customWidth="1"/>
    <col min="11" max="11" width="11.25" style="94" customWidth="1"/>
    <col min="12" max="15" width="11.25" customWidth="1"/>
    <col min="18" max="18" width="11.25" customWidth="1"/>
    <col min="19" max="19" width="11.25" style="68" customWidth="1"/>
    <col min="20" max="20" width="11.25" style="94" customWidth="1"/>
    <col min="21" max="24" width="11.25" customWidth="1"/>
    <col min="27" max="27" width="11.25" customWidth="1"/>
    <col min="28" max="28" width="11.25" style="68" customWidth="1"/>
    <col min="29" max="29" width="11.25" style="94" customWidth="1"/>
    <col min="30" max="34" width="11.25" customWidth="1"/>
    <col min="35" max="35" width="11.25" style="68" customWidth="1"/>
    <col min="36" max="36" width="11.25" style="94" customWidth="1"/>
    <col min="37" max="40" width="11.25" customWidth="1"/>
    <col min="41" max="41" width="11.375" customWidth="1"/>
    <col min="42" max="42" width="11.375" style="68" customWidth="1"/>
    <col min="43" max="43" width="11.375" style="94" customWidth="1"/>
    <col min="44" max="47" width="11.375" customWidth="1"/>
  </cols>
  <sheetData>
    <row r="1" spans="1:47" ht="16.5" x14ac:dyDescent="0.3">
      <c r="A1" s="21" t="s">
        <v>69</v>
      </c>
      <c r="B1" s="21" t="s">
        <v>19</v>
      </c>
      <c r="C1" s="21" t="s">
        <v>120</v>
      </c>
      <c r="D1" s="21"/>
      <c r="E1" s="22"/>
      <c r="G1" s="21"/>
      <c r="H1" s="21"/>
      <c r="I1" s="21"/>
      <c r="J1" s="23"/>
      <c r="K1" s="24"/>
      <c r="L1" s="85">
        <f>D7</f>
        <v>44287</v>
      </c>
      <c r="M1" s="23"/>
      <c r="N1" s="23"/>
      <c r="O1" s="24" t="s">
        <v>70</v>
      </c>
      <c r="P1" s="23"/>
      <c r="Q1" s="23"/>
      <c r="R1" s="23"/>
      <c r="S1" s="23"/>
      <c r="AH1" s="68" t="str">
        <f>'L4'!$AH$2</f>
        <v>Berekening eindejaarspremie 2020:</v>
      </c>
    </row>
    <row r="2" spans="1:47" ht="15" x14ac:dyDescent="0.3">
      <c r="A2" s="24"/>
      <c r="B2" s="23"/>
      <c r="C2" s="23"/>
      <c r="D2" s="23"/>
      <c r="E2" s="23"/>
      <c r="F2" s="23"/>
      <c r="G2" s="23"/>
      <c r="H2" s="23"/>
      <c r="I2" s="23"/>
      <c r="J2" s="23"/>
      <c r="K2" s="24"/>
      <c r="L2" s="23"/>
      <c r="M2" s="23"/>
      <c r="P2" s="23"/>
      <c r="AH2" s="69" t="s">
        <v>92</v>
      </c>
      <c r="AK2" s="70">
        <f>'L4'!$AK$3</f>
        <v>138.34</v>
      </c>
    </row>
    <row r="3" spans="1:47" ht="15" x14ac:dyDescent="0.3">
      <c r="A3" s="24"/>
      <c r="B3" s="23"/>
      <c r="C3" s="23"/>
      <c r="D3" s="23"/>
      <c r="E3" s="23"/>
      <c r="F3" s="23"/>
      <c r="G3" s="23"/>
      <c r="H3" s="23"/>
      <c r="I3" s="23"/>
      <c r="J3" s="23"/>
      <c r="K3" s="24"/>
      <c r="L3" s="23"/>
      <c r="M3" s="23"/>
      <c r="N3" s="23" t="s">
        <v>21</v>
      </c>
      <c r="O3" s="67">
        <f>'L4'!O3</f>
        <v>1.3728</v>
      </c>
      <c r="P3" s="23"/>
      <c r="AH3" s="69" t="s">
        <v>47</v>
      </c>
      <c r="AJ3" s="111"/>
    </row>
    <row r="4" spans="1:47" ht="17.25" x14ac:dyDescent="0.35">
      <c r="A4" s="21"/>
      <c r="B4" s="21"/>
      <c r="C4" s="21"/>
      <c r="D4" s="21"/>
      <c r="E4" s="26"/>
      <c r="F4" s="27"/>
      <c r="G4" s="21"/>
      <c r="H4" s="21"/>
      <c r="I4" s="21"/>
      <c r="J4" s="36"/>
      <c r="K4" s="21"/>
      <c r="L4" s="21"/>
      <c r="M4" s="21"/>
      <c r="N4" s="21"/>
      <c r="O4" s="21"/>
      <c r="P4" s="21"/>
      <c r="Q4" s="23"/>
      <c r="R4" s="23"/>
      <c r="S4" s="23"/>
      <c r="T4" s="24"/>
      <c r="U4" s="23"/>
      <c r="V4" s="23"/>
      <c r="W4" s="23"/>
      <c r="X4" s="23"/>
      <c r="Y4" s="23"/>
      <c r="Z4" s="23"/>
      <c r="AA4" s="23"/>
      <c r="AB4" s="23"/>
      <c r="AC4" s="24"/>
      <c r="AD4" s="23"/>
      <c r="AE4" s="23"/>
      <c r="AF4" s="23"/>
      <c r="AG4" s="23"/>
    </row>
    <row r="5" spans="1:47" ht="15" x14ac:dyDescent="0.3">
      <c r="A5" s="28"/>
      <c r="B5" s="135" t="s">
        <v>22</v>
      </c>
      <c r="C5" s="136"/>
      <c r="D5" s="136"/>
      <c r="E5" s="137"/>
      <c r="F5" s="135" t="s">
        <v>23</v>
      </c>
      <c r="G5" s="137"/>
      <c r="H5" s="132" t="s">
        <v>37</v>
      </c>
      <c r="I5" s="133"/>
      <c r="J5" s="133"/>
      <c r="K5" s="133"/>
      <c r="L5" s="133"/>
      <c r="M5" s="133"/>
      <c r="N5" s="133"/>
      <c r="O5" s="134"/>
      <c r="P5" s="135" t="s">
        <v>24</v>
      </c>
      <c r="Q5" s="138"/>
      <c r="R5" s="132" t="s">
        <v>38</v>
      </c>
      <c r="S5" s="133"/>
      <c r="T5" s="133"/>
      <c r="U5" s="133"/>
      <c r="V5" s="133"/>
      <c r="W5" s="133"/>
      <c r="X5" s="134"/>
      <c r="Y5" s="135" t="s">
        <v>25</v>
      </c>
      <c r="Z5" s="137"/>
      <c r="AA5" s="132" t="s">
        <v>39</v>
      </c>
      <c r="AB5" s="133"/>
      <c r="AC5" s="133"/>
      <c r="AD5" s="133"/>
      <c r="AE5" s="133"/>
      <c r="AF5" s="133"/>
      <c r="AG5" s="134"/>
      <c r="AH5" s="132" t="s">
        <v>99</v>
      </c>
      <c r="AI5" s="133"/>
      <c r="AJ5" s="133"/>
      <c r="AK5" s="133"/>
      <c r="AL5" s="133"/>
      <c r="AM5" s="133"/>
      <c r="AN5" s="134"/>
      <c r="AO5" s="132" t="s">
        <v>100</v>
      </c>
      <c r="AP5" s="133"/>
      <c r="AQ5" s="133"/>
      <c r="AR5" s="133"/>
      <c r="AS5" s="133"/>
      <c r="AT5" s="133"/>
      <c r="AU5" s="134"/>
    </row>
    <row r="6" spans="1:47" ht="15" x14ac:dyDescent="0.3">
      <c r="A6" s="32"/>
      <c r="B6" s="139">
        <v>1</v>
      </c>
      <c r="C6" s="140"/>
      <c r="D6" s="139"/>
      <c r="E6" s="140"/>
      <c r="F6" s="139"/>
      <c r="G6" s="140"/>
      <c r="H6" s="43" t="s">
        <v>128</v>
      </c>
      <c r="I6" s="43" t="s">
        <v>32</v>
      </c>
      <c r="J6" s="43" t="s">
        <v>33</v>
      </c>
      <c r="K6" s="43" t="s">
        <v>34</v>
      </c>
      <c r="L6" s="95" t="s">
        <v>35</v>
      </c>
      <c r="M6" s="43" t="s">
        <v>36</v>
      </c>
      <c r="N6" s="43" t="s">
        <v>125</v>
      </c>
      <c r="O6" s="114" t="s">
        <v>126</v>
      </c>
      <c r="P6" s="139"/>
      <c r="Q6" s="140"/>
      <c r="R6" s="43" t="s">
        <v>127</v>
      </c>
      <c r="S6" s="43" t="s">
        <v>33</v>
      </c>
      <c r="T6" s="43" t="s">
        <v>34</v>
      </c>
      <c r="U6" s="95" t="s">
        <v>35</v>
      </c>
      <c r="V6" s="43" t="s">
        <v>36</v>
      </c>
      <c r="W6" s="43" t="s">
        <v>125</v>
      </c>
      <c r="X6" s="114" t="s">
        <v>126</v>
      </c>
      <c r="Y6" s="141" t="s">
        <v>27</v>
      </c>
      <c r="Z6" s="140"/>
      <c r="AA6" s="43" t="s">
        <v>127</v>
      </c>
      <c r="AB6" s="43" t="s">
        <v>33</v>
      </c>
      <c r="AC6" s="43" t="s">
        <v>34</v>
      </c>
      <c r="AD6" s="95" t="s">
        <v>35</v>
      </c>
      <c r="AE6" s="43" t="s">
        <v>36</v>
      </c>
      <c r="AF6" s="43" t="s">
        <v>125</v>
      </c>
      <c r="AG6" s="114" t="s">
        <v>126</v>
      </c>
      <c r="AH6" s="43" t="s">
        <v>127</v>
      </c>
      <c r="AI6" s="43" t="s">
        <v>33</v>
      </c>
      <c r="AJ6" s="43" t="s">
        <v>34</v>
      </c>
      <c r="AK6" s="95" t="s">
        <v>35</v>
      </c>
      <c r="AL6" s="43" t="s">
        <v>36</v>
      </c>
      <c r="AM6" s="43" t="s">
        <v>125</v>
      </c>
      <c r="AN6" s="114" t="s">
        <v>126</v>
      </c>
      <c r="AO6" s="43" t="s">
        <v>127</v>
      </c>
      <c r="AP6" s="43" t="s">
        <v>33</v>
      </c>
      <c r="AQ6" s="43" t="s">
        <v>34</v>
      </c>
      <c r="AR6" s="95" t="s">
        <v>35</v>
      </c>
      <c r="AS6" s="43" t="s">
        <v>36</v>
      </c>
      <c r="AT6" s="43" t="s">
        <v>125</v>
      </c>
      <c r="AU6" s="114" t="s">
        <v>126</v>
      </c>
    </row>
    <row r="7" spans="1:47" ht="15" x14ac:dyDescent="0.3">
      <c r="A7" s="32"/>
      <c r="B7" s="148" t="s">
        <v>30</v>
      </c>
      <c r="C7" s="149"/>
      <c r="D7" s="150">
        <f>'L4'!$D$8</f>
        <v>44287</v>
      </c>
      <c r="E7" s="151"/>
      <c r="F7" s="154">
        <f>D7</f>
        <v>44287</v>
      </c>
      <c r="G7" s="155"/>
      <c r="H7" s="47"/>
      <c r="I7" s="47" t="s">
        <v>101</v>
      </c>
      <c r="J7" s="47" t="s">
        <v>102</v>
      </c>
      <c r="K7" s="47" t="s">
        <v>103</v>
      </c>
      <c r="L7" s="96" t="s">
        <v>103</v>
      </c>
      <c r="M7" s="47" t="s">
        <v>103</v>
      </c>
      <c r="N7" s="47" t="s">
        <v>104</v>
      </c>
      <c r="O7" s="52" t="s">
        <v>103</v>
      </c>
      <c r="P7" s="152"/>
      <c r="Q7" s="153"/>
      <c r="R7" s="47" t="s">
        <v>101</v>
      </c>
      <c r="S7" s="47" t="s">
        <v>102</v>
      </c>
      <c r="T7" s="47" t="s">
        <v>103</v>
      </c>
      <c r="U7" s="96" t="s">
        <v>103</v>
      </c>
      <c r="V7" s="47" t="s">
        <v>103</v>
      </c>
      <c r="W7" s="47" t="s">
        <v>104</v>
      </c>
      <c r="X7" s="52" t="s">
        <v>103</v>
      </c>
      <c r="Y7" s="152"/>
      <c r="Z7" s="153"/>
      <c r="AA7" s="47" t="s">
        <v>101</v>
      </c>
      <c r="AB7" s="47" t="s">
        <v>102</v>
      </c>
      <c r="AC7" s="47" t="s">
        <v>103</v>
      </c>
      <c r="AD7" s="96" t="s">
        <v>103</v>
      </c>
      <c r="AE7" s="47" t="s">
        <v>103</v>
      </c>
      <c r="AF7" s="47" t="s">
        <v>104</v>
      </c>
      <c r="AG7" s="52" t="s">
        <v>103</v>
      </c>
      <c r="AH7" s="47" t="s">
        <v>101</v>
      </c>
      <c r="AI7" s="47" t="s">
        <v>102</v>
      </c>
      <c r="AJ7" s="47" t="s">
        <v>103</v>
      </c>
      <c r="AK7" s="96" t="s">
        <v>103</v>
      </c>
      <c r="AL7" s="47" t="s">
        <v>103</v>
      </c>
      <c r="AM7" s="47" t="s">
        <v>104</v>
      </c>
      <c r="AN7" s="52" t="s">
        <v>103</v>
      </c>
      <c r="AO7" s="47" t="s">
        <v>101</v>
      </c>
      <c r="AP7" s="47" t="s">
        <v>102</v>
      </c>
      <c r="AQ7" s="47" t="s">
        <v>103</v>
      </c>
      <c r="AR7" s="96" t="s">
        <v>103</v>
      </c>
      <c r="AS7" s="47" t="s">
        <v>103</v>
      </c>
      <c r="AT7" s="47" t="s">
        <v>104</v>
      </c>
      <c r="AU7" s="52" t="s">
        <v>103</v>
      </c>
    </row>
    <row r="8" spans="1:47" ht="15" x14ac:dyDescent="0.3">
      <c r="A8" s="32"/>
      <c r="B8" s="135"/>
      <c r="C8" s="137"/>
      <c r="D8" s="147"/>
      <c r="E8" s="138"/>
      <c r="F8" s="93"/>
      <c r="G8" s="59"/>
      <c r="H8" s="61"/>
      <c r="I8" s="61"/>
      <c r="J8" s="61"/>
      <c r="K8" s="61"/>
      <c r="L8" s="97"/>
      <c r="M8" s="61"/>
      <c r="N8" s="61"/>
      <c r="O8" s="59"/>
      <c r="P8" s="58"/>
      <c r="Q8" s="59"/>
      <c r="R8" s="44"/>
      <c r="S8" s="44"/>
      <c r="T8" s="44"/>
      <c r="U8" s="100"/>
      <c r="V8" s="44"/>
      <c r="W8" s="44"/>
      <c r="X8" s="113"/>
      <c r="Y8" s="58"/>
      <c r="Z8" s="59"/>
      <c r="AA8" s="118"/>
      <c r="AB8" s="44"/>
      <c r="AC8" s="44"/>
      <c r="AD8" s="100"/>
      <c r="AE8" s="44"/>
      <c r="AF8" s="44"/>
      <c r="AG8" s="113"/>
      <c r="AH8" s="71"/>
      <c r="AI8" s="108"/>
      <c r="AJ8" s="108"/>
      <c r="AK8" s="103"/>
      <c r="AL8" s="72"/>
      <c r="AM8" s="72"/>
      <c r="AN8" s="73"/>
      <c r="AO8" s="71"/>
      <c r="AP8" s="108"/>
      <c r="AQ8" s="108"/>
      <c r="AR8" s="103"/>
      <c r="AS8" s="72"/>
      <c r="AT8" s="72"/>
      <c r="AU8" s="73"/>
    </row>
    <row r="9" spans="1:47" ht="15" x14ac:dyDescent="0.3">
      <c r="A9" s="32">
        <v>0</v>
      </c>
      <c r="B9" s="142">
        <v>20228.900000000001</v>
      </c>
      <c r="C9" s="143"/>
      <c r="D9" s="142">
        <f t="shared" ref="D9:D36" si="0">B9*$O$3</f>
        <v>27770.233920000002</v>
      </c>
      <c r="E9" s="144">
        <f t="shared" ref="E9:E36" si="1">D9/40.3399</f>
        <v>688.40611702061733</v>
      </c>
      <c r="F9" s="145">
        <f t="shared" ref="F9:F36" si="2">B9/12*$O$3</f>
        <v>2314.1861600000002</v>
      </c>
      <c r="G9" s="146">
        <f t="shared" ref="G9:G36" si="3">F9/40.3399</f>
        <v>57.36717641838478</v>
      </c>
      <c r="H9" s="60">
        <f>'L4'!$H$10</f>
        <v>1742.05</v>
      </c>
      <c r="I9" s="60">
        <f>GEW!$E$12+($F9-GEW!$E$12)*SUM(Fasering!$D$5)</f>
        <v>1858.3776639999999</v>
      </c>
      <c r="J9" s="60">
        <f>GEW!$E$12+($F9-GEW!$E$12)*SUM(Fasering!$D$5:$D$7)</f>
        <v>1976.2331918115383</v>
      </c>
      <c r="K9" s="60">
        <f>GEW!$E$12+($F9-GEW!$E$12)*SUM(Fasering!$D$5:$D$8)</f>
        <v>2043.8541880102553</v>
      </c>
      <c r="L9" s="98">
        <f>GEW!$E$12+($F9-GEW!$E$12)*SUM(Fasering!$D$5:$D$9)</f>
        <v>2111.4751842089722</v>
      </c>
      <c r="M9" s="60">
        <f>GEW!$E$12+($F9-GEW!$E$12)*SUM(Fasering!$D$5:$D$10)</f>
        <v>2179.0961804076892</v>
      </c>
      <c r="N9" s="60">
        <f>GEW!$E$12+($F9-GEW!$E$12)*SUM(Fasering!$D$5:$D$11)</f>
        <v>2246.5651638012832</v>
      </c>
      <c r="O9" s="117">
        <f>GEW!$E$12+($F9-GEW!$E$12)*SUM(Fasering!$D$5:$D$12)</f>
        <v>2314.1861600000002</v>
      </c>
      <c r="P9" s="145">
        <f t="shared" ref="P9:P36" si="4">((B9&lt;19968.2)*913.03+(B9&gt;19968.2)*(B9&lt;20424.71)*(20424.71-B9+456.51)+(B9&gt;20424.71)*(B9&lt;22659.62)*456.51+(B9&gt;22659.62)*(B9&lt;23116.13)*(23116.13-B9))/12*$O$3</f>
        <v>74.625407999999737</v>
      </c>
      <c r="Q9" s="146">
        <f t="shared" ref="Q9:Q36" si="5">P9/40.3399</f>
        <v>1.8499155426761031</v>
      </c>
      <c r="R9" s="45">
        <f>$P9*SUM(Fasering!$D$5)</f>
        <v>0</v>
      </c>
      <c r="S9" s="45">
        <f>$P9*SUM(Fasering!$D$5:$D$7)</f>
        <v>19.2954210489121</v>
      </c>
      <c r="T9" s="45">
        <f>$P9*SUM(Fasering!$D$5:$D$8)</f>
        <v>30.366395975837719</v>
      </c>
      <c r="U9" s="101">
        <f>$P9*SUM(Fasering!$D$5:$D$9)</f>
        <v>41.437370902763341</v>
      </c>
      <c r="V9" s="45">
        <f>$P9*SUM(Fasering!$D$5:$D$10)</f>
        <v>52.508345829688963</v>
      </c>
      <c r="W9" s="45">
        <f>$P9*SUM(Fasering!$D$5:$D$11)</f>
        <v>63.554433073074129</v>
      </c>
      <c r="X9" s="116">
        <f>$P9*SUM(Fasering!$D$5:$D$12)</f>
        <v>74.625407999999751</v>
      </c>
      <c r="Y9" s="145">
        <f t="shared" ref="Y9:Y36" si="6">((B9&lt;19968.2)*456.51+(B9&gt;19968.2)*(B9&lt;20196.46)*(20196.46-B9+228.26)+(B9&gt;20196.46)*(B9&lt;22659.62)*228.26+(B9&gt;22659.62)*(B9&lt;22887.88)*(22887.88-B9))/12*$O$3</f>
        <v>26.112943999999999</v>
      </c>
      <c r="Z9" s="146">
        <f t="shared" ref="Z9:Z36" si="7">Y9/40.3399</f>
        <v>0.64732297303662123</v>
      </c>
      <c r="AA9" s="115">
        <f>$Y9*SUM(Fasering!$D$5)</f>
        <v>0</v>
      </c>
      <c r="AB9" s="45">
        <f>$Y9*SUM(Fasering!$D$5:$D$7)</f>
        <v>6.7518592234251456</v>
      </c>
      <c r="AC9" s="45">
        <f>$Y9*SUM(Fasering!$D$5:$D$8)</f>
        <v>10.625817919801236</v>
      </c>
      <c r="AD9" s="101">
        <f>$Y9*SUM(Fasering!$D$5:$D$9)</f>
        <v>14.499776616177325</v>
      </c>
      <c r="AE9" s="45">
        <f>$Y9*SUM(Fasering!$D$5:$D$10)</f>
        <v>18.373735312553414</v>
      </c>
      <c r="AF9" s="45">
        <f>$Y9*SUM(Fasering!$D$5:$D$11)</f>
        <v>22.238985303623913</v>
      </c>
      <c r="AG9" s="116">
        <f>$Y9*SUM(Fasering!$D$5:$D$12)</f>
        <v>26.112944000000006</v>
      </c>
      <c r="AH9" s="5">
        <f>($AK$2+(I9+R9)*12*7.57%)*SUM(Fasering!$D$5)</f>
        <v>0</v>
      </c>
      <c r="AI9" s="109">
        <f>($AK$2+(J9+S9)*12*7.57%)*SUM(Fasering!$D$5:$D$7)</f>
        <v>504.47798171493565</v>
      </c>
      <c r="AJ9" s="109">
        <f>($AK$2+(K9+T9)*12*7.57%)*SUM(Fasering!$D$5:$D$8)</f>
        <v>823.01617599988765</v>
      </c>
      <c r="AK9" s="104">
        <f>($AK$2+(L9+U9)*12*7.57%)*SUM(Fasering!$D$5:$D$9)</f>
        <v>1162.7641761676853</v>
      </c>
      <c r="AL9" s="9">
        <f>($AK$2+(M9+V9)*12*7.57%)*SUM(Fasering!$D$5:$D$10)</f>
        <v>1523.721982218329</v>
      </c>
      <c r="AM9" s="9">
        <f>($AK$2+(N9+W9)*12*7.57%)*SUM(Fasering!$D$5:$D$11)</f>
        <v>1905.0066904511934</v>
      </c>
      <c r="AN9" s="74">
        <f>($AK$2+(O9+X9)*12*7.57%)*SUM(Fasering!$D$5:$D$12)</f>
        <v>2308.3364283712008</v>
      </c>
      <c r="AO9" s="5">
        <f>($AK$2+(I9+AA9)*12*7.57%)*SUM(Fasering!$D$5)</f>
        <v>0</v>
      </c>
      <c r="AP9" s="109">
        <f>($AK$2+(J9+AB9)*12*7.57%)*SUM(Fasering!$D$5:$D$7)</f>
        <v>501.53175921701632</v>
      </c>
      <c r="AQ9" s="109">
        <f>($AK$2+(K9+AC9)*12*7.57%)*SUM(Fasering!$D$5:$D$8)</f>
        <v>815.71918982057275</v>
      </c>
      <c r="AR9" s="104">
        <f>($AK$2+(L9+AD9)*12*7.57%)*SUM(Fasering!$D$5:$D$9)</f>
        <v>1149.1766182807926</v>
      </c>
      <c r="AS9" s="9">
        <f>($AK$2+(M9+AE9)*12*7.57%)*SUM(Fasering!$D$5:$D$10)</f>
        <v>1501.9040445976752</v>
      </c>
      <c r="AT9" s="9">
        <f>($AK$2+(N9+AF9)*12*7.57%)*SUM(Fasering!$D$5:$D$11)</f>
        <v>1873.043603228165</v>
      </c>
      <c r="AU9" s="74">
        <f>($AK$2+(O9+AG9)*12*7.57%)*SUM(Fasering!$D$5:$D$12)</f>
        <v>2264.2677060736009</v>
      </c>
    </row>
    <row r="10" spans="1:47" ht="15" x14ac:dyDescent="0.3">
      <c r="A10" s="32">
        <f t="shared" ref="A10:A36" si="8">+A9+1</f>
        <v>1</v>
      </c>
      <c r="B10" s="142">
        <v>20614.2</v>
      </c>
      <c r="C10" s="143"/>
      <c r="D10" s="142">
        <f t="shared" si="0"/>
        <v>28299.173760000001</v>
      </c>
      <c r="E10" s="144">
        <f t="shared" si="1"/>
        <v>701.51819315367663</v>
      </c>
      <c r="F10" s="145">
        <f t="shared" si="2"/>
        <v>2358.2644800000003</v>
      </c>
      <c r="G10" s="146">
        <f t="shared" si="3"/>
        <v>58.45984942947306</v>
      </c>
      <c r="H10" s="60">
        <f>'L4'!$H$10</f>
        <v>1742.05</v>
      </c>
      <c r="I10" s="60">
        <f>GEW!$E$12+($F10-GEW!$E$12)*SUM(Fasering!$D$5)</f>
        <v>1858.3776639999999</v>
      </c>
      <c r="J10" s="60">
        <f>GEW!$E$12+($F10-GEW!$E$12)*SUM(Fasering!$D$5:$D$7)</f>
        <v>1987.6302449911832</v>
      </c>
      <c r="K10" s="60">
        <f>GEW!$E$12+($F10-GEW!$E$12)*SUM(Fasering!$D$5:$D$8)</f>
        <v>2061.7904345909064</v>
      </c>
      <c r="L10" s="98">
        <f>GEW!$E$12+($F10-GEW!$E$12)*SUM(Fasering!$D$5:$D$9)</f>
        <v>2135.9506241906297</v>
      </c>
      <c r="M10" s="60">
        <f>GEW!$E$12+($F10-GEW!$E$12)*SUM(Fasering!$D$5:$D$10)</f>
        <v>2210.1108137903529</v>
      </c>
      <c r="N10" s="60">
        <f>GEW!$E$12+($F10-GEW!$E$12)*SUM(Fasering!$D$5:$D$11)</f>
        <v>2284.104290400277</v>
      </c>
      <c r="O10" s="117">
        <f>GEW!$E$12+($F10-GEW!$E$12)*SUM(Fasering!$D$5:$D$12)</f>
        <v>2358.2644800000003</v>
      </c>
      <c r="P10" s="145">
        <f t="shared" si="4"/>
        <v>52.224743999999994</v>
      </c>
      <c r="Q10" s="146">
        <f t="shared" si="5"/>
        <v>1.2946175870540084</v>
      </c>
      <c r="R10" s="45">
        <f>$P10*SUM(Fasering!$D$5)</f>
        <v>0</v>
      </c>
      <c r="S10" s="45">
        <f>$P10*SUM(Fasering!$D$5:$D$7)</f>
        <v>13.503422649986039</v>
      </c>
      <c r="T10" s="45">
        <f>$P10*SUM(Fasering!$D$5:$D$8)</f>
        <v>21.25117032580593</v>
      </c>
      <c r="U10" s="101">
        <f>$P10*SUM(Fasering!$D$5:$D$9)</f>
        <v>28.998918001625825</v>
      </c>
      <c r="V10" s="45">
        <f>$P10*SUM(Fasering!$D$5:$D$10)</f>
        <v>36.746665677445719</v>
      </c>
      <c r="W10" s="45">
        <f>$P10*SUM(Fasering!$D$5:$D$11)</f>
        <v>44.476996324180114</v>
      </c>
      <c r="X10" s="116">
        <f>$P10*SUM(Fasering!$D$5:$D$12)</f>
        <v>52.224744000000008</v>
      </c>
      <c r="Y10" s="145">
        <f t="shared" si="6"/>
        <v>26.112943999999999</v>
      </c>
      <c r="Z10" s="146">
        <f t="shared" si="7"/>
        <v>0.64732297303662123</v>
      </c>
      <c r="AA10" s="115">
        <f>$Y10*SUM(Fasering!$D$5)</f>
        <v>0</v>
      </c>
      <c r="AB10" s="45">
        <f>$Y10*SUM(Fasering!$D$5:$D$7)</f>
        <v>6.7518592234251456</v>
      </c>
      <c r="AC10" s="45">
        <f>$Y10*SUM(Fasering!$D$5:$D$8)</f>
        <v>10.625817919801236</v>
      </c>
      <c r="AD10" s="101">
        <f>$Y10*SUM(Fasering!$D$5:$D$9)</f>
        <v>14.499776616177325</v>
      </c>
      <c r="AE10" s="45">
        <f>$Y10*SUM(Fasering!$D$5:$D$10)</f>
        <v>18.373735312553414</v>
      </c>
      <c r="AF10" s="45">
        <f>$Y10*SUM(Fasering!$D$5:$D$11)</f>
        <v>22.238985303623913</v>
      </c>
      <c r="AG10" s="116">
        <f>$Y10*SUM(Fasering!$D$5:$D$12)</f>
        <v>26.112944000000006</v>
      </c>
      <c r="AH10" s="5">
        <f>($AK$2+(I10+R10)*12*7.57%)*SUM(Fasering!$D$5)</f>
        <v>0</v>
      </c>
      <c r="AI10" s="109">
        <f>($AK$2+(J10+S10)*12*7.57%)*SUM(Fasering!$D$5:$D$7)</f>
        <v>505.79449282452094</v>
      </c>
      <c r="AJ10" s="109">
        <f>($AK$2+(K10+T10)*12*7.57%)*SUM(Fasering!$D$5:$D$8)</f>
        <v>826.27681343590712</v>
      </c>
      <c r="AK10" s="104">
        <f>($AK$2+(L10+U10)*12*7.57%)*SUM(Fasering!$D$5:$D$9)</f>
        <v>1168.8357376070749</v>
      </c>
      <c r="AL10" s="9">
        <f>($AK$2+(M10+V10)*12*7.57%)*SUM(Fasering!$D$5:$D$10)</f>
        <v>1533.4712653380238</v>
      </c>
      <c r="AM10" s="9">
        <f>($AK$2+(N10+W10)*12*7.57%)*SUM(Fasering!$D$5:$D$11)</f>
        <v>1919.2893046989225</v>
      </c>
      <c r="AN10" s="74">
        <f>($AK$2+(O10+X10)*12*7.57%)*SUM(Fasering!$D$5:$D$12)</f>
        <v>2328.028411081601</v>
      </c>
      <c r="AO10" s="5">
        <f>($AK$2+(I10+AA10)*12*7.57%)*SUM(Fasering!$D$5)</f>
        <v>0</v>
      </c>
      <c r="AP10" s="109">
        <f>($AK$2+(J10+AB10)*12*7.57%)*SUM(Fasering!$D$5:$D$7)</f>
        <v>504.20869061457398</v>
      </c>
      <c r="AQ10" s="109">
        <f>($AK$2+(K10+AC10)*12*7.57%)*SUM(Fasering!$D$5:$D$8)</f>
        <v>822.34921570108509</v>
      </c>
      <c r="AR10" s="104">
        <f>($AK$2+(L10+AD10)*12*7.57%)*SUM(Fasering!$D$5:$D$9)</f>
        <v>1161.5222440267246</v>
      </c>
      <c r="AS10" s="9">
        <f>($AK$2+(M10+AE10)*12*7.57%)*SUM(Fasering!$D$5:$D$10)</f>
        <v>1521.7277755914924</v>
      </c>
      <c r="AT10" s="9">
        <f>($AK$2+(N10+AF10)*12*7.57%)*SUM(Fasering!$D$5:$D$11)</f>
        <v>1902.0851952364492</v>
      </c>
      <c r="AU10" s="74">
        <f>($AK$2+(O10+AG10)*12*7.57%)*SUM(Fasering!$D$5:$D$12)</f>
        <v>2304.3084519616009</v>
      </c>
    </row>
    <row r="11" spans="1:47" ht="15" x14ac:dyDescent="0.3">
      <c r="A11" s="32">
        <f t="shared" si="8"/>
        <v>2</v>
      </c>
      <c r="B11" s="142">
        <v>21206.19</v>
      </c>
      <c r="C11" s="143"/>
      <c r="D11" s="142">
        <f t="shared" si="0"/>
        <v>29111.857631999999</v>
      </c>
      <c r="E11" s="144">
        <f t="shared" si="1"/>
        <v>721.664100109321</v>
      </c>
      <c r="F11" s="145">
        <f t="shared" si="2"/>
        <v>2425.9881359999999</v>
      </c>
      <c r="G11" s="146">
        <f t="shared" si="3"/>
        <v>60.138675009110088</v>
      </c>
      <c r="H11" s="60">
        <f>'L4'!$H$10</f>
        <v>1742.05</v>
      </c>
      <c r="I11" s="60">
        <f>GEW!$E$12+($F11-GEW!$E$12)*SUM(Fasering!$D$5)</f>
        <v>1858.3776639999999</v>
      </c>
      <c r="J11" s="60">
        <f>GEW!$E$12+($F11-GEW!$E$12)*SUM(Fasering!$D$5:$D$7)</f>
        <v>2005.1411235580604</v>
      </c>
      <c r="K11" s="60">
        <f>GEW!$E$12+($F11-GEW!$E$12)*SUM(Fasering!$D$5:$D$8)</f>
        <v>2089.3483858322238</v>
      </c>
      <c r="L11" s="98">
        <f>GEW!$E$12+($F11-GEW!$E$12)*SUM(Fasering!$D$5:$D$9)</f>
        <v>2173.5556481063868</v>
      </c>
      <c r="M11" s="60">
        <f>GEW!$E$12+($F11-GEW!$E$12)*SUM(Fasering!$D$5:$D$10)</f>
        <v>2257.7629103805502</v>
      </c>
      <c r="N11" s="60">
        <f>GEW!$E$12+($F11-GEW!$E$12)*SUM(Fasering!$D$5:$D$11)</f>
        <v>2341.780873725837</v>
      </c>
      <c r="O11" s="117">
        <f>GEW!$E$12+($F11-GEW!$E$12)*SUM(Fasering!$D$5:$D$12)</f>
        <v>2425.9881359999999</v>
      </c>
      <c r="P11" s="145">
        <f t="shared" si="4"/>
        <v>52.224743999999994</v>
      </c>
      <c r="Q11" s="146">
        <f t="shared" si="5"/>
        <v>1.2946175870540084</v>
      </c>
      <c r="R11" s="45">
        <f>$P11*SUM(Fasering!$D$5)</f>
        <v>0</v>
      </c>
      <c r="S11" s="45">
        <f>$P11*SUM(Fasering!$D$5:$D$7)</f>
        <v>13.503422649986039</v>
      </c>
      <c r="T11" s="45">
        <f>$P11*SUM(Fasering!$D$5:$D$8)</f>
        <v>21.25117032580593</v>
      </c>
      <c r="U11" s="101">
        <f>$P11*SUM(Fasering!$D$5:$D$9)</f>
        <v>28.998918001625825</v>
      </c>
      <c r="V11" s="45">
        <f>$P11*SUM(Fasering!$D$5:$D$10)</f>
        <v>36.746665677445719</v>
      </c>
      <c r="W11" s="45">
        <f>$P11*SUM(Fasering!$D$5:$D$11)</f>
        <v>44.476996324180114</v>
      </c>
      <c r="X11" s="116">
        <f>$P11*SUM(Fasering!$D$5:$D$12)</f>
        <v>52.224744000000008</v>
      </c>
      <c r="Y11" s="145">
        <f t="shared" si="6"/>
        <v>26.112943999999999</v>
      </c>
      <c r="Z11" s="146">
        <f t="shared" si="7"/>
        <v>0.64732297303662123</v>
      </c>
      <c r="AA11" s="115">
        <f>$Y11*SUM(Fasering!$D$5)</f>
        <v>0</v>
      </c>
      <c r="AB11" s="45">
        <f>$Y11*SUM(Fasering!$D$5:$D$7)</f>
        <v>6.7518592234251456</v>
      </c>
      <c r="AC11" s="45">
        <f>$Y11*SUM(Fasering!$D$5:$D$8)</f>
        <v>10.625817919801236</v>
      </c>
      <c r="AD11" s="101">
        <f>$Y11*SUM(Fasering!$D$5:$D$9)</f>
        <v>14.499776616177325</v>
      </c>
      <c r="AE11" s="45">
        <f>$Y11*SUM(Fasering!$D$5:$D$10)</f>
        <v>18.373735312553414</v>
      </c>
      <c r="AF11" s="45">
        <f>$Y11*SUM(Fasering!$D$5:$D$11)</f>
        <v>22.238985303623913</v>
      </c>
      <c r="AG11" s="116">
        <f>$Y11*SUM(Fasering!$D$5:$D$12)</f>
        <v>26.112944000000006</v>
      </c>
      <c r="AH11" s="5">
        <f>($AK$2+(I11+R11)*12*7.57%)*SUM(Fasering!$D$5)</f>
        <v>0</v>
      </c>
      <c r="AI11" s="109">
        <f>($AK$2+(J11+S11)*12*7.57%)*SUM(Fasering!$D$5:$D$7)</f>
        <v>509.90743499436297</v>
      </c>
      <c r="AJ11" s="109">
        <f>($AK$2+(K11+T11)*12*7.57%)*SUM(Fasering!$D$5:$D$8)</f>
        <v>836.46344468689199</v>
      </c>
      <c r="AK11" s="104">
        <f>($AK$2+(L11+U11)*12*7.57%)*SUM(Fasering!$D$5:$D$9)</f>
        <v>1187.8040401903454</v>
      </c>
      <c r="AL11" s="9">
        <f>($AK$2+(M11+V11)*12*7.57%)*SUM(Fasering!$D$5:$D$10)</f>
        <v>1563.929221504724</v>
      </c>
      <c r="AM11" s="9">
        <f>($AK$2+(N11+W11)*12*7.57%)*SUM(Fasering!$D$5:$D$11)</f>
        <v>1963.9099432999715</v>
      </c>
      <c r="AN11" s="74">
        <f>($AK$2+(O11+X11)*12*7.57%)*SUM(Fasering!$D$5:$D$12)</f>
        <v>2389.5485801920008</v>
      </c>
      <c r="AO11" s="5">
        <f>($AK$2+(I11+AA11)*12*7.57%)*SUM(Fasering!$D$5)</f>
        <v>0</v>
      </c>
      <c r="AP11" s="109">
        <f>($AK$2+(J11+AB11)*12*7.57%)*SUM(Fasering!$D$5:$D$7)</f>
        <v>508.32163278441607</v>
      </c>
      <c r="AQ11" s="109">
        <f>($AK$2+(K11+AC11)*12*7.57%)*SUM(Fasering!$D$5:$D$8)</f>
        <v>832.53584695206996</v>
      </c>
      <c r="AR11" s="104">
        <f>($AK$2+(L11+AD11)*12*7.57%)*SUM(Fasering!$D$5:$D$9)</f>
        <v>1180.4905466099951</v>
      </c>
      <c r="AS11" s="9">
        <f>($AK$2+(M11+AE11)*12*7.57%)*SUM(Fasering!$D$5:$D$10)</f>
        <v>1552.1857317581923</v>
      </c>
      <c r="AT11" s="9">
        <f>($AK$2+(N11+AF11)*12*7.57%)*SUM(Fasering!$D$5:$D$11)</f>
        <v>1946.7058338374982</v>
      </c>
      <c r="AU11" s="74">
        <f>($AK$2+(O11+AG11)*12*7.57%)*SUM(Fasering!$D$5:$D$12)</f>
        <v>2365.8286210720003</v>
      </c>
    </row>
    <row r="12" spans="1:47" ht="15" x14ac:dyDescent="0.3">
      <c r="A12" s="32">
        <f t="shared" si="8"/>
        <v>3</v>
      </c>
      <c r="B12" s="142">
        <v>22005.19</v>
      </c>
      <c r="C12" s="143"/>
      <c r="D12" s="142">
        <f t="shared" si="0"/>
        <v>30208.724832</v>
      </c>
      <c r="E12" s="144">
        <f t="shared" si="1"/>
        <v>748.85472775093638</v>
      </c>
      <c r="F12" s="145">
        <f t="shared" si="2"/>
        <v>2517.393736</v>
      </c>
      <c r="G12" s="146">
        <f t="shared" si="3"/>
        <v>62.404560645911367</v>
      </c>
      <c r="H12" s="60">
        <f>'L4'!$H$10</f>
        <v>1742.05</v>
      </c>
      <c r="I12" s="60">
        <f>GEW!$E$12+($F12-GEW!$E$12)*SUM(Fasering!$D$5)</f>
        <v>1858.3776639999999</v>
      </c>
      <c r="J12" s="60">
        <f>GEW!$E$12+($F12-GEW!$E$12)*SUM(Fasering!$D$5:$D$7)</f>
        <v>2028.7752930118268</v>
      </c>
      <c r="K12" s="60">
        <f>GEW!$E$12+($F12-GEW!$E$12)*SUM(Fasering!$D$5:$D$8)</f>
        <v>2126.5429381756967</v>
      </c>
      <c r="L12" s="98">
        <f>GEW!$E$12+($F12-GEW!$E$12)*SUM(Fasering!$D$5:$D$9)</f>
        <v>2224.3105833395671</v>
      </c>
      <c r="M12" s="60">
        <f>GEW!$E$12+($F12-GEW!$E$12)*SUM(Fasering!$D$5:$D$10)</f>
        <v>2322.0782285034375</v>
      </c>
      <c r="N12" s="60">
        <f>GEW!$E$12+($F12-GEW!$E$12)*SUM(Fasering!$D$5:$D$11)</f>
        <v>2419.6260908361301</v>
      </c>
      <c r="O12" s="117">
        <f>GEW!$E$12+($F12-GEW!$E$12)*SUM(Fasering!$D$5:$D$12)</f>
        <v>2517.393736</v>
      </c>
      <c r="P12" s="145">
        <f t="shared" si="4"/>
        <v>52.224743999999994</v>
      </c>
      <c r="Q12" s="146">
        <f t="shared" si="5"/>
        <v>1.2946175870540084</v>
      </c>
      <c r="R12" s="45">
        <f>$P12*SUM(Fasering!$D$5)</f>
        <v>0</v>
      </c>
      <c r="S12" s="45">
        <f>$P12*SUM(Fasering!$D$5:$D$7)</f>
        <v>13.503422649986039</v>
      </c>
      <c r="T12" s="45">
        <f>$P12*SUM(Fasering!$D$5:$D$8)</f>
        <v>21.25117032580593</v>
      </c>
      <c r="U12" s="101">
        <f>$P12*SUM(Fasering!$D$5:$D$9)</f>
        <v>28.998918001625825</v>
      </c>
      <c r="V12" s="45">
        <f>$P12*SUM(Fasering!$D$5:$D$10)</f>
        <v>36.746665677445719</v>
      </c>
      <c r="W12" s="45">
        <f>$P12*SUM(Fasering!$D$5:$D$11)</f>
        <v>44.476996324180114</v>
      </c>
      <c r="X12" s="116">
        <f>$P12*SUM(Fasering!$D$5:$D$12)</f>
        <v>52.224744000000008</v>
      </c>
      <c r="Y12" s="145">
        <f t="shared" si="6"/>
        <v>26.112943999999999</v>
      </c>
      <c r="Z12" s="146">
        <f t="shared" si="7"/>
        <v>0.64732297303662123</v>
      </c>
      <c r="AA12" s="115">
        <f>$Y12*SUM(Fasering!$D$5)</f>
        <v>0</v>
      </c>
      <c r="AB12" s="45">
        <f>$Y12*SUM(Fasering!$D$5:$D$7)</f>
        <v>6.7518592234251456</v>
      </c>
      <c r="AC12" s="45">
        <f>$Y12*SUM(Fasering!$D$5:$D$8)</f>
        <v>10.625817919801236</v>
      </c>
      <c r="AD12" s="101">
        <f>$Y12*SUM(Fasering!$D$5:$D$9)</f>
        <v>14.499776616177325</v>
      </c>
      <c r="AE12" s="45">
        <f>$Y12*SUM(Fasering!$D$5:$D$10)</f>
        <v>18.373735312553414</v>
      </c>
      <c r="AF12" s="45">
        <f>$Y12*SUM(Fasering!$D$5:$D$11)</f>
        <v>22.238985303623913</v>
      </c>
      <c r="AG12" s="116">
        <f>$Y12*SUM(Fasering!$D$5:$D$12)</f>
        <v>26.112944000000006</v>
      </c>
      <c r="AH12" s="5">
        <f>($AK$2+(I12+R12)*12*7.57%)*SUM(Fasering!$D$5)</f>
        <v>0</v>
      </c>
      <c r="AI12" s="109">
        <f>($AK$2+(J12+S12)*12*7.57%)*SUM(Fasering!$D$5:$D$7)</f>
        <v>515.45861118602818</v>
      </c>
      <c r="AJ12" s="109">
        <f>($AK$2+(K12+T12)*12*7.57%)*SUM(Fasering!$D$5:$D$8)</f>
        <v>850.2121876885252</v>
      </c>
      <c r="AK12" s="104">
        <f>($AK$2+(L12+U12)*12*7.57%)*SUM(Fasering!$D$5:$D$9)</f>
        <v>1213.4052729206846</v>
      </c>
      <c r="AL12" s="9">
        <f>($AK$2+(M12+V12)*12*7.57%)*SUM(Fasering!$D$5:$D$10)</f>
        <v>1605.0378668825065</v>
      </c>
      <c r="AM12" s="9">
        <f>($AK$2+(N12+W12)*12*7.57%)*SUM(Fasering!$D$5:$D$11)</f>
        <v>2024.1337481653204</v>
      </c>
      <c r="AN12" s="74">
        <f>($AK$2+(O12+X12)*12*7.57%)*SUM(Fasering!$D$5:$D$12)</f>
        <v>2472.5814272320008</v>
      </c>
      <c r="AO12" s="5">
        <f>($AK$2+(I12+AA12)*12*7.57%)*SUM(Fasering!$D$5)</f>
        <v>0</v>
      </c>
      <c r="AP12" s="109">
        <f>($AK$2+(J12+AB12)*12*7.57%)*SUM(Fasering!$D$5:$D$7)</f>
        <v>513.87280897608116</v>
      </c>
      <c r="AQ12" s="109">
        <f>($AK$2+(K12+AC12)*12*7.57%)*SUM(Fasering!$D$5:$D$8)</f>
        <v>846.28458995370306</v>
      </c>
      <c r="AR12" s="104">
        <f>($AK$2+(L12+AD12)*12*7.57%)*SUM(Fasering!$D$5:$D$9)</f>
        <v>1206.0917793403341</v>
      </c>
      <c r="AS12" s="9">
        <f>($AK$2+(M12+AE12)*12*7.57%)*SUM(Fasering!$D$5:$D$10)</f>
        <v>1593.2943771359746</v>
      </c>
      <c r="AT12" s="9">
        <f>($AK$2+(N12+AF12)*12*7.57%)*SUM(Fasering!$D$5:$D$11)</f>
        <v>2006.9296387028473</v>
      </c>
      <c r="AU12" s="74">
        <f>($AK$2+(O12+AG12)*12*7.57%)*SUM(Fasering!$D$5:$D$12)</f>
        <v>2448.8614681120007</v>
      </c>
    </row>
    <row r="13" spans="1:47" ht="15" x14ac:dyDescent="0.3">
      <c r="A13" s="32">
        <f t="shared" si="8"/>
        <v>4</v>
      </c>
      <c r="B13" s="142">
        <v>22799.46</v>
      </c>
      <c r="C13" s="143"/>
      <c r="D13" s="142">
        <f t="shared" si="0"/>
        <v>31299.098687999998</v>
      </c>
      <c r="E13" s="144">
        <f t="shared" si="1"/>
        <v>775.88438959937923</v>
      </c>
      <c r="F13" s="145">
        <f t="shared" si="2"/>
        <v>2608.2582240000002</v>
      </c>
      <c r="G13" s="146">
        <f t="shared" si="3"/>
        <v>64.65703246661495</v>
      </c>
      <c r="H13" s="60">
        <f>'L4'!$H$10</f>
        <v>1742.05</v>
      </c>
      <c r="I13" s="60">
        <f>GEW!$E$12+($F13-GEW!$E$12)*SUM(Fasering!$D$5)</f>
        <v>1858.3776639999999</v>
      </c>
      <c r="J13" s="60">
        <f>GEW!$E$12+($F13-GEW!$E$12)*SUM(Fasering!$D$5:$D$7)</f>
        <v>2052.2695505488018</v>
      </c>
      <c r="K13" s="60">
        <f>GEW!$E$12+($F13-GEW!$E$12)*SUM(Fasering!$D$5:$D$8)</f>
        <v>2163.517302493407</v>
      </c>
      <c r="L13" s="98">
        <f>GEW!$E$12+($F13-GEW!$E$12)*SUM(Fasering!$D$5:$D$9)</f>
        <v>2274.7650544380126</v>
      </c>
      <c r="M13" s="60">
        <f>GEW!$E$12+($F13-GEW!$E$12)*SUM(Fasering!$D$5:$D$10)</f>
        <v>2386.0128063826182</v>
      </c>
      <c r="N13" s="60">
        <f>GEW!$E$12+($F13-GEW!$E$12)*SUM(Fasering!$D$5:$D$11)</f>
        <v>2497.010472055395</v>
      </c>
      <c r="O13" s="117">
        <f>GEW!$E$12+($F13-GEW!$E$12)*SUM(Fasering!$D$5:$D$12)</f>
        <v>2608.2582240000002</v>
      </c>
      <c r="P13" s="145">
        <f t="shared" si="4"/>
        <v>36.227048000000217</v>
      </c>
      <c r="Q13" s="146">
        <f t="shared" si="5"/>
        <v>0.89804506208493862</v>
      </c>
      <c r="R13" s="45">
        <f>$P13*SUM(Fasering!$D$5)</f>
        <v>0</v>
      </c>
      <c r="S13" s="45">
        <f>$P13*SUM(Fasering!$D$5:$D$7)</f>
        <v>9.366999300280618</v>
      </c>
      <c r="T13" s="45">
        <f>$P13*SUM(Fasering!$D$5:$D$8)</f>
        <v>14.741425395003407</v>
      </c>
      <c r="U13" s="101">
        <f>$P13*SUM(Fasering!$D$5:$D$9)</f>
        <v>20.115851489726197</v>
      </c>
      <c r="V13" s="45">
        <f>$P13*SUM(Fasering!$D$5:$D$10)</f>
        <v>25.490277584448986</v>
      </c>
      <c r="W13" s="45">
        <f>$P13*SUM(Fasering!$D$5:$D$11)</f>
        <v>30.852621905277434</v>
      </c>
      <c r="X13" s="116">
        <f>$P13*SUM(Fasering!$D$5:$D$12)</f>
        <v>36.227048000000224</v>
      </c>
      <c r="Y13" s="145">
        <f t="shared" si="6"/>
        <v>10.115248000000218</v>
      </c>
      <c r="Z13" s="146">
        <f t="shared" si="7"/>
        <v>0.25075044806755142</v>
      </c>
      <c r="AA13" s="115">
        <f>$Y13*SUM(Fasering!$D$5)</f>
        <v>0</v>
      </c>
      <c r="AB13" s="45">
        <f>$Y13*SUM(Fasering!$D$5:$D$7)</f>
        <v>2.6154358737197243</v>
      </c>
      <c r="AC13" s="45">
        <f>$Y13*SUM(Fasering!$D$5:$D$8)</f>
        <v>4.1160729889987104</v>
      </c>
      <c r="AD13" s="101">
        <f>$Y13*SUM(Fasering!$D$5:$D$9)</f>
        <v>5.6167101042776961</v>
      </c>
      <c r="AE13" s="45">
        <f>$Y13*SUM(Fasering!$D$5:$D$10)</f>
        <v>7.1173472195566818</v>
      </c>
      <c r="AF13" s="45">
        <f>$Y13*SUM(Fasering!$D$5:$D$11)</f>
        <v>8.6146108847212339</v>
      </c>
      <c r="AG13" s="116">
        <f>$Y13*SUM(Fasering!$D$5:$D$12)</f>
        <v>10.11524800000022</v>
      </c>
      <c r="AH13" s="5">
        <f>($AK$2+(I13+R13)*12*7.57%)*SUM(Fasering!$D$5)</f>
        <v>0</v>
      </c>
      <c r="AI13" s="109">
        <f>($AK$2+(J13+S13)*12*7.57%)*SUM(Fasering!$D$5:$D$7)</f>
        <v>520.00536492208755</v>
      </c>
      <c r="AJ13" s="109">
        <f>($AK$2+(K13+T13)*12*7.57%)*SUM(Fasering!$D$5:$D$8)</f>
        <v>861.47325137132725</v>
      </c>
      <c r="AK13" s="104">
        <f>($AK$2+(L13+U13)*12*7.57%)*SUM(Fasering!$D$5:$D$9)</f>
        <v>1234.3742525648847</v>
      </c>
      <c r="AL13" s="9">
        <f>($AK$2+(M13+V13)*12*7.57%)*SUM(Fasering!$D$5:$D$10)</f>
        <v>1638.7083685027596</v>
      </c>
      <c r="AM13" s="9">
        <f>($AK$2+(N13+W13)*12*7.57%)*SUM(Fasering!$D$5:$D$11)</f>
        <v>2073.4607376747458</v>
      </c>
      <c r="AN13" s="74">
        <f>($AK$2+(O13+X13)*12*7.57%)*SUM(Fasering!$D$5:$D$12)</f>
        <v>2540.5904210848012</v>
      </c>
      <c r="AO13" s="5">
        <f>($AK$2+(I13+AA13)*12*7.57%)*SUM(Fasering!$D$5)</f>
        <v>0</v>
      </c>
      <c r="AP13" s="109">
        <f>($AK$2+(J13+AB13)*12*7.57%)*SUM(Fasering!$D$5:$D$7)</f>
        <v>518.41956271214065</v>
      </c>
      <c r="AQ13" s="109">
        <f>($AK$2+(K13+AC13)*12*7.57%)*SUM(Fasering!$D$5:$D$8)</f>
        <v>857.54565363650534</v>
      </c>
      <c r="AR13" s="104">
        <f>($AK$2+(L13+AD13)*12*7.57%)*SUM(Fasering!$D$5:$D$9)</f>
        <v>1227.0607589845347</v>
      </c>
      <c r="AS13" s="9">
        <f>($AK$2+(M13+AE13)*12*7.57%)*SUM(Fasering!$D$5:$D$10)</f>
        <v>1626.964878756228</v>
      </c>
      <c r="AT13" s="9">
        <f>($AK$2+(N13+AF13)*12*7.57%)*SUM(Fasering!$D$5:$D$11)</f>
        <v>2056.256628212273</v>
      </c>
      <c r="AU13" s="74">
        <f>($AK$2+(O13+AG13)*12*7.57%)*SUM(Fasering!$D$5:$D$12)</f>
        <v>2516.8704619648011</v>
      </c>
    </row>
    <row r="14" spans="1:47" ht="15" x14ac:dyDescent="0.3">
      <c r="A14" s="32">
        <f t="shared" si="8"/>
        <v>5</v>
      </c>
      <c r="B14" s="142">
        <v>22807.51</v>
      </c>
      <c r="C14" s="143"/>
      <c r="D14" s="142">
        <f t="shared" si="0"/>
        <v>31310.149727999997</v>
      </c>
      <c r="E14" s="144">
        <f t="shared" si="1"/>
        <v>776.15833772518022</v>
      </c>
      <c r="F14" s="145">
        <f t="shared" si="2"/>
        <v>2609.1791440000002</v>
      </c>
      <c r="G14" s="146">
        <f t="shared" si="3"/>
        <v>64.679861477098356</v>
      </c>
      <c r="H14" s="60">
        <f>'L4'!$H$10</f>
        <v>1742.05</v>
      </c>
      <c r="I14" s="60">
        <f>GEW!$E$12+($F14-GEW!$E$12)*SUM(Fasering!$D$5)</f>
        <v>1858.3776639999999</v>
      </c>
      <c r="J14" s="60">
        <f>GEW!$E$12+($F14-GEW!$E$12)*SUM(Fasering!$D$5:$D$7)</f>
        <v>2052.5076670245248</v>
      </c>
      <c r="K14" s="60">
        <f>GEW!$E$12+($F14-GEW!$E$12)*SUM(Fasering!$D$5:$D$8)</f>
        <v>2163.8920410996211</v>
      </c>
      <c r="L14" s="98">
        <f>GEW!$E$12+($F14-GEW!$E$12)*SUM(Fasering!$D$5:$D$9)</f>
        <v>2275.2764151747174</v>
      </c>
      <c r="M14" s="60">
        <f>GEW!$E$12+($F14-GEW!$E$12)*SUM(Fasering!$D$5:$D$10)</f>
        <v>2386.6607892498137</v>
      </c>
      <c r="N14" s="60">
        <f>GEW!$E$12+($F14-GEW!$E$12)*SUM(Fasering!$D$5:$D$11)</f>
        <v>2497.7947699249044</v>
      </c>
      <c r="O14" s="117">
        <f>GEW!$E$12+($F14-GEW!$E$12)*SUM(Fasering!$D$5:$D$12)</f>
        <v>2609.1791440000002</v>
      </c>
      <c r="P14" s="145">
        <f t="shared" si="4"/>
        <v>35.306128000000299</v>
      </c>
      <c r="Q14" s="146">
        <f t="shared" si="5"/>
        <v>0.87521605160152349</v>
      </c>
      <c r="R14" s="45">
        <f>$P14*SUM(Fasering!$D$5)</f>
        <v>0</v>
      </c>
      <c r="S14" s="45">
        <f>$P14*SUM(Fasering!$D$5:$D$7)</f>
        <v>9.1288828245574614</v>
      </c>
      <c r="T14" s="45">
        <f>$P14*SUM(Fasering!$D$5:$D$8)</f>
        <v>14.366686788789474</v>
      </c>
      <c r="U14" s="101">
        <f>$P14*SUM(Fasering!$D$5:$D$9)</f>
        <v>19.604490753021487</v>
      </c>
      <c r="V14" s="45">
        <f>$P14*SUM(Fasering!$D$5:$D$10)</f>
        <v>24.842294717253498</v>
      </c>
      <c r="W14" s="45">
        <f>$P14*SUM(Fasering!$D$5:$D$11)</f>
        <v>30.068324035768295</v>
      </c>
      <c r="X14" s="116">
        <f>$P14*SUM(Fasering!$D$5:$D$12)</f>
        <v>35.306128000000307</v>
      </c>
      <c r="Y14" s="145">
        <f t="shared" si="6"/>
        <v>9.1943280000002989</v>
      </c>
      <c r="Z14" s="146">
        <f t="shared" si="7"/>
        <v>0.22792143758413627</v>
      </c>
      <c r="AA14" s="115">
        <f>$Y14*SUM(Fasering!$D$5)</f>
        <v>0</v>
      </c>
      <c r="AB14" s="45">
        <f>$Y14*SUM(Fasering!$D$5:$D$7)</f>
        <v>2.3773193979965681</v>
      </c>
      <c r="AC14" s="45">
        <f>$Y14*SUM(Fasering!$D$5:$D$8)</f>
        <v>3.7413343827847765</v>
      </c>
      <c r="AD14" s="101">
        <f>$Y14*SUM(Fasering!$D$5:$D$9)</f>
        <v>5.1053493675729849</v>
      </c>
      <c r="AE14" s="45">
        <f>$Y14*SUM(Fasering!$D$5:$D$10)</f>
        <v>6.4693643523611941</v>
      </c>
      <c r="AF14" s="45">
        <f>$Y14*SUM(Fasering!$D$5:$D$11)</f>
        <v>7.8303130152120923</v>
      </c>
      <c r="AG14" s="116">
        <f>$Y14*SUM(Fasering!$D$5:$D$12)</f>
        <v>9.1943280000003007</v>
      </c>
      <c r="AH14" s="5">
        <f>($AK$2+(I14+R14)*12*7.57%)*SUM(Fasering!$D$5)</f>
        <v>0</v>
      </c>
      <c r="AI14" s="109">
        <f>($AK$2+(J14+S14)*12*7.57%)*SUM(Fasering!$D$5:$D$7)</f>
        <v>520.00536492208755</v>
      </c>
      <c r="AJ14" s="109">
        <f>($AK$2+(K14+T14)*12*7.57%)*SUM(Fasering!$D$5:$D$8)</f>
        <v>861.47325137132748</v>
      </c>
      <c r="AK14" s="104">
        <f>($AK$2+(L14+U14)*12*7.57%)*SUM(Fasering!$D$5:$D$9)</f>
        <v>1234.3742525648847</v>
      </c>
      <c r="AL14" s="9">
        <f>($AK$2+(M14+V14)*12*7.57%)*SUM(Fasering!$D$5:$D$10)</f>
        <v>1638.7083685027596</v>
      </c>
      <c r="AM14" s="9">
        <f>($AK$2+(N14+W14)*12*7.57%)*SUM(Fasering!$D$5:$D$11)</f>
        <v>2073.4607376747463</v>
      </c>
      <c r="AN14" s="74">
        <f>($AK$2+(O14+X14)*12*7.57%)*SUM(Fasering!$D$5:$D$12)</f>
        <v>2540.5904210848012</v>
      </c>
      <c r="AO14" s="5">
        <f>($AK$2+(I14+AA14)*12*7.57%)*SUM(Fasering!$D$5)</f>
        <v>0</v>
      </c>
      <c r="AP14" s="109">
        <f>($AK$2+(J14+AB14)*12*7.57%)*SUM(Fasering!$D$5:$D$7)</f>
        <v>518.41956271214053</v>
      </c>
      <c r="AQ14" s="109">
        <f>($AK$2+(K14+AC14)*12*7.57%)*SUM(Fasering!$D$5:$D$8)</f>
        <v>857.54565363650534</v>
      </c>
      <c r="AR14" s="104">
        <f>($AK$2+(L14+AD14)*12*7.57%)*SUM(Fasering!$D$5:$D$9)</f>
        <v>1227.0607589845347</v>
      </c>
      <c r="AS14" s="9">
        <f>($AK$2+(M14+AE14)*12*7.57%)*SUM(Fasering!$D$5:$D$10)</f>
        <v>1626.9648787562276</v>
      </c>
      <c r="AT14" s="9">
        <f>($AK$2+(N14+AF14)*12*7.57%)*SUM(Fasering!$D$5:$D$11)</f>
        <v>2056.2566282122734</v>
      </c>
      <c r="AU14" s="74">
        <f>($AK$2+(O14+AG14)*12*7.57%)*SUM(Fasering!$D$5:$D$12)</f>
        <v>2516.8704619648011</v>
      </c>
    </row>
    <row r="15" spans="1:47" ht="15" x14ac:dyDescent="0.3">
      <c r="A15" s="32">
        <f t="shared" si="8"/>
        <v>6</v>
      </c>
      <c r="B15" s="142">
        <v>23939.58</v>
      </c>
      <c r="C15" s="143"/>
      <c r="D15" s="142">
        <f t="shared" si="0"/>
        <v>32864.255424000003</v>
      </c>
      <c r="E15" s="144">
        <f t="shared" si="1"/>
        <v>814.68361161034125</v>
      </c>
      <c r="F15" s="142">
        <f t="shared" si="2"/>
        <v>2738.6879520000002</v>
      </c>
      <c r="G15" s="144">
        <f t="shared" si="3"/>
        <v>67.890300967528432</v>
      </c>
      <c r="H15" s="60">
        <f>'L4'!$H$10</f>
        <v>1742.05</v>
      </c>
      <c r="I15" s="60">
        <f>GEW!$E$12+($F15-GEW!$E$12)*SUM(Fasering!$D$5)</f>
        <v>1858.3776639999999</v>
      </c>
      <c r="J15" s="60">
        <f>GEW!$E$12+($F15-GEW!$E$12)*SUM(Fasering!$D$5:$D$7)</f>
        <v>2085.9939426359456</v>
      </c>
      <c r="K15" s="60">
        <f>GEW!$E$12+($F15-GEW!$E$12)*SUM(Fasering!$D$5:$D$8)</f>
        <v>2216.5914614644216</v>
      </c>
      <c r="L15" s="98">
        <f>GEW!$E$12+($F15-GEW!$E$12)*SUM(Fasering!$D$5:$D$9)</f>
        <v>2347.1889802928977</v>
      </c>
      <c r="M15" s="60">
        <f>GEW!$E$12+($F15-GEW!$E$12)*SUM(Fasering!$D$5:$D$10)</f>
        <v>2477.7864991213737</v>
      </c>
      <c r="N15" s="60">
        <f>GEW!$E$12+($F15-GEW!$E$12)*SUM(Fasering!$D$5:$D$11)</f>
        <v>2608.0904331715242</v>
      </c>
      <c r="O15" s="117">
        <f>GEW!$E$12+($F15-GEW!$E$12)*SUM(Fasering!$D$5:$D$12)</f>
        <v>2738.6879520000002</v>
      </c>
      <c r="P15" s="145">
        <f t="shared" si="4"/>
        <v>0</v>
      </c>
      <c r="Q15" s="146">
        <f t="shared" si="5"/>
        <v>0</v>
      </c>
      <c r="R15" s="45">
        <f>$P15*SUM(Fasering!$D$5)</f>
        <v>0</v>
      </c>
      <c r="S15" s="45">
        <f>$P15*SUM(Fasering!$D$5:$D$7)</f>
        <v>0</v>
      </c>
      <c r="T15" s="45">
        <f>$P15*SUM(Fasering!$D$5:$D$8)</f>
        <v>0</v>
      </c>
      <c r="U15" s="101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116">
        <f>$P15*SUM(Fasering!$D$5:$D$12)</f>
        <v>0</v>
      </c>
      <c r="Y15" s="145">
        <f t="shared" si="6"/>
        <v>0</v>
      </c>
      <c r="Z15" s="146">
        <f t="shared" si="7"/>
        <v>0</v>
      </c>
      <c r="AA15" s="115">
        <f>$Y15*SUM(Fasering!$D$5)</f>
        <v>0</v>
      </c>
      <c r="AB15" s="45">
        <f>$Y15*SUM(Fasering!$D$5:$D$7)</f>
        <v>0</v>
      </c>
      <c r="AC15" s="45">
        <f>$Y15*SUM(Fasering!$D$5:$D$8)</f>
        <v>0</v>
      </c>
      <c r="AD15" s="101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116">
        <f>$Y15*SUM(Fasering!$D$5:$D$12)</f>
        <v>0</v>
      </c>
      <c r="AH15" s="5">
        <f>($AK$2+(I15+R15)*12*7.57%)*SUM(Fasering!$D$5)</f>
        <v>0</v>
      </c>
      <c r="AI15" s="109">
        <f>($AK$2+(J15+S15)*12*7.57%)*SUM(Fasering!$D$5:$D$7)</f>
        <v>525.72641127381053</v>
      </c>
      <c r="AJ15" s="109">
        <f>($AK$2+(K15+T15)*12*7.57%)*SUM(Fasering!$D$5:$D$8)</f>
        <v>875.64271623327352</v>
      </c>
      <c r="AK15" s="104">
        <f>($AK$2+(L15+U15)*12*7.57%)*SUM(Fasering!$D$5:$D$9)</f>
        <v>1260.7589022417278</v>
      </c>
      <c r="AL15" s="9">
        <f>($AK$2+(M15+V15)*12*7.57%)*SUM(Fasering!$D$5:$D$10)</f>
        <v>1681.0749692991731</v>
      </c>
      <c r="AM15" s="9">
        <f>($AK$2+(N15+W15)*12*7.57%)*SUM(Fasering!$D$5:$D$11)</f>
        <v>2135.5274361933589</v>
      </c>
      <c r="AN15" s="74">
        <f>($AK$2+(O15+X15)*12*7.57%)*SUM(Fasering!$D$5:$D$12)</f>
        <v>2626.1641355968009</v>
      </c>
      <c r="AO15" s="5">
        <f>($AK$2+(I15+AA15)*12*7.57%)*SUM(Fasering!$D$5)</f>
        <v>0</v>
      </c>
      <c r="AP15" s="109">
        <f>($AK$2+(J15+AB15)*12*7.57%)*SUM(Fasering!$D$5:$D$7)</f>
        <v>525.72641127381053</v>
      </c>
      <c r="AQ15" s="109">
        <f>($AK$2+(K15+AC15)*12*7.57%)*SUM(Fasering!$D$5:$D$8)</f>
        <v>875.64271623327352</v>
      </c>
      <c r="AR15" s="104">
        <f>($AK$2+(L15+AD15)*12*7.57%)*SUM(Fasering!$D$5:$D$9)</f>
        <v>1260.7589022417278</v>
      </c>
      <c r="AS15" s="9">
        <f>($AK$2+(M15+AE15)*12*7.57%)*SUM(Fasering!$D$5:$D$10)</f>
        <v>1681.0749692991731</v>
      </c>
      <c r="AT15" s="9">
        <f>($AK$2+(N15+AF15)*12*7.57%)*SUM(Fasering!$D$5:$D$11)</f>
        <v>2135.5274361933589</v>
      </c>
      <c r="AU15" s="74">
        <f>($AK$2+(O15+AG15)*12*7.57%)*SUM(Fasering!$D$5:$D$12)</f>
        <v>2626.1641355968009</v>
      </c>
    </row>
    <row r="16" spans="1:47" ht="15" x14ac:dyDescent="0.3">
      <c r="A16" s="32">
        <f t="shared" si="8"/>
        <v>7</v>
      </c>
      <c r="B16" s="142">
        <v>23947.66</v>
      </c>
      <c r="C16" s="143"/>
      <c r="D16" s="142">
        <f t="shared" si="0"/>
        <v>32875.347648000003</v>
      </c>
      <c r="E16" s="144">
        <f t="shared" si="1"/>
        <v>814.95858066083463</v>
      </c>
      <c r="F16" s="142">
        <f t="shared" si="2"/>
        <v>2739.6123040000002</v>
      </c>
      <c r="G16" s="144">
        <f t="shared" si="3"/>
        <v>67.913215055069557</v>
      </c>
      <c r="H16" s="60">
        <f>'L4'!$H$10</f>
        <v>1742.05</v>
      </c>
      <c r="I16" s="60">
        <f>GEW!$E$12+($F16-GEW!$E$12)*SUM(Fasering!$D$5)</f>
        <v>1858.3776639999999</v>
      </c>
      <c r="J16" s="60">
        <f>GEW!$E$12+($F16-GEW!$E$12)*SUM(Fasering!$D$5:$D$7)</f>
        <v>2086.2329465022617</v>
      </c>
      <c r="K16" s="60">
        <f>GEW!$E$12+($F16-GEW!$E$12)*SUM(Fasering!$D$5:$D$8)</f>
        <v>2216.9675966120253</v>
      </c>
      <c r="L16" s="98">
        <f>GEW!$E$12+($F16-GEW!$E$12)*SUM(Fasering!$D$5:$D$9)</f>
        <v>2347.7022467217889</v>
      </c>
      <c r="M16" s="60">
        <f>GEW!$E$12+($F16-GEW!$E$12)*SUM(Fasering!$D$5:$D$10)</f>
        <v>2478.436896831553</v>
      </c>
      <c r="N16" s="60">
        <f>GEW!$E$12+($F16-GEW!$E$12)*SUM(Fasering!$D$5:$D$11)</f>
        <v>2608.8776538902366</v>
      </c>
      <c r="O16" s="117">
        <f>GEW!$E$12+($F16-GEW!$E$12)*SUM(Fasering!$D$5:$D$12)</f>
        <v>2739.6123040000002</v>
      </c>
      <c r="P16" s="145">
        <f t="shared" si="4"/>
        <v>0</v>
      </c>
      <c r="Q16" s="146">
        <f t="shared" si="5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101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116">
        <f>$P16*SUM(Fasering!$D$5:$D$12)</f>
        <v>0</v>
      </c>
      <c r="Y16" s="145">
        <f t="shared" si="6"/>
        <v>0</v>
      </c>
      <c r="Z16" s="146">
        <f t="shared" si="7"/>
        <v>0</v>
      </c>
      <c r="AA16" s="115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101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116">
        <f>$Y16*SUM(Fasering!$D$5:$D$12)</f>
        <v>0</v>
      </c>
      <c r="AH16" s="5">
        <f>($AK$2+(I16+R16)*12*7.57%)*SUM(Fasering!$D$5)</f>
        <v>0</v>
      </c>
      <c r="AI16" s="109">
        <f>($AK$2+(J16+S16)*12*7.57%)*SUM(Fasering!$D$5:$D$7)</f>
        <v>525.78254832465996</v>
      </c>
      <c r="AJ16" s="109">
        <f>($AK$2+(K16+T16)*12*7.57%)*SUM(Fasering!$D$5:$D$8)</f>
        <v>875.78175233271429</v>
      </c>
      <c r="AK16" s="104">
        <f>($AK$2+(L16+U16)*12*7.57%)*SUM(Fasering!$D$5:$D$9)</f>
        <v>1261.0177983123926</v>
      </c>
      <c r="AL16" s="9">
        <f>($AK$2+(M16+V16)*12*7.57%)*SUM(Fasering!$D$5:$D$10)</f>
        <v>1681.4906862636947</v>
      </c>
      <c r="AM16" s="9">
        <f>($AK$2+(N16+W16)*12*7.57%)*SUM(Fasering!$D$5:$D$11)</f>
        <v>2136.1364578996313</v>
      </c>
      <c r="AN16" s="74">
        <f>($AK$2+(O16+X16)*12*7.57%)*SUM(Fasering!$D$5:$D$12)</f>
        <v>2627.003816953601</v>
      </c>
      <c r="AO16" s="5">
        <f>($AK$2+(I16+AA16)*12*7.57%)*SUM(Fasering!$D$5)</f>
        <v>0</v>
      </c>
      <c r="AP16" s="109">
        <f>($AK$2+(J16+AB16)*12*7.57%)*SUM(Fasering!$D$5:$D$7)</f>
        <v>525.78254832465996</v>
      </c>
      <c r="AQ16" s="109">
        <f>($AK$2+(K16+AC16)*12*7.57%)*SUM(Fasering!$D$5:$D$8)</f>
        <v>875.78175233271429</v>
      </c>
      <c r="AR16" s="104">
        <f>($AK$2+(L16+AD16)*12*7.57%)*SUM(Fasering!$D$5:$D$9)</f>
        <v>1261.0177983123926</v>
      </c>
      <c r="AS16" s="9">
        <f>($AK$2+(M16+AE16)*12*7.57%)*SUM(Fasering!$D$5:$D$10)</f>
        <v>1681.4906862636947</v>
      </c>
      <c r="AT16" s="9">
        <f>($AK$2+(N16+AF16)*12*7.57%)*SUM(Fasering!$D$5:$D$11)</f>
        <v>2136.1364578996313</v>
      </c>
      <c r="AU16" s="74">
        <f>($AK$2+(O16+AG16)*12*7.57%)*SUM(Fasering!$D$5:$D$12)</f>
        <v>2627.003816953601</v>
      </c>
    </row>
    <row r="17" spans="1:47" ht="15" x14ac:dyDescent="0.3">
      <c r="A17" s="32">
        <f t="shared" si="8"/>
        <v>8</v>
      </c>
      <c r="B17" s="142">
        <v>25079.74</v>
      </c>
      <c r="C17" s="143"/>
      <c r="D17" s="142">
        <f t="shared" si="0"/>
        <v>34429.467071999999</v>
      </c>
      <c r="E17" s="144">
        <f t="shared" si="1"/>
        <v>853.48419485422619</v>
      </c>
      <c r="F17" s="142">
        <f t="shared" si="2"/>
        <v>2869.1222560000001</v>
      </c>
      <c r="G17" s="144">
        <f t="shared" si="3"/>
        <v>71.123682904518859</v>
      </c>
      <c r="H17" s="60">
        <f>'L4'!$H$10</f>
        <v>1742.05</v>
      </c>
      <c r="I17" s="60">
        <f>GEW!$E$12+($F17-GEW!$E$12)*SUM(Fasering!$D$5)</f>
        <v>1858.3776639999999</v>
      </c>
      <c r="J17" s="60">
        <f>GEW!$E$12+($F17-GEW!$E$12)*SUM(Fasering!$D$5:$D$7)</f>
        <v>2119.7195179105465</v>
      </c>
      <c r="K17" s="60">
        <f>GEW!$E$12+($F17-GEW!$E$12)*SUM(Fasering!$D$5:$D$8)</f>
        <v>2269.6674824906222</v>
      </c>
      <c r="L17" s="98">
        <f>GEW!$E$12+($F17-GEW!$E$12)*SUM(Fasering!$D$5:$D$9)</f>
        <v>2419.6154470706983</v>
      </c>
      <c r="M17" s="60">
        <f>GEW!$E$12+($F17-GEW!$E$12)*SUM(Fasering!$D$5:$D$10)</f>
        <v>2569.563411650774</v>
      </c>
      <c r="N17" s="60">
        <f>GEW!$E$12+($F17-GEW!$E$12)*SUM(Fasering!$D$5:$D$11)</f>
        <v>2719.1742914199244</v>
      </c>
      <c r="O17" s="117">
        <f>GEW!$E$12+($F17-GEW!$E$12)*SUM(Fasering!$D$5:$D$12)</f>
        <v>2869.1222560000006</v>
      </c>
      <c r="P17" s="145">
        <f t="shared" si="4"/>
        <v>0</v>
      </c>
      <c r="Q17" s="146">
        <f t="shared" si="5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101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116">
        <f>$P17*SUM(Fasering!$D$5:$D$12)</f>
        <v>0</v>
      </c>
      <c r="Y17" s="145">
        <f t="shared" si="6"/>
        <v>0</v>
      </c>
      <c r="Z17" s="146">
        <f t="shared" si="7"/>
        <v>0</v>
      </c>
      <c r="AA17" s="115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101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116">
        <f>$Y17*SUM(Fasering!$D$5:$D$12)</f>
        <v>0</v>
      </c>
      <c r="AH17" s="5">
        <f>($AK$2+(I17+R17)*12*7.57%)*SUM(Fasering!$D$5)</f>
        <v>0</v>
      </c>
      <c r="AI17" s="109">
        <f>($AK$2+(J17+S17)*12*7.57%)*SUM(Fasering!$D$5:$D$7)</f>
        <v>533.64784937980426</v>
      </c>
      <c r="AJ17" s="109">
        <f>($AK$2+(K17+T17)*12*7.57%)*SUM(Fasering!$D$5:$D$8)</f>
        <v>895.26194879990942</v>
      </c>
      <c r="AK17" s="104">
        <f>($AK$2+(L17+U17)*12*7.57%)*SUM(Fasering!$D$5:$D$9)</f>
        <v>1297.2914448072136</v>
      </c>
      <c r="AL17" s="9">
        <f>($AK$2+(M17+V17)*12*7.57%)*SUM(Fasering!$D$5:$D$10)</f>
        <v>1739.736337401717</v>
      </c>
      <c r="AM17" s="9">
        <f>($AK$2+(N17+W17)*12*7.57%)*SUM(Fasering!$D$5:$D$11)</f>
        <v>2221.4658258745562</v>
      </c>
      <c r="AN17" s="74">
        <f>($AK$2+(O17+X17)*12*7.57%)*SUM(Fasering!$D$5:$D$12)</f>
        <v>2744.6506573504012</v>
      </c>
      <c r="AO17" s="5">
        <f>($AK$2+(I17+AA17)*12*7.57%)*SUM(Fasering!$D$5)</f>
        <v>0</v>
      </c>
      <c r="AP17" s="109">
        <f>($AK$2+(J17+AB17)*12*7.57%)*SUM(Fasering!$D$5:$D$7)</f>
        <v>533.64784937980426</v>
      </c>
      <c r="AQ17" s="109">
        <f>($AK$2+(K17+AC17)*12*7.57%)*SUM(Fasering!$D$5:$D$8)</f>
        <v>895.26194879990942</v>
      </c>
      <c r="AR17" s="104">
        <f>($AK$2+(L17+AD17)*12*7.57%)*SUM(Fasering!$D$5:$D$9)</f>
        <v>1297.2914448072136</v>
      </c>
      <c r="AS17" s="9">
        <f>($AK$2+(M17+AE17)*12*7.57%)*SUM(Fasering!$D$5:$D$10)</f>
        <v>1739.736337401717</v>
      </c>
      <c r="AT17" s="9">
        <f>($AK$2+(N17+AF17)*12*7.57%)*SUM(Fasering!$D$5:$D$11)</f>
        <v>2221.4658258745562</v>
      </c>
      <c r="AU17" s="74">
        <f>($AK$2+(O17+AG17)*12*7.57%)*SUM(Fasering!$D$5:$D$12)</f>
        <v>2744.6506573504012</v>
      </c>
    </row>
    <row r="18" spans="1:47" ht="15" x14ac:dyDescent="0.3">
      <c r="A18" s="32">
        <f t="shared" si="8"/>
        <v>9</v>
      </c>
      <c r="B18" s="142">
        <v>25090.27</v>
      </c>
      <c r="C18" s="143"/>
      <c r="D18" s="142">
        <f t="shared" si="0"/>
        <v>34443.922656000002</v>
      </c>
      <c r="E18" s="144">
        <f t="shared" si="1"/>
        <v>853.84253942126782</v>
      </c>
      <c r="F18" s="142">
        <f t="shared" si="2"/>
        <v>2870.3268880000005</v>
      </c>
      <c r="G18" s="144">
        <f t="shared" si="3"/>
        <v>71.153544951772332</v>
      </c>
      <c r="H18" s="60">
        <f>'L4'!$H$10</f>
        <v>1742.05</v>
      </c>
      <c r="I18" s="60">
        <f>GEW!$E$12+($F18-GEW!$E$12)*SUM(Fasering!$D$5)</f>
        <v>1858.3776639999999</v>
      </c>
      <c r="J18" s="60">
        <f>GEW!$E$12+($F18-GEW!$E$12)*SUM(Fasering!$D$5:$D$7)</f>
        <v>2120.0309920086047</v>
      </c>
      <c r="K18" s="60">
        <f>GEW!$E$12+($F18-GEW!$E$12)*SUM(Fasering!$D$5:$D$8)</f>
        <v>2270.1576685183782</v>
      </c>
      <c r="L18" s="98">
        <f>GEW!$E$12+($F18-GEW!$E$12)*SUM(Fasering!$D$5:$D$9)</f>
        <v>2420.2843450281521</v>
      </c>
      <c r="M18" s="60">
        <f>GEW!$E$12+($F18-GEW!$E$12)*SUM(Fasering!$D$5:$D$10)</f>
        <v>2570.411021537926</v>
      </c>
      <c r="N18" s="60">
        <f>GEW!$E$12+($F18-GEW!$E$12)*SUM(Fasering!$D$5:$D$11)</f>
        <v>2720.200211490227</v>
      </c>
      <c r="O18" s="117">
        <f>GEW!$E$12+($F18-GEW!$E$12)*SUM(Fasering!$D$5:$D$12)</f>
        <v>2870.3268880000005</v>
      </c>
      <c r="P18" s="145">
        <f t="shared" si="4"/>
        <v>0</v>
      </c>
      <c r="Q18" s="146">
        <f t="shared" si="5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101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116">
        <f>$P18*SUM(Fasering!$D$5:$D$12)</f>
        <v>0</v>
      </c>
      <c r="Y18" s="145">
        <f t="shared" si="6"/>
        <v>0</v>
      </c>
      <c r="Z18" s="146">
        <f t="shared" si="7"/>
        <v>0</v>
      </c>
      <c r="AA18" s="115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101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116">
        <f>$Y18*SUM(Fasering!$D$5:$D$12)</f>
        <v>0</v>
      </c>
      <c r="AH18" s="5">
        <f>($AK$2+(I18+R18)*12*7.57%)*SUM(Fasering!$D$5)</f>
        <v>0</v>
      </c>
      <c r="AI18" s="109">
        <f>($AK$2+(J18+S18)*12*7.57%)*SUM(Fasering!$D$5:$D$7)</f>
        <v>533.72100818493345</v>
      </c>
      <c r="AJ18" s="109">
        <f>($AK$2+(K18+T18)*12*7.57%)*SUM(Fasering!$D$5:$D$8)</f>
        <v>895.443143122572</v>
      </c>
      <c r="AK18" s="104">
        <f>($AK$2+(L18+U18)*12*7.57%)*SUM(Fasering!$D$5:$D$9)</f>
        <v>1297.6288427804936</v>
      </c>
      <c r="AL18" s="9">
        <f>($AK$2+(M18+V18)*12*7.57%)*SUM(Fasering!$D$5:$D$10)</f>
        <v>1740.2781071586985</v>
      </c>
      <c r="AM18" s="9">
        <f>($AK$2+(N18+W18)*12*7.57%)*SUM(Fasering!$D$5:$D$11)</f>
        <v>2222.2595138160236</v>
      </c>
      <c r="AN18" s="74">
        <f>($AK$2+(O18+X18)*12*7.57%)*SUM(Fasering!$D$5:$D$12)</f>
        <v>2745.7449450592017</v>
      </c>
      <c r="AO18" s="5">
        <f>($AK$2+(I18+AA18)*12*7.57%)*SUM(Fasering!$D$5)</f>
        <v>0</v>
      </c>
      <c r="AP18" s="109">
        <f>($AK$2+(J18+AB18)*12*7.57%)*SUM(Fasering!$D$5:$D$7)</f>
        <v>533.72100818493345</v>
      </c>
      <c r="AQ18" s="109">
        <f>($AK$2+(K18+AC18)*12*7.57%)*SUM(Fasering!$D$5:$D$8)</f>
        <v>895.443143122572</v>
      </c>
      <c r="AR18" s="104">
        <f>($AK$2+(L18+AD18)*12*7.57%)*SUM(Fasering!$D$5:$D$9)</f>
        <v>1297.6288427804936</v>
      </c>
      <c r="AS18" s="9">
        <f>($AK$2+(M18+AE18)*12*7.57%)*SUM(Fasering!$D$5:$D$10)</f>
        <v>1740.2781071586985</v>
      </c>
      <c r="AT18" s="9">
        <f>($AK$2+(N18+AF18)*12*7.57%)*SUM(Fasering!$D$5:$D$11)</f>
        <v>2222.2595138160236</v>
      </c>
      <c r="AU18" s="74">
        <f>($AK$2+(O18+AG18)*12*7.57%)*SUM(Fasering!$D$5:$D$12)</f>
        <v>2745.7449450592017</v>
      </c>
    </row>
    <row r="19" spans="1:47" ht="15" x14ac:dyDescent="0.3">
      <c r="A19" s="32">
        <f t="shared" si="8"/>
        <v>10</v>
      </c>
      <c r="B19" s="142">
        <v>26222.34</v>
      </c>
      <c r="C19" s="143"/>
      <c r="D19" s="142">
        <f t="shared" si="0"/>
        <v>35998.028352000001</v>
      </c>
      <c r="E19" s="144">
        <f t="shared" si="1"/>
        <v>892.36781330642862</v>
      </c>
      <c r="F19" s="142">
        <f t="shared" si="2"/>
        <v>2999.8356960000001</v>
      </c>
      <c r="G19" s="144">
        <f t="shared" si="3"/>
        <v>74.363984442202394</v>
      </c>
      <c r="H19" s="60">
        <f>'L4'!$H$10</f>
        <v>1742.05</v>
      </c>
      <c r="I19" s="60">
        <f>GEW!$E$12+($F19-GEW!$E$12)*SUM(Fasering!$D$5)</f>
        <v>1858.3776639999999</v>
      </c>
      <c r="J19" s="60">
        <f>GEW!$E$12+($F19-GEW!$E$12)*SUM(Fasering!$D$5:$D$7)</f>
        <v>2153.517267620025</v>
      </c>
      <c r="K19" s="60">
        <f>GEW!$E$12+($F19-GEW!$E$12)*SUM(Fasering!$D$5:$D$8)</f>
        <v>2322.8570888831787</v>
      </c>
      <c r="L19" s="98">
        <f>GEW!$E$12+($F19-GEW!$E$12)*SUM(Fasering!$D$5:$D$9)</f>
        <v>2492.1969101463324</v>
      </c>
      <c r="M19" s="60">
        <f>GEW!$E$12+($F19-GEW!$E$12)*SUM(Fasering!$D$5:$D$10)</f>
        <v>2661.5367314094856</v>
      </c>
      <c r="N19" s="60">
        <f>GEW!$E$12+($F19-GEW!$E$12)*SUM(Fasering!$D$5:$D$11)</f>
        <v>2830.4958747368469</v>
      </c>
      <c r="O19" s="117">
        <f>GEW!$E$12+($F19-GEW!$E$12)*SUM(Fasering!$D$5:$D$12)</f>
        <v>2999.8356960000001</v>
      </c>
      <c r="P19" s="142">
        <f t="shared" si="4"/>
        <v>0</v>
      </c>
      <c r="Q19" s="144">
        <f t="shared" si="5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101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116">
        <f>$P19*SUM(Fasering!$D$5:$D$12)</f>
        <v>0</v>
      </c>
      <c r="Y19" s="142">
        <f t="shared" si="6"/>
        <v>0</v>
      </c>
      <c r="Z19" s="144">
        <f t="shared" si="7"/>
        <v>0</v>
      </c>
      <c r="AA19" s="115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101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116">
        <f>$Y19*SUM(Fasering!$D$5:$D$12)</f>
        <v>0</v>
      </c>
      <c r="AH19" s="5">
        <f>($AK$2+(I19+R19)*12*7.57%)*SUM(Fasering!$D$5)</f>
        <v>0</v>
      </c>
      <c r="AI19" s="109">
        <f>($AK$2+(J19+S19)*12*7.57%)*SUM(Fasering!$D$5:$D$7)</f>
        <v>541.58623976352953</v>
      </c>
      <c r="AJ19" s="109">
        <f>($AK$2+(K19+T19)*12*7.57%)*SUM(Fasering!$D$5:$D$8)</f>
        <v>914.92316751538669</v>
      </c>
      <c r="AK19" s="104">
        <f>($AK$2+(L19+U19)*12*7.57%)*SUM(Fasering!$D$5:$D$9)</f>
        <v>1333.9021688593857</v>
      </c>
      <c r="AL19" s="9">
        <f>($AK$2+(M19+V19)*12*7.57%)*SUM(Fasering!$D$5:$D$10)</f>
        <v>1798.5232437955267</v>
      </c>
      <c r="AM19" s="9">
        <f>($AK$2+(N19+W19)*12*7.57%)*SUM(Fasering!$D$5:$D$11)</f>
        <v>2307.5881280512122</v>
      </c>
      <c r="AN19" s="74">
        <f>($AK$2+(O19+X19)*12*7.57%)*SUM(Fasering!$D$5:$D$12)</f>
        <v>2863.3907462464008</v>
      </c>
      <c r="AO19" s="5">
        <f>($AK$2+(I19+AA19)*12*7.57%)*SUM(Fasering!$D$5)</f>
        <v>0</v>
      </c>
      <c r="AP19" s="109">
        <f>($AK$2+(J19+AB19)*12*7.57%)*SUM(Fasering!$D$5:$D$7)</f>
        <v>541.58623976352953</v>
      </c>
      <c r="AQ19" s="109">
        <f>($AK$2+(K19+AC19)*12*7.57%)*SUM(Fasering!$D$5:$D$8)</f>
        <v>914.92316751538669</v>
      </c>
      <c r="AR19" s="104">
        <f>($AK$2+(L19+AD19)*12*7.57%)*SUM(Fasering!$D$5:$D$9)</f>
        <v>1333.9021688593857</v>
      </c>
      <c r="AS19" s="9">
        <f>($AK$2+(M19+AE19)*12*7.57%)*SUM(Fasering!$D$5:$D$10)</f>
        <v>1798.5232437955267</v>
      </c>
      <c r="AT19" s="9">
        <f>($AK$2+(N19+AF19)*12*7.57%)*SUM(Fasering!$D$5:$D$11)</f>
        <v>2307.5881280512122</v>
      </c>
      <c r="AU19" s="74">
        <f>($AK$2+(O19+AG19)*12*7.57%)*SUM(Fasering!$D$5:$D$12)</f>
        <v>2863.3907462464008</v>
      </c>
    </row>
    <row r="20" spans="1:47" ht="15" x14ac:dyDescent="0.3">
      <c r="A20" s="32">
        <f t="shared" si="8"/>
        <v>11</v>
      </c>
      <c r="B20" s="142">
        <v>26234.63</v>
      </c>
      <c r="C20" s="143"/>
      <c r="D20" s="142">
        <f t="shared" si="0"/>
        <v>36014.900064000001</v>
      </c>
      <c r="E20" s="144">
        <f t="shared" si="1"/>
        <v>892.78605212209254</v>
      </c>
      <c r="F20" s="142">
        <f t="shared" si="2"/>
        <v>3001.2416720000001</v>
      </c>
      <c r="G20" s="144">
        <f t="shared" si="3"/>
        <v>74.39883767684104</v>
      </c>
      <c r="H20" s="60">
        <f>'L4'!$H$10</f>
        <v>1742.05</v>
      </c>
      <c r="I20" s="60">
        <f>GEW!$E$12+($F20-GEW!$E$12)*SUM(Fasering!$D$5)</f>
        <v>1858.3776639999999</v>
      </c>
      <c r="J20" s="60">
        <f>GEW!$E$12+($F20-GEW!$E$12)*SUM(Fasering!$D$5:$D$7)</f>
        <v>2153.8808019661915</v>
      </c>
      <c r="K20" s="60">
        <f>GEW!$E$12+($F20-GEW!$E$12)*SUM(Fasering!$D$5:$D$8)</f>
        <v>2323.4292053391255</v>
      </c>
      <c r="L20" s="98">
        <f>GEW!$E$12+($F20-GEW!$E$12)*SUM(Fasering!$D$5:$D$9)</f>
        <v>2492.977608712059</v>
      </c>
      <c r="M20" s="60">
        <f>GEW!$E$12+($F20-GEW!$E$12)*SUM(Fasering!$D$5:$D$10)</f>
        <v>2662.526012084993</v>
      </c>
      <c r="N20" s="60">
        <f>GEW!$E$12+($F20-GEW!$E$12)*SUM(Fasering!$D$5:$D$11)</f>
        <v>2831.6932686270666</v>
      </c>
      <c r="O20" s="117">
        <f>GEW!$E$12+($F20-GEW!$E$12)*SUM(Fasering!$D$5:$D$12)</f>
        <v>3001.2416720000001</v>
      </c>
      <c r="P20" s="142">
        <f t="shared" si="4"/>
        <v>0</v>
      </c>
      <c r="Q20" s="144">
        <f t="shared" si="5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101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116">
        <f>$P20*SUM(Fasering!$D$5:$D$12)</f>
        <v>0</v>
      </c>
      <c r="Y20" s="142">
        <f t="shared" si="6"/>
        <v>0</v>
      </c>
      <c r="Z20" s="144">
        <f t="shared" si="7"/>
        <v>0</v>
      </c>
      <c r="AA20" s="115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101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116">
        <f>$Y20*SUM(Fasering!$D$5:$D$12)</f>
        <v>0</v>
      </c>
      <c r="AH20" s="5">
        <f>($AK$2+(I20+R20)*12*7.57%)*SUM(Fasering!$D$5)</f>
        <v>0</v>
      </c>
      <c r="AI20" s="109">
        <f>($AK$2+(J20+S20)*12*7.57%)*SUM(Fasering!$D$5:$D$7)</f>
        <v>541.67162644112102</v>
      </c>
      <c r="AJ20" s="109">
        <f>($AK$2+(K20+T20)*12*7.57%)*SUM(Fasering!$D$5:$D$8)</f>
        <v>915.13464692901653</v>
      </c>
      <c r="AK20" s="104">
        <f>($AK$2+(L20+U20)*12*7.57%)*SUM(Fasering!$D$5:$D$9)</f>
        <v>1334.2959600361764</v>
      </c>
      <c r="AL20" s="9">
        <f>($AK$2+(M20+V20)*12*7.57%)*SUM(Fasering!$D$5:$D$10)</f>
        <v>1799.155565762602</v>
      </c>
      <c r="AM20" s="9">
        <f>($AK$2+(N20+W20)*12*7.57%)*SUM(Fasering!$D$5:$D$11)</f>
        <v>2308.514474186125</v>
      </c>
      <c r="AN20" s="74">
        <f>($AK$2+(O20+X20)*12*7.57%)*SUM(Fasering!$D$5:$D$12)</f>
        <v>2864.667934844801</v>
      </c>
      <c r="AO20" s="5">
        <f>($AK$2+(I20+AA20)*12*7.57%)*SUM(Fasering!$D$5)</f>
        <v>0</v>
      </c>
      <c r="AP20" s="109">
        <f>($AK$2+(J20+AB20)*12*7.57%)*SUM(Fasering!$D$5:$D$7)</f>
        <v>541.67162644112102</v>
      </c>
      <c r="AQ20" s="109">
        <f>($AK$2+(K20+AC20)*12*7.57%)*SUM(Fasering!$D$5:$D$8)</f>
        <v>915.13464692901653</v>
      </c>
      <c r="AR20" s="104">
        <f>($AK$2+(L20+AD20)*12*7.57%)*SUM(Fasering!$D$5:$D$9)</f>
        <v>1334.2959600361764</v>
      </c>
      <c r="AS20" s="9">
        <f>($AK$2+(M20+AE20)*12*7.57%)*SUM(Fasering!$D$5:$D$10)</f>
        <v>1799.155565762602</v>
      </c>
      <c r="AT20" s="9">
        <f>($AK$2+(N20+AF20)*12*7.57%)*SUM(Fasering!$D$5:$D$11)</f>
        <v>2308.514474186125</v>
      </c>
      <c r="AU20" s="74">
        <f>($AK$2+(O20+AG20)*12*7.57%)*SUM(Fasering!$D$5:$D$12)</f>
        <v>2864.667934844801</v>
      </c>
    </row>
    <row r="21" spans="1:47" ht="15" x14ac:dyDescent="0.3">
      <c r="A21" s="32">
        <f t="shared" si="8"/>
        <v>12</v>
      </c>
      <c r="B21" s="142">
        <v>27366.71</v>
      </c>
      <c r="C21" s="143"/>
      <c r="D21" s="142">
        <f t="shared" si="0"/>
        <v>37569.019487999998</v>
      </c>
      <c r="E21" s="144">
        <f t="shared" si="1"/>
        <v>931.3116663154841</v>
      </c>
      <c r="F21" s="142">
        <f t="shared" si="2"/>
        <v>3130.7516239999995</v>
      </c>
      <c r="G21" s="144">
        <f t="shared" si="3"/>
        <v>77.609305526290342</v>
      </c>
      <c r="H21" s="60">
        <f>'L4'!$H$10</f>
        <v>1742.05</v>
      </c>
      <c r="I21" s="60">
        <f>GEW!$E$12+($F21-GEW!$E$12)*SUM(Fasering!$D$5)</f>
        <v>1858.3776639999999</v>
      </c>
      <c r="J21" s="60">
        <f>GEW!$E$12+($F21-GEW!$E$12)*SUM(Fasering!$D$5:$D$7)</f>
        <v>2187.3673733744763</v>
      </c>
      <c r="K21" s="60">
        <f>GEW!$E$12+($F21-GEW!$E$12)*SUM(Fasering!$D$5:$D$8)</f>
        <v>2376.1290912177219</v>
      </c>
      <c r="L21" s="98">
        <f>GEW!$E$12+($F21-GEW!$E$12)*SUM(Fasering!$D$5:$D$9)</f>
        <v>2564.890809060968</v>
      </c>
      <c r="M21" s="60">
        <f>GEW!$E$12+($F21-GEW!$E$12)*SUM(Fasering!$D$5:$D$10)</f>
        <v>2753.652526904214</v>
      </c>
      <c r="N21" s="60">
        <f>GEW!$E$12+($F21-GEW!$E$12)*SUM(Fasering!$D$5:$D$11)</f>
        <v>2941.9899061567539</v>
      </c>
      <c r="O21" s="117">
        <f>GEW!$E$12+($F21-GEW!$E$12)*SUM(Fasering!$D$5:$D$12)</f>
        <v>3130.7516239999995</v>
      </c>
      <c r="P21" s="142">
        <f t="shared" si="4"/>
        <v>0</v>
      </c>
      <c r="Q21" s="144">
        <f t="shared" si="5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101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116">
        <f>$P21*SUM(Fasering!$D$5:$D$12)</f>
        <v>0</v>
      </c>
      <c r="Y21" s="142">
        <f t="shared" si="6"/>
        <v>0</v>
      </c>
      <c r="Z21" s="144">
        <f t="shared" si="7"/>
        <v>0</v>
      </c>
      <c r="AA21" s="115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101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116">
        <f>$Y21*SUM(Fasering!$D$5:$D$12)</f>
        <v>0</v>
      </c>
      <c r="AH21" s="5">
        <f>($AK$2+(I21+R21)*12*7.57%)*SUM(Fasering!$D$5)</f>
        <v>0</v>
      </c>
      <c r="AI21" s="109">
        <f>($AK$2+(J21+S21)*12*7.57%)*SUM(Fasering!$D$5:$D$7)</f>
        <v>549.53692749626532</v>
      </c>
      <c r="AJ21" s="109">
        <f>($AK$2+(K21+T21)*12*7.57%)*SUM(Fasering!$D$5:$D$8)</f>
        <v>934.61484339621143</v>
      </c>
      <c r="AK21" s="104">
        <f>($AK$2+(L21+U21)*12*7.57%)*SUM(Fasering!$D$5:$D$9)</f>
        <v>1370.5696065309978</v>
      </c>
      <c r="AL21" s="9">
        <f>($AK$2+(M21+V21)*12*7.57%)*SUM(Fasering!$D$5:$D$10)</f>
        <v>1857.4012169006241</v>
      </c>
      <c r="AM21" s="9">
        <f>($AK$2+(N21+W21)*12*7.57%)*SUM(Fasering!$D$5:$D$11)</f>
        <v>2393.843842161049</v>
      </c>
      <c r="AN21" s="74">
        <f>($AK$2+(O21+X21)*12*7.57%)*SUM(Fasering!$D$5:$D$12)</f>
        <v>2982.3147752415998</v>
      </c>
      <c r="AO21" s="5">
        <f>($AK$2+(I21+AA21)*12*7.57%)*SUM(Fasering!$D$5)</f>
        <v>0</v>
      </c>
      <c r="AP21" s="109">
        <f>($AK$2+(J21+AB21)*12*7.57%)*SUM(Fasering!$D$5:$D$7)</f>
        <v>549.53692749626532</v>
      </c>
      <c r="AQ21" s="109">
        <f>($AK$2+(K21+AC21)*12*7.57%)*SUM(Fasering!$D$5:$D$8)</f>
        <v>934.61484339621143</v>
      </c>
      <c r="AR21" s="104">
        <f>($AK$2+(L21+AD21)*12*7.57%)*SUM(Fasering!$D$5:$D$9)</f>
        <v>1370.5696065309978</v>
      </c>
      <c r="AS21" s="9">
        <f>($AK$2+(M21+AE21)*12*7.57%)*SUM(Fasering!$D$5:$D$10)</f>
        <v>1857.4012169006241</v>
      </c>
      <c r="AT21" s="9">
        <f>($AK$2+(N21+AF21)*12*7.57%)*SUM(Fasering!$D$5:$D$11)</f>
        <v>2393.843842161049</v>
      </c>
      <c r="AU21" s="74">
        <f>($AK$2+(O21+AG21)*12*7.57%)*SUM(Fasering!$D$5:$D$12)</f>
        <v>2982.3147752415998</v>
      </c>
    </row>
    <row r="22" spans="1:47" ht="15" x14ac:dyDescent="0.3">
      <c r="A22" s="32">
        <f t="shared" si="8"/>
        <v>13</v>
      </c>
      <c r="B22" s="142">
        <v>27379</v>
      </c>
      <c r="C22" s="143"/>
      <c r="D22" s="142">
        <f t="shared" si="0"/>
        <v>37585.891199999998</v>
      </c>
      <c r="E22" s="144">
        <f t="shared" si="1"/>
        <v>931.72990513114803</v>
      </c>
      <c r="F22" s="142">
        <f t="shared" si="2"/>
        <v>3132.1576000000005</v>
      </c>
      <c r="G22" s="144">
        <f t="shared" si="3"/>
        <v>77.644158760929017</v>
      </c>
      <c r="H22" s="60">
        <f>'L4'!$H$10</f>
        <v>1742.05</v>
      </c>
      <c r="I22" s="60">
        <f>GEW!$E$12+($F22-GEW!$E$12)*SUM(Fasering!$D$5)</f>
        <v>1858.3776639999999</v>
      </c>
      <c r="J22" s="60">
        <f>GEW!$E$12+($F22-GEW!$E$12)*SUM(Fasering!$D$5:$D$7)</f>
        <v>2187.7309077206428</v>
      </c>
      <c r="K22" s="60">
        <f>GEW!$E$12+($F22-GEW!$E$12)*SUM(Fasering!$D$5:$D$8)</f>
        <v>2376.7012076736692</v>
      </c>
      <c r="L22" s="98">
        <f>GEW!$E$12+($F22-GEW!$E$12)*SUM(Fasering!$D$5:$D$9)</f>
        <v>2565.6715076266955</v>
      </c>
      <c r="M22" s="60">
        <f>GEW!$E$12+($F22-GEW!$E$12)*SUM(Fasering!$D$5:$D$10)</f>
        <v>2754.6418075797219</v>
      </c>
      <c r="N22" s="60">
        <f>GEW!$E$12+($F22-GEW!$E$12)*SUM(Fasering!$D$5:$D$11)</f>
        <v>2943.1873000469741</v>
      </c>
      <c r="O22" s="117">
        <f>GEW!$E$12+($F22-GEW!$E$12)*SUM(Fasering!$D$5:$D$12)</f>
        <v>3132.1576000000005</v>
      </c>
      <c r="P22" s="142">
        <f t="shared" si="4"/>
        <v>0</v>
      </c>
      <c r="Q22" s="144">
        <f t="shared" si="5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101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116">
        <f>$P22*SUM(Fasering!$D$5:$D$12)</f>
        <v>0</v>
      </c>
      <c r="Y22" s="142">
        <f t="shared" si="6"/>
        <v>0</v>
      </c>
      <c r="Z22" s="144">
        <f t="shared" si="7"/>
        <v>0</v>
      </c>
      <c r="AA22" s="115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101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116">
        <f>$Y22*SUM(Fasering!$D$5:$D$12)</f>
        <v>0</v>
      </c>
      <c r="AH22" s="5">
        <f>($AK$2+(I22+R22)*12*7.57%)*SUM(Fasering!$D$5)</f>
        <v>0</v>
      </c>
      <c r="AI22" s="109">
        <f>($AK$2+(J22+S22)*12*7.57%)*SUM(Fasering!$D$5:$D$7)</f>
        <v>549.62231417385681</v>
      </c>
      <c r="AJ22" s="109">
        <f>($AK$2+(K22+T22)*12*7.57%)*SUM(Fasering!$D$5:$D$8)</f>
        <v>934.82632280984137</v>
      </c>
      <c r="AK22" s="104">
        <f>($AK$2+(L22+U22)*12*7.57%)*SUM(Fasering!$D$5:$D$9)</f>
        <v>1370.9633977077888</v>
      </c>
      <c r="AL22" s="9">
        <f>($AK$2+(M22+V22)*12*7.57%)*SUM(Fasering!$D$5:$D$10)</f>
        <v>1858.033538867699</v>
      </c>
      <c r="AM22" s="9">
        <f>($AK$2+(N22+W22)*12*7.57%)*SUM(Fasering!$D$5:$D$11)</f>
        <v>2394.7701882959614</v>
      </c>
      <c r="AN22" s="74">
        <f>($AK$2+(O22+X22)*12*7.57%)*SUM(Fasering!$D$5:$D$12)</f>
        <v>2983.591963840001</v>
      </c>
      <c r="AO22" s="5">
        <f>($AK$2+(I22+AA22)*12*7.57%)*SUM(Fasering!$D$5)</f>
        <v>0</v>
      </c>
      <c r="AP22" s="109">
        <f>($AK$2+(J22+AB22)*12*7.57%)*SUM(Fasering!$D$5:$D$7)</f>
        <v>549.62231417385681</v>
      </c>
      <c r="AQ22" s="109">
        <f>($AK$2+(K22+AC22)*12*7.57%)*SUM(Fasering!$D$5:$D$8)</f>
        <v>934.82632280984137</v>
      </c>
      <c r="AR22" s="104">
        <f>($AK$2+(L22+AD22)*12*7.57%)*SUM(Fasering!$D$5:$D$9)</f>
        <v>1370.9633977077888</v>
      </c>
      <c r="AS22" s="9">
        <f>($AK$2+(M22+AE22)*12*7.57%)*SUM(Fasering!$D$5:$D$10)</f>
        <v>1858.033538867699</v>
      </c>
      <c r="AT22" s="9">
        <f>($AK$2+(N22+AF22)*12*7.57%)*SUM(Fasering!$D$5:$D$11)</f>
        <v>2394.7701882959614</v>
      </c>
      <c r="AU22" s="74">
        <f>($AK$2+(O22+AG22)*12*7.57%)*SUM(Fasering!$D$5:$D$12)</f>
        <v>2983.591963840001</v>
      </c>
    </row>
    <row r="23" spans="1:47" ht="15" x14ac:dyDescent="0.3">
      <c r="A23" s="32">
        <f t="shared" si="8"/>
        <v>14</v>
      </c>
      <c r="B23" s="142">
        <v>28511.07</v>
      </c>
      <c r="C23" s="143"/>
      <c r="D23" s="142">
        <f t="shared" si="0"/>
        <v>39139.996895999997</v>
      </c>
      <c r="E23" s="144">
        <f t="shared" si="1"/>
        <v>970.25517901630883</v>
      </c>
      <c r="F23" s="142">
        <f t="shared" si="2"/>
        <v>3261.666408</v>
      </c>
      <c r="G23" s="144">
        <f t="shared" si="3"/>
        <v>80.854598251359079</v>
      </c>
      <c r="H23" s="60">
        <f>'L4'!$H$10</f>
        <v>1742.05</v>
      </c>
      <c r="I23" s="60">
        <f>GEW!$E$12+($F23-GEW!$E$12)*SUM(Fasering!$D$5)</f>
        <v>1858.3776639999999</v>
      </c>
      <c r="J23" s="60">
        <f>GEW!$E$12+($F23-GEW!$E$12)*SUM(Fasering!$D$5:$D$7)</f>
        <v>2221.2171833320635</v>
      </c>
      <c r="K23" s="60">
        <f>GEW!$E$12+($F23-GEW!$E$12)*SUM(Fasering!$D$5:$D$8)</f>
        <v>2429.4006280384692</v>
      </c>
      <c r="L23" s="98">
        <f>GEW!$E$12+($F23-GEW!$E$12)*SUM(Fasering!$D$5:$D$9)</f>
        <v>2637.5840727448758</v>
      </c>
      <c r="M23" s="60">
        <f>GEW!$E$12+($F23-GEW!$E$12)*SUM(Fasering!$D$5:$D$10)</f>
        <v>2845.7675174512819</v>
      </c>
      <c r="N23" s="60">
        <f>GEW!$E$12+($F23-GEW!$E$12)*SUM(Fasering!$D$5:$D$11)</f>
        <v>3053.4829632935944</v>
      </c>
      <c r="O23" s="117">
        <f>GEW!$E$12+($F23-GEW!$E$12)*SUM(Fasering!$D$5:$D$12)</f>
        <v>3261.666408</v>
      </c>
      <c r="P23" s="142">
        <f t="shared" si="4"/>
        <v>0</v>
      </c>
      <c r="Q23" s="144">
        <f t="shared" si="5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101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116">
        <f>$P23*SUM(Fasering!$D$5:$D$12)</f>
        <v>0</v>
      </c>
      <c r="Y23" s="142">
        <f t="shared" si="6"/>
        <v>0</v>
      </c>
      <c r="Z23" s="144">
        <f t="shared" si="7"/>
        <v>0</v>
      </c>
      <c r="AA23" s="115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101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116">
        <f>$Y23*SUM(Fasering!$D$5:$D$12)</f>
        <v>0</v>
      </c>
      <c r="AH23" s="5">
        <f>($AK$2+(I23+R23)*12*7.57%)*SUM(Fasering!$D$5)</f>
        <v>0</v>
      </c>
      <c r="AI23" s="109">
        <f>($AK$2+(J23+S23)*12*7.57%)*SUM(Fasering!$D$5:$D$7)</f>
        <v>557.487545752453</v>
      </c>
      <c r="AJ23" s="109">
        <f>($AK$2+(K23+T23)*12*7.57%)*SUM(Fasering!$D$5:$D$8)</f>
        <v>954.30634720265596</v>
      </c>
      <c r="AK23" s="104">
        <f>($AK$2+(L23+U23)*12*7.57%)*SUM(Fasering!$D$5:$D$9)</f>
        <v>1407.2367237866808</v>
      </c>
      <c r="AL23" s="9">
        <f>($AK$2+(M23+V23)*12*7.57%)*SUM(Fasering!$D$5:$D$10)</f>
        <v>1916.2786755045279</v>
      </c>
      <c r="AM23" s="9">
        <f>($AK$2+(N23+W23)*12*7.57%)*SUM(Fasering!$D$5:$D$11)</f>
        <v>2480.0988025311508</v>
      </c>
      <c r="AN23" s="74">
        <f>($AK$2+(O23+X23)*12*7.57%)*SUM(Fasering!$D$5:$D$12)</f>
        <v>3101.237765027201</v>
      </c>
      <c r="AO23" s="5">
        <f>($AK$2+(I23+AA23)*12*7.57%)*SUM(Fasering!$D$5)</f>
        <v>0</v>
      </c>
      <c r="AP23" s="109">
        <f>($AK$2+(J23+AB23)*12*7.57%)*SUM(Fasering!$D$5:$D$7)</f>
        <v>557.487545752453</v>
      </c>
      <c r="AQ23" s="109">
        <f>($AK$2+(K23+AC23)*12*7.57%)*SUM(Fasering!$D$5:$D$8)</f>
        <v>954.30634720265596</v>
      </c>
      <c r="AR23" s="104">
        <f>($AK$2+(L23+AD23)*12*7.57%)*SUM(Fasering!$D$5:$D$9)</f>
        <v>1407.2367237866808</v>
      </c>
      <c r="AS23" s="9">
        <f>($AK$2+(M23+AE23)*12*7.57%)*SUM(Fasering!$D$5:$D$10)</f>
        <v>1916.2786755045279</v>
      </c>
      <c r="AT23" s="9">
        <f>($AK$2+(N23+AF23)*12*7.57%)*SUM(Fasering!$D$5:$D$11)</f>
        <v>2480.0988025311508</v>
      </c>
      <c r="AU23" s="74">
        <f>($AK$2+(O23+AG23)*12*7.57%)*SUM(Fasering!$D$5:$D$12)</f>
        <v>3101.237765027201</v>
      </c>
    </row>
    <row r="24" spans="1:47" ht="15" x14ac:dyDescent="0.3">
      <c r="A24" s="32">
        <f t="shared" si="8"/>
        <v>15</v>
      </c>
      <c r="B24" s="142">
        <v>28523.4</v>
      </c>
      <c r="C24" s="143"/>
      <c r="D24" s="142">
        <f t="shared" si="0"/>
        <v>39156.923520000004</v>
      </c>
      <c r="E24" s="144">
        <f t="shared" si="1"/>
        <v>970.67477906489614</v>
      </c>
      <c r="F24" s="142">
        <f t="shared" si="2"/>
        <v>3263.0769600000003</v>
      </c>
      <c r="G24" s="144">
        <f t="shared" si="3"/>
        <v>80.889564922074683</v>
      </c>
      <c r="H24" s="60">
        <f>'L4'!$H$10</f>
        <v>1742.05</v>
      </c>
      <c r="I24" s="60">
        <f>GEW!$E$12+($F24-GEW!$E$12)*SUM(Fasering!$D$5)</f>
        <v>1858.3776639999999</v>
      </c>
      <c r="J24" s="60">
        <f>GEW!$E$12+($F24-GEW!$E$12)*SUM(Fasering!$D$5:$D$7)</f>
        <v>2221.5819008656867</v>
      </c>
      <c r="K24" s="60">
        <f>GEW!$E$12+($F24-GEW!$E$12)*SUM(Fasering!$D$5:$D$8)</f>
        <v>2429.9746065496024</v>
      </c>
      <c r="L24" s="98">
        <f>GEW!$E$12+($F24-GEW!$E$12)*SUM(Fasering!$D$5:$D$9)</f>
        <v>2638.3673122335181</v>
      </c>
      <c r="M24" s="60">
        <f>GEW!$E$12+($F24-GEW!$E$12)*SUM(Fasering!$D$5:$D$10)</f>
        <v>2846.7600179174337</v>
      </c>
      <c r="N24" s="60">
        <f>GEW!$E$12+($F24-GEW!$E$12)*SUM(Fasering!$D$5:$D$11)</f>
        <v>3054.6842543160847</v>
      </c>
      <c r="O24" s="117">
        <f>GEW!$E$12+($F24-GEW!$E$12)*SUM(Fasering!$D$5:$D$12)</f>
        <v>3263.0769600000003</v>
      </c>
      <c r="P24" s="142">
        <f t="shared" si="4"/>
        <v>0</v>
      </c>
      <c r="Q24" s="144">
        <f t="shared" si="5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101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116">
        <f>$P24*SUM(Fasering!$D$5:$D$12)</f>
        <v>0</v>
      </c>
      <c r="Y24" s="142">
        <f t="shared" si="6"/>
        <v>0</v>
      </c>
      <c r="Z24" s="144">
        <f t="shared" si="7"/>
        <v>0</v>
      </c>
      <c r="AA24" s="115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101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116">
        <f>$Y24*SUM(Fasering!$D$5:$D$12)</f>
        <v>0</v>
      </c>
      <c r="AH24" s="5">
        <f>($AK$2+(I24+R24)*12*7.57%)*SUM(Fasering!$D$5)</f>
        <v>0</v>
      </c>
      <c r="AI24" s="109">
        <f>($AK$2+(J24+S24)*12*7.57%)*SUM(Fasering!$D$5:$D$7)</f>
        <v>557.5732103362368</v>
      </c>
      <c r="AJ24" s="109">
        <f>($AK$2+(K24+T24)*12*7.57%)*SUM(Fasering!$D$5:$D$8)</f>
        <v>954.51851491380773</v>
      </c>
      <c r="AK24" s="104">
        <f>($AK$2+(L24+U24)*12*7.57%)*SUM(Fasering!$D$5:$D$9)</f>
        <v>1407.6317966271881</v>
      </c>
      <c r="AL24" s="9">
        <f>($AK$2+(M24+V24)*12*7.57%)*SUM(Fasering!$D$5:$D$10)</f>
        <v>1916.9130554763778</v>
      </c>
      <c r="AM24" s="9">
        <f>($AK$2+(N24+W24)*12*7.57%)*SUM(Fasering!$D$5:$D$11)</f>
        <v>2481.0281636250047</v>
      </c>
      <c r="AN24" s="74">
        <f>($AK$2+(O24+X24)*12*7.57%)*SUM(Fasering!$D$5:$D$12)</f>
        <v>3102.5191104640016</v>
      </c>
      <c r="AO24" s="5">
        <f>($AK$2+(I24+AA24)*12*7.57%)*SUM(Fasering!$D$5)</f>
        <v>0</v>
      </c>
      <c r="AP24" s="109">
        <f>($AK$2+(J24+AB24)*12*7.57%)*SUM(Fasering!$D$5:$D$7)</f>
        <v>557.5732103362368</v>
      </c>
      <c r="AQ24" s="109">
        <f>($AK$2+(K24+AC24)*12*7.57%)*SUM(Fasering!$D$5:$D$8)</f>
        <v>954.51851491380773</v>
      </c>
      <c r="AR24" s="104">
        <f>($AK$2+(L24+AD24)*12*7.57%)*SUM(Fasering!$D$5:$D$9)</f>
        <v>1407.6317966271881</v>
      </c>
      <c r="AS24" s="9">
        <f>($AK$2+(M24+AE24)*12*7.57%)*SUM(Fasering!$D$5:$D$10)</f>
        <v>1916.9130554763778</v>
      </c>
      <c r="AT24" s="9">
        <f>($AK$2+(N24+AF24)*12*7.57%)*SUM(Fasering!$D$5:$D$11)</f>
        <v>2481.0281636250047</v>
      </c>
      <c r="AU24" s="74">
        <f>($AK$2+(O24+AG24)*12*7.57%)*SUM(Fasering!$D$5:$D$12)</f>
        <v>3102.5191104640016</v>
      </c>
    </row>
    <row r="25" spans="1:47" ht="15" x14ac:dyDescent="0.3">
      <c r="A25" s="32">
        <f t="shared" si="8"/>
        <v>16</v>
      </c>
      <c r="B25" s="142">
        <v>29655.47</v>
      </c>
      <c r="C25" s="143"/>
      <c r="D25" s="142">
        <f t="shared" si="0"/>
        <v>40711.029216000003</v>
      </c>
      <c r="E25" s="144">
        <f t="shared" si="1"/>
        <v>1009.2000529500569</v>
      </c>
      <c r="F25" s="142">
        <f t="shared" si="2"/>
        <v>3392.5857680000004</v>
      </c>
      <c r="G25" s="144">
        <f t="shared" si="3"/>
        <v>84.100004412504745</v>
      </c>
      <c r="H25" s="60">
        <f>'L4'!$H$10</f>
        <v>1742.05</v>
      </c>
      <c r="I25" s="60">
        <f>GEW!$E$12+($F25-GEW!$E$12)*SUM(Fasering!$D$5)</f>
        <v>1858.3776639999999</v>
      </c>
      <c r="J25" s="60">
        <f>GEW!$E$12+($F25-GEW!$E$12)*SUM(Fasering!$D$5:$D$7)</f>
        <v>2255.0681764771075</v>
      </c>
      <c r="K25" s="60">
        <f>GEW!$E$12+($F25-GEW!$E$12)*SUM(Fasering!$D$5:$D$8)</f>
        <v>2482.6740269144029</v>
      </c>
      <c r="L25" s="98">
        <f>GEW!$E$12+($F25-GEW!$E$12)*SUM(Fasering!$D$5:$D$9)</f>
        <v>2710.2798773516984</v>
      </c>
      <c r="M25" s="60">
        <f>GEW!$E$12+($F25-GEW!$E$12)*SUM(Fasering!$D$5:$D$10)</f>
        <v>2937.8857277889938</v>
      </c>
      <c r="N25" s="60">
        <f>GEW!$E$12+($F25-GEW!$E$12)*SUM(Fasering!$D$5:$D$11)</f>
        <v>3164.9799175627049</v>
      </c>
      <c r="O25" s="117">
        <f>GEW!$E$12+($F25-GEW!$E$12)*SUM(Fasering!$D$5:$D$12)</f>
        <v>3392.5857680000008</v>
      </c>
      <c r="P25" s="142">
        <f t="shared" si="4"/>
        <v>0</v>
      </c>
      <c r="Q25" s="144">
        <f t="shared" si="5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101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116">
        <f>$P25*SUM(Fasering!$D$5:$D$12)</f>
        <v>0</v>
      </c>
      <c r="Y25" s="142">
        <f t="shared" si="6"/>
        <v>0</v>
      </c>
      <c r="Z25" s="144">
        <f t="shared" si="7"/>
        <v>0</v>
      </c>
      <c r="AA25" s="115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101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116">
        <f>$Y25*SUM(Fasering!$D$5:$D$12)</f>
        <v>0</v>
      </c>
      <c r="AH25" s="5">
        <f>($AK$2+(I25+R25)*12*7.57%)*SUM(Fasering!$D$5)</f>
        <v>0</v>
      </c>
      <c r="AI25" s="109">
        <f>($AK$2+(J25+S25)*12*7.57%)*SUM(Fasering!$D$5:$D$7)</f>
        <v>565.43844191483299</v>
      </c>
      <c r="AJ25" s="109">
        <f>($AK$2+(K25+T25)*12*7.57%)*SUM(Fasering!$D$5:$D$8)</f>
        <v>973.99853930662243</v>
      </c>
      <c r="AK25" s="104">
        <f>($AK$2+(L25+U25)*12*7.57%)*SUM(Fasering!$D$5:$D$9)</f>
        <v>1443.9051227060802</v>
      </c>
      <c r="AL25" s="9">
        <f>($AK$2+(M25+V25)*12*7.57%)*SUM(Fasering!$D$5:$D$10)</f>
        <v>1975.158192113206</v>
      </c>
      <c r="AM25" s="9">
        <f>($AK$2+(N25+W25)*12*7.57%)*SUM(Fasering!$D$5:$D$11)</f>
        <v>2566.3567778601941</v>
      </c>
      <c r="AN25" s="74">
        <f>($AK$2+(O25+X25)*12*7.57%)*SUM(Fasering!$D$5:$D$12)</f>
        <v>3220.1649116512021</v>
      </c>
      <c r="AO25" s="5">
        <f>($AK$2+(I25+AA25)*12*7.57%)*SUM(Fasering!$D$5)</f>
        <v>0</v>
      </c>
      <c r="AP25" s="109">
        <f>($AK$2+(J25+AB25)*12*7.57%)*SUM(Fasering!$D$5:$D$7)</f>
        <v>565.43844191483299</v>
      </c>
      <c r="AQ25" s="109">
        <f>($AK$2+(K25+AC25)*12*7.57%)*SUM(Fasering!$D$5:$D$8)</f>
        <v>973.99853930662243</v>
      </c>
      <c r="AR25" s="104">
        <f>($AK$2+(L25+AD25)*12*7.57%)*SUM(Fasering!$D$5:$D$9)</f>
        <v>1443.9051227060802</v>
      </c>
      <c r="AS25" s="9">
        <f>($AK$2+(M25+AE25)*12*7.57%)*SUM(Fasering!$D$5:$D$10)</f>
        <v>1975.158192113206</v>
      </c>
      <c r="AT25" s="9">
        <f>($AK$2+(N25+AF25)*12*7.57%)*SUM(Fasering!$D$5:$D$11)</f>
        <v>2566.3567778601941</v>
      </c>
      <c r="AU25" s="74">
        <f>($AK$2+(O25+AG25)*12*7.57%)*SUM(Fasering!$D$5:$D$12)</f>
        <v>3220.1649116512021</v>
      </c>
    </row>
    <row r="26" spans="1:47" ht="15" x14ac:dyDescent="0.3">
      <c r="A26" s="32">
        <f t="shared" si="8"/>
        <v>17</v>
      </c>
      <c r="B26" s="142">
        <v>29667.759999999998</v>
      </c>
      <c r="C26" s="143"/>
      <c r="D26" s="142">
        <f t="shared" si="0"/>
        <v>40727.900927999995</v>
      </c>
      <c r="E26" s="144">
        <f t="shared" si="1"/>
        <v>1009.6182917657206</v>
      </c>
      <c r="F26" s="142">
        <f t="shared" si="2"/>
        <v>3393.9917439999995</v>
      </c>
      <c r="G26" s="144">
        <f t="shared" si="3"/>
        <v>84.134857647143392</v>
      </c>
      <c r="H26" s="60">
        <f>'L4'!$H$10</f>
        <v>1742.05</v>
      </c>
      <c r="I26" s="60">
        <f>GEW!$E$12+($F26-GEW!$E$12)*SUM(Fasering!$D$5)</f>
        <v>1858.3776639999999</v>
      </c>
      <c r="J26" s="60">
        <f>GEW!$E$12+($F26-GEW!$E$12)*SUM(Fasering!$D$5:$D$7)</f>
        <v>2255.4317108232735</v>
      </c>
      <c r="K26" s="60">
        <f>GEW!$E$12+($F26-GEW!$E$12)*SUM(Fasering!$D$5:$D$8)</f>
        <v>2483.2461433703493</v>
      </c>
      <c r="L26" s="98">
        <f>GEW!$E$12+($F26-GEW!$E$12)*SUM(Fasering!$D$5:$D$9)</f>
        <v>2711.060575917425</v>
      </c>
      <c r="M26" s="60">
        <f>GEW!$E$12+($F26-GEW!$E$12)*SUM(Fasering!$D$5:$D$10)</f>
        <v>2938.8750084645008</v>
      </c>
      <c r="N26" s="60">
        <f>GEW!$E$12+($F26-GEW!$E$12)*SUM(Fasering!$D$5:$D$11)</f>
        <v>3166.1773114529242</v>
      </c>
      <c r="O26" s="117">
        <f>GEW!$E$12+($F26-GEW!$E$12)*SUM(Fasering!$D$5:$D$12)</f>
        <v>3393.9917439999999</v>
      </c>
      <c r="P26" s="142">
        <f t="shared" si="4"/>
        <v>0</v>
      </c>
      <c r="Q26" s="144">
        <f t="shared" si="5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101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116">
        <f>$P26*SUM(Fasering!$D$5:$D$12)</f>
        <v>0</v>
      </c>
      <c r="Y26" s="142">
        <f t="shared" si="6"/>
        <v>0</v>
      </c>
      <c r="Z26" s="144">
        <f t="shared" si="7"/>
        <v>0</v>
      </c>
      <c r="AA26" s="115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101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116">
        <f>$Y26*SUM(Fasering!$D$5:$D$12)</f>
        <v>0</v>
      </c>
      <c r="AH26" s="5">
        <f>($AK$2+(I26+R26)*12*7.57%)*SUM(Fasering!$D$5)</f>
        <v>0</v>
      </c>
      <c r="AI26" s="109">
        <f>($AK$2+(J26+S26)*12*7.57%)*SUM(Fasering!$D$5:$D$7)</f>
        <v>565.52382859242437</v>
      </c>
      <c r="AJ26" s="109">
        <f>($AK$2+(K26+T26)*12*7.57%)*SUM(Fasering!$D$5:$D$8)</f>
        <v>974.21001872025204</v>
      </c>
      <c r="AK26" s="104">
        <f>($AK$2+(L26+U26)*12*7.57%)*SUM(Fasering!$D$5:$D$9)</f>
        <v>1444.2989138828709</v>
      </c>
      <c r="AL26" s="9">
        <f>($AK$2+(M26+V26)*12*7.57%)*SUM(Fasering!$D$5:$D$10)</f>
        <v>1975.7905140802814</v>
      </c>
      <c r="AM26" s="9">
        <f>($AK$2+(N26+W26)*12*7.57%)*SUM(Fasering!$D$5:$D$11)</f>
        <v>2567.2831239951065</v>
      </c>
      <c r="AN26" s="74">
        <f>($AK$2+(O26+X26)*12*7.57%)*SUM(Fasering!$D$5:$D$12)</f>
        <v>3221.4421002496015</v>
      </c>
      <c r="AO26" s="5">
        <f>($AK$2+(I26+AA26)*12*7.57%)*SUM(Fasering!$D$5)</f>
        <v>0</v>
      </c>
      <c r="AP26" s="109">
        <f>($AK$2+(J26+AB26)*12*7.57%)*SUM(Fasering!$D$5:$D$7)</f>
        <v>565.52382859242437</v>
      </c>
      <c r="AQ26" s="109">
        <f>($AK$2+(K26+AC26)*12*7.57%)*SUM(Fasering!$D$5:$D$8)</f>
        <v>974.21001872025204</v>
      </c>
      <c r="AR26" s="104">
        <f>($AK$2+(L26+AD26)*12*7.57%)*SUM(Fasering!$D$5:$D$9)</f>
        <v>1444.2989138828709</v>
      </c>
      <c r="AS26" s="9">
        <f>($AK$2+(M26+AE26)*12*7.57%)*SUM(Fasering!$D$5:$D$10)</f>
        <v>1975.7905140802814</v>
      </c>
      <c r="AT26" s="9">
        <f>($AK$2+(N26+AF26)*12*7.57%)*SUM(Fasering!$D$5:$D$11)</f>
        <v>2567.2831239951065</v>
      </c>
      <c r="AU26" s="74">
        <f>($AK$2+(O26+AG26)*12*7.57%)*SUM(Fasering!$D$5:$D$12)</f>
        <v>3221.4421002496015</v>
      </c>
    </row>
    <row r="27" spans="1:47" ht="15" x14ac:dyDescent="0.3">
      <c r="A27" s="32">
        <f t="shared" si="8"/>
        <v>18</v>
      </c>
      <c r="B27" s="142">
        <v>30799.83</v>
      </c>
      <c r="C27" s="143"/>
      <c r="D27" s="142">
        <f t="shared" si="0"/>
        <v>42282.006624000001</v>
      </c>
      <c r="E27" s="144">
        <f t="shared" si="1"/>
        <v>1048.1435656508816</v>
      </c>
      <c r="F27" s="142">
        <f t="shared" si="2"/>
        <v>3523.5005520000004</v>
      </c>
      <c r="G27" s="144">
        <f t="shared" si="3"/>
        <v>87.345297137573482</v>
      </c>
      <c r="H27" s="60">
        <f>'L4'!$H$10</f>
        <v>1742.05</v>
      </c>
      <c r="I27" s="60">
        <f>GEW!$E$12+($F27-GEW!$E$12)*SUM(Fasering!$D$5)</f>
        <v>1858.3776639999999</v>
      </c>
      <c r="J27" s="60">
        <f>GEW!$E$12+($F27-GEW!$E$12)*SUM(Fasering!$D$5:$D$7)</f>
        <v>2288.9179864346943</v>
      </c>
      <c r="K27" s="60">
        <f>GEW!$E$12+($F27-GEW!$E$12)*SUM(Fasering!$D$5:$D$8)</f>
        <v>2535.9455637351502</v>
      </c>
      <c r="L27" s="98">
        <f>GEW!$E$12+($F27-GEW!$E$12)*SUM(Fasering!$D$5:$D$9)</f>
        <v>2782.9731410356057</v>
      </c>
      <c r="M27" s="60">
        <f>GEW!$E$12+($F27-GEW!$E$12)*SUM(Fasering!$D$5:$D$10)</f>
        <v>3030.0007183360617</v>
      </c>
      <c r="N27" s="60">
        <f>GEW!$E$12+($F27-GEW!$E$12)*SUM(Fasering!$D$5:$D$11)</f>
        <v>3276.4729746995449</v>
      </c>
      <c r="O27" s="117">
        <f>GEW!$E$12+($F27-GEW!$E$12)*SUM(Fasering!$D$5:$D$12)</f>
        <v>3523.5005520000009</v>
      </c>
      <c r="P27" s="142">
        <f t="shared" si="4"/>
        <v>0</v>
      </c>
      <c r="Q27" s="144">
        <f t="shared" si="5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101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116">
        <f>$P27*SUM(Fasering!$D$5:$D$12)</f>
        <v>0</v>
      </c>
      <c r="Y27" s="142">
        <f t="shared" si="6"/>
        <v>0</v>
      </c>
      <c r="Z27" s="144">
        <f t="shared" si="7"/>
        <v>0</v>
      </c>
      <c r="AA27" s="115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101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116">
        <f>$Y27*SUM(Fasering!$D$5:$D$12)</f>
        <v>0</v>
      </c>
      <c r="AH27" s="5">
        <f>($AK$2+(I27+R27)*12*7.57%)*SUM(Fasering!$D$5)</f>
        <v>0</v>
      </c>
      <c r="AI27" s="109">
        <f>($AK$2+(J27+S27)*12*7.57%)*SUM(Fasering!$D$5:$D$7)</f>
        <v>573.38906017102067</v>
      </c>
      <c r="AJ27" s="109">
        <f>($AK$2+(K27+T27)*12*7.57%)*SUM(Fasering!$D$5:$D$8)</f>
        <v>993.69004311306685</v>
      </c>
      <c r="AK27" s="104">
        <f>($AK$2+(L27+U27)*12*7.57%)*SUM(Fasering!$D$5:$D$9)</f>
        <v>1480.5722399617634</v>
      </c>
      <c r="AL27" s="9">
        <f>($AK$2+(M27+V27)*12*7.57%)*SUM(Fasering!$D$5:$D$10)</f>
        <v>2034.0356507171102</v>
      </c>
      <c r="AM27" s="9">
        <f>($AK$2+(N27+W27)*12*7.57%)*SUM(Fasering!$D$5:$D$11)</f>
        <v>2652.6117382302959</v>
      </c>
      <c r="AN27" s="74">
        <f>($AK$2+(O27+X27)*12*7.57%)*SUM(Fasering!$D$5:$D$12)</f>
        <v>3339.087901436802</v>
      </c>
      <c r="AO27" s="5">
        <f>($AK$2+(I27+AA27)*12*7.57%)*SUM(Fasering!$D$5)</f>
        <v>0</v>
      </c>
      <c r="AP27" s="109">
        <f>($AK$2+(J27+AB27)*12*7.57%)*SUM(Fasering!$D$5:$D$7)</f>
        <v>573.38906017102067</v>
      </c>
      <c r="AQ27" s="109">
        <f>($AK$2+(K27+AC27)*12*7.57%)*SUM(Fasering!$D$5:$D$8)</f>
        <v>993.69004311306685</v>
      </c>
      <c r="AR27" s="104">
        <f>($AK$2+(L27+AD27)*12*7.57%)*SUM(Fasering!$D$5:$D$9)</f>
        <v>1480.5722399617634</v>
      </c>
      <c r="AS27" s="9">
        <f>($AK$2+(M27+AE27)*12*7.57%)*SUM(Fasering!$D$5:$D$10)</f>
        <v>2034.0356507171102</v>
      </c>
      <c r="AT27" s="9">
        <f>($AK$2+(N27+AF27)*12*7.57%)*SUM(Fasering!$D$5:$D$11)</f>
        <v>2652.6117382302959</v>
      </c>
      <c r="AU27" s="74">
        <f>($AK$2+(O27+AG27)*12*7.57%)*SUM(Fasering!$D$5:$D$12)</f>
        <v>3339.087901436802</v>
      </c>
    </row>
    <row r="28" spans="1:47" ht="15" x14ac:dyDescent="0.3">
      <c r="A28" s="32">
        <f t="shared" si="8"/>
        <v>19</v>
      </c>
      <c r="B28" s="142">
        <v>30812.13</v>
      </c>
      <c r="C28" s="143"/>
      <c r="D28" s="142">
        <f t="shared" si="0"/>
        <v>42298.892064</v>
      </c>
      <c r="E28" s="144">
        <f t="shared" si="1"/>
        <v>1048.5621447747762</v>
      </c>
      <c r="F28" s="142">
        <f t="shared" si="2"/>
        <v>3524.9076720000003</v>
      </c>
      <c r="G28" s="144">
        <f t="shared" si="3"/>
        <v>87.380178731231368</v>
      </c>
      <c r="H28" s="60">
        <f>'L4'!$H$10</f>
        <v>1742.05</v>
      </c>
      <c r="I28" s="60">
        <f>GEW!$E$12+($F28-GEW!$E$12)*SUM(Fasering!$D$5)</f>
        <v>1858.3776639999999</v>
      </c>
      <c r="J28" s="60">
        <f>GEW!$E$12+($F28-GEW!$E$12)*SUM(Fasering!$D$5:$D$7)</f>
        <v>2289.2818165777248</v>
      </c>
      <c r="K28" s="60">
        <f>GEW!$E$12+($F28-GEW!$E$12)*SUM(Fasering!$D$5:$D$8)</f>
        <v>2536.518145704893</v>
      </c>
      <c r="L28" s="98">
        <f>GEW!$E$12+($F28-GEW!$E$12)*SUM(Fasering!$D$5:$D$9)</f>
        <v>2783.7544748320615</v>
      </c>
      <c r="M28" s="60">
        <f>GEW!$E$12+($F28-GEW!$E$12)*SUM(Fasering!$D$5:$D$10)</f>
        <v>3030.9908039592301</v>
      </c>
      <c r="N28" s="60">
        <f>GEW!$E$12+($F28-GEW!$E$12)*SUM(Fasering!$D$5:$D$11)</f>
        <v>3277.6713428728322</v>
      </c>
      <c r="O28" s="117">
        <f>GEW!$E$12+($F28-GEW!$E$12)*SUM(Fasering!$D$5:$D$12)</f>
        <v>3524.9076720000007</v>
      </c>
      <c r="P28" s="142">
        <f t="shared" si="4"/>
        <v>0</v>
      </c>
      <c r="Q28" s="144">
        <f t="shared" si="5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101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116">
        <f>$P28*SUM(Fasering!$D$5:$D$12)</f>
        <v>0</v>
      </c>
      <c r="Y28" s="142">
        <f t="shared" si="6"/>
        <v>0</v>
      </c>
      <c r="Z28" s="144">
        <f t="shared" si="7"/>
        <v>0</v>
      </c>
      <c r="AA28" s="115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101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116">
        <f>$Y28*SUM(Fasering!$D$5:$D$12)</f>
        <v>0</v>
      </c>
      <c r="AH28" s="5">
        <f>($AK$2+(I28+R28)*12*7.57%)*SUM(Fasering!$D$5)</f>
        <v>0</v>
      </c>
      <c r="AI28" s="109">
        <f>($AK$2+(J28+S28)*12*7.57%)*SUM(Fasering!$D$5:$D$7)</f>
        <v>573.47451632516027</v>
      </c>
      <c r="AJ28" s="109">
        <f>($AK$2+(K28+T28)*12*7.57%)*SUM(Fasering!$D$5:$D$8)</f>
        <v>993.90169460107688</v>
      </c>
      <c r="AK28" s="104">
        <f>($AK$2+(L28+U28)*12*7.57%)*SUM(Fasering!$D$5:$D$9)</f>
        <v>1480.9663515544833</v>
      </c>
      <c r="AL28" s="9">
        <f>($AK$2+(M28+V28)*12*7.57%)*SUM(Fasering!$D$5:$D$10)</f>
        <v>2034.6684871853788</v>
      </c>
      <c r="AM28" s="9">
        <f>($AK$2+(N28+W28)*12*7.57%)*SUM(Fasering!$D$5:$D$11)</f>
        <v>2653.5388381049438</v>
      </c>
      <c r="AN28" s="74">
        <f>($AK$2+(O28+X28)*12*7.57%)*SUM(Fasering!$D$5:$D$12)</f>
        <v>3340.3661292448019</v>
      </c>
      <c r="AO28" s="5">
        <f>($AK$2+(I28+AA28)*12*7.57%)*SUM(Fasering!$D$5)</f>
        <v>0</v>
      </c>
      <c r="AP28" s="109">
        <f>($AK$2+(J28+AB28)*12*7.57%)*SUM(Fasering!$D$5:$D$7)</f>
        <v>573.47451632516027</v>
      </c>
      <c r="AQ28" s="109">
        <f>($AK$2+(K28+AC28)*12*7.57%)*SUM(Fasering!$D$5:$D$8)</f>
        <v>993.90169460107688</v>
      </c>
      <c r="AR28" s="104">
        <f>($AK$2+(L28+AD28)*12*7.57%)*SUM(Fasering!$D$5:$D$9)</f>
        <v>1480.9663515544833</v>
      </c>
      <c r="AS28" s="9">
        <f>($AK$2+(M28+AE28)*12*7.57%)*SUM(Fasering!$D$5:$D$10)</f>
        <v>2034.6684871853788</v>
      </c>
      <c r="AT28" s="9">
        <f>($AK$2+(N28+AF28)*12*7.57%)*SUM(Fasering!$D$5:$D$11)</f>
        <v>2653.5388381049438</v>
      </c>
      <c r="AU28" s="74">
        <f>($AK$2+(O28+AG28)*12*7.57%)*SUM(Fasering!$D$5:$D$12)</f>
        <v>3340.3661292448019</v>
      </c>
    </row>
    <row r="29" spans="1:47" ht="15" x14ac:dyDescent="0.3">
      <c r="A29" s="32">
        <f t="shared" si="8"/>
        <v>20</v>
      </c>
      <c r="B29" s="142">
        <v>31944.2</v>
      </c>
      <c r="C29" s="143"/>
      <c r="D29" s="142">
        <f t="shared" si="0"/>
        <v>43852.997759999998</v>
      </c>
      <c r="E29" s="144">
        <f t="shared" si="1"/>
        <v>1087.0874186599372</v>
      </c>
      <c r="F29" s="142">
        <f t="shared" si="2"/>
        <v>3654.4164800000003</v>
      </c>
      <c r="G29" s="144">
        <f t="shared" si="3"/>
        <v>90.590618221661444</v>
      </c>
      <c r="H29" s="60">
        <f>'L4'!$H$10</f>
        <v>1742.05</v>
      </c>
      <c r="I29" s="60">
        <f>GEW!$E$12+($F29-GEW!$E$12)*SUM(Fasering!$D$5)</f>
        <v>1858.3776639999999</v>
      </c>
      <c r="J29" s="60">
        <f>GEW!$E$12+($F29-GEW!$E$12)*SUM(Fasering!$D$5:$D$7)</f>
        <v>2322.7680921891456</v>
      </c>
      <c r="K29" s="60">
        <f>GEW!$E$12+($F29-GEW!$E$12)*SUM(Fasering!$D$5:$D$8)</f>
        <v>2589.2175660696939</v>
      </c>
      <c r="L29" s="98">
        <f>GEW!$E$12+($F29-GEW!$E$12)*SUM(Fasering!$D$5:$D$9)</f>
        <v>2855.6670399502418</v>
      </c>
      <c r="M29" s="60">
        <f>GEW!$E$12+($F29-GEW!$E$12)*SUM(Fasering!$D$5:$D$10)</f>
        <v>3122.1165138307902</v>
      </c>
      <c r="N29" s="60">
        <f>GEW!$E$12+($F29-GEW!$E$12)*SUM(Fasering!$D$5:$D$11)</f>
        <v>3387.9670061194524</v>
      </c>
      <c r="O29" s="117">
        <f>GEW!$E$12+($F29-GEW!$E$12)*SUM(Fasering!$D$5:$D$12)</f>
        <v>3654.4164800000008</v>
      </c>
      <c r="P29" s="142">
        <f t="shared" si="4"/>
        <v>0</v>
      </c>
      <c r="Q29" s="144">
        <f t="shared" si="5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101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116">
        <f>$P29*SUM(Fasering!$D$5:$D$12)</f>
        <v>0</v>
      </c>
      <c r="Y29" s="142">
        <f t="shared" si="6"/>
        <v>0</v>
      </c>
      <c r="Z29" s="144">
        <f t="shared" si="7"/>
        <v>0</v>
      </c>
      <c r="AA29" s="115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101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116">
        <f>$Y29*SUM(Fasering!$D$5:$D$12)</f>
        <v>0</v>
      </c>
      <c r="AH29" s="5">
        <f>($AK$2+(I29+R29)*12*7.57%)*SUM(Fasering!$D$5)</f>
        <v>0</v>
      </c>
      <c r="AI29" s="109">
        <f>($AK$2+(J29+S29)*12*7.57%)*SUM(Fasering!$D$5:$D$7)</f>
        <v>581.33974790375635</v>
      </c>
      <c r="AJ29" s="109">
        <f>($AK$2+(K29+T29)*12*7.57%)*SUM(Fasering!$D$5:$D$8)</f>
        <v>1013.3817189938918</v>
      </c>
      <c r="AK29" s="104">
        <f>($AK$2+(L29+U29)*12*7.57%)*SUM(Fasering!$D$5:$D$9)</f>
        <v>1517.2396776333755</v>
      </c>
      <c r="AL29" s="9">
        <f>($AK$2+(M29+V29)*12*7.57%)*SUM(Fasering!$D$5:$D$10)</f>
        <v>2092.9136238222077</v>
      </c>
      <c r="AM29" s="9">
        <f>($AK$2+(N29+W29)*12*7.57%)*SUM(Fasering!$D$5:$D$11)</f>
        <v>2738.8674523401332</v>
      </c>
      <c r="AN29" s="74">
        <f>($AK$2+(O29+X29)*12*7.57%)*SUM(Fasering!$D$5:$D$12)</f>
        <v>3458.0119304320024</v>
      </c>
      <c r="AO29" s="5">
        <f>($AK$2+(I29+AA29)*12*7.57%)*SUM(Fasering!$D$5)</f>
        <v>0</v>
      </c>
      <c r="AP29" s="109">
        <f>($AK$2+(J29+AB29)*12*7.57%)*SUM(Fasering!$D$5:$D$7)</f>
        <v>581.33974790375635</v>
      </c>
      <c r="AQ29" s="109">
        <f>($AK$2+(K29+AC29)*12*7.57%)*SUM(Fasering!$D$5:$D$8)</f>
        <v>1013.3817189938918</v>
      </c>
      <c r="AR29" s="104">
        <f>($AK$2+(L29+AD29)*12*7.57%)*SUM(Fasering!$D$5:$D$9)</f>
        <v>1517.2396776333755</v>
      </c>
      <c r="AS29" s="9">
        <f>($AK$2+(M29+AE29)*12*7.57%)*SUM(Fasering!$D$5:$D$10)</f>
        <v>2092.9136238222077</v>
      </c>
      <c r="AT29" s="9">
        <f>($AK$2+(N29+AF29)*12*7.57%)*SUM(Fasering!$D$5:$D$11)</f>
        <v>2738.8674523401332</v>
      </c>
      <c r="AU29" s="74">
        <f>($AK$2+(O29+AG29)*12*7.57%)*SUM(Fasering!$D$5:$D$12)</f>
        <v>3458.0119304320024</v>
      </c>
    </row>
    <row r="30" spans="1:47" ht="15" x14ac:dyDescent="0.3">
      <c r="A30" s="32">
        <f t="shared" si="8"/>
        <v>21</v>
      </c>
      <c r="B30" s="142">
        <v>31956.49</v>
      </c>
      <c r="C30" s="143"/>
      <c r="D30" s="142">
        <f t="shared" si="0"/>
        <v>43869.869472000006</v>
      </c>
      <c r="E30" s="144">
        <f t="shared" si="1"/>
        <v>1087.5056574756013</v>
      </c>
      <c r="F30" s="142">
        <f t="shared" si="2"/>
        <v>3655.8224560000003</v>
      </c>
      <c r="G30" s="144">
        <f t="shared" si="3"/>
        <v>90.625471456300104</v>
      </c>
      <c r="H30" s="60">
        <f>'L4'!$H$10</f>
        <v>1742.05</v>
      </c>
      <c r="I30" s="60">
        <f>GEW!$E$12+($F30-GEW!$E$12)*SUM(Fasering!$D$5)</f>
        <v>1858.3776639999999</v>
      </c>
      <c r="J30" s="60">
        <f>GEW!$E$12+($F30-GEW!$E$12)*SUM(Fasering!$D$5:$D$7)</f>
        <v>2323.1316265353116</v>
      </c>
      <c r="K30" s="60">
        <f>GEW!$E$12+($F30-GEW!$E$12)*SUM(Fasering!$D$5:$D$8)</f>
        <v>2589.7896825256403</v>
      </c>
      <c r="L30" s="98">
        <f>GEW!$E$12+($F30-GEW!$E$12)*SUM(Fasering!$D$5:$D$9)</f>
        <v>2856.4477385159689</v>
      </c>
      <c r="M30" s="60">
        <f>GEW!$E$12+($F30-GEW!$E$12)*SUM(Fasering!$D$5:$D$10)</f>
        <v>3123.1057945062976</v>
      </c>
      <c r="N30" s="60">
        <f>GEW!$E$12+($F30-GEW!$E$12)*SUM(Fasering!$D$5:$D$11)</f>
        <v>3389.1644000096721</v>
      </c>
      <c r="O30" s="117">
        <f>GEW!$E$12+($F30-GEW!$E$12)*SUM(Fasering!$D$5:$D$12)</f>
        <v>3655.8224560000008</v>
      </c>
      <c r="P30" s="142">
        <f t="shared" si="4"/>
        <v>0</v>
      </c>
      <c r="Q30" s="144">
        <f t="shared" si="5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101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116">
        <f>$P30*SUM(Fasering!$D$5:$D$12)</f>
        <v>0</v>
      </c>
      <c r="Y30" s="142">
        <f t="shared" si="6"/>
        <v>0</v>
      </c>
      <c r="Z30" s="144">
        <f t="shared" si="7"/>
        <v>0</v>
      </c>
      <c r="AA30" s="115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101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116">
        <f>$Y30*SUM(Fasering!$D$5:$D$12)</f>
        <v>0</v>
      </c>
      <c r="AH30" s="5">
        <f>($AK$2+(I30+R30)*12*7.57%)*SUM(Fasering!$D$5)</f>
        <v>0</v>
      </c>
      <c r="AI30" s="109">
        <f>($AK$2+(J30+S30)*12*7.57%)*SUM(Fasering!$D$5:$D$7)</f>
        <v>581.42513458134783</v>
      </c>
      <c r="AJ30" s="109">
        <f>($AK$2+(K30+T30)*12*7.57%)*SUM(Fasering!$D$5:$D$8)</f>
        <v>1013.5931984075214</v>
      </c>
      <c r="AK30" s="104">
        <f>($AK$2+(L30+U30)*12*7.57%)*SUM(Fasering!$D$5:$D$9)</f>
        <v>1517.6334688101663</v>
      </c>
      <c r="AL30" s="9">
        <f>($AK$2+(M30+V30)*12*7.57%)*SUM(Fasering!$D$5:$D$10)</f>
        <v>2093.5459457892825</v>
      </c>
      <c r="AM30" s="9">
        <f>($AK$2+(N30+W30)*12*7.57%)*SUM(Fasering!$D$5:$D$11)</f>
        <v>2739.7937984750461</v>
      </c>
      <c r="AN30" s="74">
        <f>($AK$2+(O30+X30)*12*7.57%)*SUM(Fasering!$D$5:$D$12)</f>
        <v>3459.2891190304017</v>
      </c>
      <c r="AO30" s="5">
        <f>($AK$2+(I30+AA30)*12*7.57%)*SUM(Fasering!$D$5)</f>
        <v>0</v>
      </c>
      <c r="AP30" s="109">
        <f>($AK$2+(J30+AB30)*12*7.57%)*SUM(Fasering!$D$5:$D$7)</f>
        <v>581.42513458134783</v>
      </c>
      <c r="AQ30" s="109">
        <f>($AK$2+(K30+AC30)*12*7.57%)*SUM(Fasering!$D$5:$D$8)</f>
        <v>1013.5931984075214</v>
      </c>
      <c r="AR30" s="104">
        <f>($AK$2+(L30+AD30)*12*7.57%)*SUM(Fasering!$D$5:$D$9)</f>
        <v>1517.6334688101663</v>
      </c>
      <c r="AS30" s="9">
        <f>($AK$2+(M30+AE30)*12*7.57%)*SUM(Fasering!$D$5:$D$10)</f>
        <v>2093.5459457892825</v>
      </c>
      <c r="AT30" s="9">
        <f>($AK$2+(N30+AF30)*12*7.57%)*SUM(Fasering!$D$5:$D$11)</f>
        <v>2739.7937984750461</v>
      </c>
      <c r="AU30" s="74">
        <f>($AK$2+(O30+AG30)*12*7.57%)*SUM(Fasering!$D$5:$D$12)</f>
        <v>3459.2891190304017</v>
      </c>
    </row>
    <row r="31" spans="1:47" ht="15" x14ac:dyDescent="0.3">
      <c r="A31" s="32">
        <f t="shared" si="8"/>
        <v>22</v>
      </c>
      <c r="B31" s="142">
        <v>33088.559999999998</v>
      </c>
      <c r="C31" s="143"/>
      <c r="D31" s="142">
        <f t="shared" si="0"/>
        <v>45423.975167999997</v>
      </c>
      <c r="E31" s="144">
        <f t="shared" si="1"/>
        <v>1126.0309313607618</v>
      </c>
      <c r="F31" s="142">
        <f t="shared" si="2"/>
        <v>3785.3312639999995</v>
      </c>
      <c r="G31" s="144">
        <f t="shared" si="3"/>
        <v>93.835910946730152</v>
      </c>
      <c r="H31" s="60">
        <f>'L4'!$H$10</f>
        <v>1742.05</v>
      </c>
      <c r="I31" s="60">
        <f>GEW!$E$12+($F31-GEW!$E$12)*SUM(Fasering!$D$5)</f>
        <v>1858.3776639999999</v>
      </c>
      <c r="J31" s="60">
        <f>GEW!$E$12+($F31-GEW!$E$12)*SUM(Fasering!$D$5:$D$7)</f>
        <v>2356.6179021467324</v>
      </c>
      <c r="K31" s="60">
        <f>GEW!$E$12+($F31-GEW!$E$12)*SUM(Fasering!$D$5:$D$8)</f>
        <v>2642.4891028904403</v>
      </c>
      <c r="L31" s="98">
        <f>GEW!$E$12+($F31-GEW!$E$12)*SUM(Fasering!$D$5:$D$9)</f>
        <v>2928.3603036341487</v>
      </c>
      <c r="M31" s="60">
        <f>GEW!$E$12+($F31-GEW!$E$12)*SUM(Fasering!$D$5:$D$10)</f>
        <v>3214.2315043778572</v>
      </c>
      <c r="N31" s="60">
        <f>GEW!$E$12+($F31-GEW!$E$12)*SUM(Fasering!$D$5:$D$11)</f>
        <v>3499.4600632562915</v>
      </c>
      <c r="O31" s="117">
        <f>GEW!$E$12+($F31-GEW!$E$12)*SUM(Fasering!$D$5:$D$12)</f>
        <v>3785.3312639999999</v>
      </c>
      <c r="P31" s="142">
        <f t="shared" si="4"/>
        <v>0</v>
      </c>
      <c r="Q31" s="144">
        <f t="shared" si="5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101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116">
        <f>$P31*SUM(Fasering!$D$5:$D$12)</f>
        <v>0</v>
      </c>
      <c r="Y31" s="142">
        <f t="shared" si="6"/>
        <v>0</v>
      </c>
      <c r="Z31" s="144">
        <f t="shared" si="7"/>
        <v>0</v>
      </c>
      <c r="AA31" s="115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101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116">
        <f>$Y31*SUM(Fasering!$D$5:$D$12)</f>
        <v>0</v>
      </c>
      <c r="AH31" s="5">
        <f>($AK$2+(I31+R31)*12*7.57%)*SUM(Fasering!$D$5)</f>
        <v>0</v>
      </c>
      <c r="AI31" s="109">
        <f>($AK$2+(J31+S31)*12*7.57%)*SUM(Fasering!$D$5:$D$7)</f>
        <v>589.29036615994391</v>
      </c>
      <c r="AJ31" s="109">
        <f>($AK$2+(K31+T31)*12*7.57%)*SUM(Fasering!$D$5:$D$8)</f>
        <v>1033.073222800336</v>
      </c>
      <c r="AK31" s="104">
        <f>($AK$2+(L31+U31)*12*7.57%)*SUM(Fasering!$D$5:$D$9)</f>
        <v>1553.9067948890583</v>
      </c>
      <c r="AL31" s="9">
        <f>($AK$2+(M31+V31)*12*7.57%)*SUM(Fasering!$D$5:$D$10)</f>
        <v>2151.7910824261107</v>
      </c>
      <c r="AM31" s="9">
        <f>($AK$2+(N31+W31)*12*7.57%)*SUM(Fasering!$D$5:$D$11)</f>
        <v>2825.1224127102341</v>
      </c>
      <c r="AN31" s="74">
        <f>($AK$2+(O31+X31)*12*7.57%)*SUM(Fasering!$D$5:$D$12)</f>
        <v>3576.9349202176008</v>
      </c>
      <c r="AO31" s="5">
        <f>($AK$2+(I31+AA31)*12*7.57%)*SUM(Fasering!$D$5)</f>
        <v>0</v>
      </c>
      <c r="AP31" s="109">
        <f>($AK$2+(J31+AB31)*12*7.57%)*SUM(Fasering!$D$5:$D$7)</f>
        <v>589.29036615994391</v>
      </c>
      <c r="AQ31" s="109">
        <f>($AK$2+(K31+AC31)*12*7.57%)*SUM(Fasering!$D$5:$D$8)</f>
        <v>1033.073222800336</v>
      </c>
      <c r="AR31" s="104">
        <f>($AK$2+(L31+AD31)*12*7.57%)*SUM(Fasering!$D$5:$D$9)</f>
        <v>1553.9067948890583</v>
      </c>
      <c r="AS31" s="9">
        <f>($AK$2+(M31+AE31)*12*7.57%)*SUM(Fasering!$D$5:$D$10)</f>
        <v>2151.7910824261107</v>
      </c>
      <c r="AT31" s="9">
        <f>($AK$2+(N31+AF31)*12*7.57%)*SUM(Fasering!$D$5:$D$11)</f>
        <v>2825.1224127102341</v>
      </c>
      <c r="AU31" s="74">
        <f>($AK$2+(O31+AG31)*12*7.57%)*SUM(Fasering!$D$5:$D$12)</f>
        <v>3576.9349202176008</v>
      </c>
    </row>
    <row r="32" spans="1:47" ht="15" x14ac:dyDescent="0.3">
      <c r="A32" s="32">
        <f t="shared" si="8"/>
        <v>23</v>
      </c>
      <c r="B32" s="142">
        <v>34232.959999999999</v>
      </c>
      <c r="C32" s="143"/>
      <c r="D32" s="142">
        <f t="shared" si="0"/>
        <v>46995.007488000003</v>
      </c>
      <c r="E32" s="144">
        <f t="shared" si="1"/>
        <v>1164.9758052945099</v>
      </c>
      <c r="F32" s="142">
        <f t="shared" si="2"/>
        <v>3916.2506239999998</v>
      </c>
      <c r="G32" s="144">
        <f t="shared" si="3"/>
        <v>97.081317107875819</v>
      </c>
      <c r="H32" s="60">
        <f>'L4'!$H$10</f>
        <v>1742.05</v>
      </c>
      <c r="I32" s="60">
        <f>GEW!$E$12+($F32-GEW!$E$12)*SUM(Fasering!$D$5)</f>
        <v>1858.3776639999999</v>
      </c>
      <c r="J32" s="60">
        <f>GEW!$E$12+($F32-GEW!$E$12)*SUM(Fasering!$D$5:$D$7)</f>
        <v>2390.4688952917763</v>
      </c>
      <c r="K32" s="60">
        <f>GEW!$E$12+($F32-GEW!$E$12)*SUM(Fasering!$D$5:$D$8)</f>
        <v>2695.762501766374</v>
      </c>
      <c r="L32" s="98">
        <f>GEW!$E$12+($F32-GEW!$E$12)*SUM(Fasering!$D$5:$D$9)</f>
        <v>3001.0561082409713</v>
      </c>
      <c r="M32" s="60">
        <f>GEW!$E$12+($F32-GEW!$E$12)*SUM(Fasering!$D$5:$D$10)</f>
        <v>3306.349714715569</v>
      </c>
      <c r="N32" s="60">
        <f>GEW!$E$12+($F32-GEW!$E$12)*SUM(Fasering!$D$5:$D$11)</f>
        <v>3610.9570175254021</v>
      </c>
      <c r="O32" s="117">
        <f>GEW!$E$12+($F32-GEW!$E$12)*SUM(Fasering!$D$5:$D$12)</f>
        <v>3916.2506240000002</v>
      </c>
      <c r="P32" s="142">
        <f t="shared" si="4"/>
        <v>0</v>
      </c>
      <c r="Q32" s="144">
        <f t="shared" si="5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101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116">
        <f>$P32*SUM(Fasering!$D$5:$D$12)</f>
        <v>0</v>
      </c>
      <c r="Y32" s="142">
        <f t="shared" si="6"/>
        <v>0</v>
      </c>
      <c r="Z32" s="144">
        <f t="shared" si="7"/>
        <v>0</v>
      </c>
      <c r="AA32" s="115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101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116">
        <f>$Y32*SUM(Fasering!$D$5:$D$12)</f>
        <v>0</v>
      </c>
      <c r="AH32" s="5">
        <f>($AK$2+(I32+R32)*12*7.57%)*SUM(Fasering!$D$5)</f>
        <v>0</v>
      </c>
      <c r="AI32" s="109">
        <f>($AK$2+(J32+S32)*12*7.57%)*SUM(Fasering!$D$5:$D$7)</f>
        <v>597.24126232232391</v>
      </c>
      <c r="AJ32" s="109">
        <f>($AK$2+(K32+T32)*12*7.57%)*SUM(Fasering!$D$5:$D$8)</f>
        <v>1052.7654149043026</v>
      </c>
      <c r="AK32" s="104">
        <f>($AK$2+(L32+U32)*12*7.57%)*SUM(Fasering!$D$5:$D$9)</f>
        <v>1590.5751938084575</v>
      </c>
      <c r="AL32" s="9">
        <f>($AK$2+(M32+V32)*12*7.57%)*SUM(Fasering!$D$5:$D$10)</f>
        <v>2210.6705990347896</v>
      </c>
      <c r="AM32" s="9">
        <f>($AK$2+(N32+W32)*12*7.57%)*SUM(Fasering!$D$5:$D$11)</f>
        <v>2911.3803880392775</v>
      </c>
      <c r="AN32" s="74">
        <f>($AK$2+(O32+X32)*12*7.57%)*SUM(Fasering!$D$5:$D$12)</f>
        <v>3695.8620668416015</v>
      </c>
      <c r="AO32" s="5">
        <f>($AK$2+(I32+AA32)*12*7.57%)*SUM(Fasering!$D$5)</f>
        <v>0</v>
      </c>
      <c r="AP32" s="109">
        <f>($AK$2+(J32+AB32)*12*7.57%)*SUM(Fasering!$D$5:$D$7)</f>
        <v>597.24126232232391</v>
      </c>
      <c r="AQ32" s="109">
        <f>($AK$2+(K32+AC32)*12*7.57%)*SUM(Fasering!$D$5:$D$8)</f>
        <v>1052.7654149043026</v>
      </c>
      <c r="AR32" s="104">
        <f>($AK$2+(L32+AD32)*12*7.57%)*SUM(Fasering!$D$5:$D$9)</f>
        <v>1590.5751938084575</v>
      </c>
      <c r="AS32" s="9">
        <f>($AK$2+(M32+AE32)*12*7.57%)*SUM(Fasering!$D$5:$D$10)</f>
        <v>2210.6705990347896</v>
      </c>
      <c r="AT32" s="9">
        <f>($AK$2+(N32+AF32)*12*7.57%)*SUM(Fasering!$D$5:$D$11)</f>
        <v>2911.3803880392775</v>
      </c>
      <c r="AU32" s="74">
        <f>($AK$2+(O32+AG32)*12*7.57%)*SUM(Fasering!$D$5:$D$12)</f>
        <v>3695.8620668416015</v>
      </c>
    </row>
    <row r="33" spans="1:47" ht="15" x14ac:dyDescent="0.3">
      <c r="A33" s="32">
        <f t="shared" si="8"/>
        <v>24</v>
      </c>
      <c r="B33" s="142">
        <v>35365.03</v>
      </c>
      <c r="C33" s="143"/>
      <c r="D33" s="142">
        <f t="shared" si="0"/>
        <v>48549.113184000002</v>
      </c>
      <c r="E33" s="144">
        <f t="shared" si="1"/>
        <v>1203.5010791796708</v>
      </c>
      <c r="F33" s="142">
        <f t="shared" si="2"/>
        <v>4045.7594319999998</v>
      </c>
      <c r="G33" s="144">
        <f t="shared" si="3"/>
        <v>100.29175659830589</v>
      </c>
      <c r="H33" s="60">
        <f>'L4'!$H$10</f>
        <v>1742.05</v>
      </c>
      <c r="I33" s="60">
        <f>GEW!$E$12+($F33-GEW!$E$12)*SUM(Fasering!$D$5)</f>
        <v>1858.3776639999999</v>
      </c>
      <c r="J33" s="60">
        <f>GEW!$E$12+($F33-GEW!$E$12)*SUM(Fasering!$D$5:$D$7)</f>
        <v>2423.9551709031971</v>
      </c>
      <c r="K33" s="60">
        <f>GEW!$E$12+($F33-GEW!$E$12)*SUM(Fasering!$D$5:$D$8)</f>
        <v>2748.4619221311746</v>
      </c>
      <c r="L33" s="98">
        <f>GEW!$E$12+($F33-GEW!$E$12)*SUM(Fasering!$D$5:$D$9)</f>
        <v>3072.9686733591525</v>
      </c>
      <c r="M33" s="60">
        <f>GEW!$E$12+($F33-GEW!$E$12)*SUM(Fasering!$D$5:$D$10)</f>
        <v>3397.47542458713</v>
      </c>
      <c r="N33" s="60">
        <f>GEW!$E$12+($F33-GEW!$E$12)*SUM(Fasering!$D$5:$D$11)</f>
        <v>3721.2526807720233</v>
      </c>
      <c r="O33" s="117">
        <f>GEW!$E$12+($F33-GEW!$E$12)*SUM(Fasering!$D$5:$D$12)</f>
        <v>4045.7594320000007</v>
      </c>
      <c r="P33" s="142">
        <f t="shared" si="4"/>
        <v>0</v>
      </c>
      <c r="Q33" s="144">
        <f t="shared" si="5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101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116">
        <f>$P33*SUM(Fasering!$D$5:$D$12)</f>
        <v>0</v>
      </c>
      <c r="Y33" s="142">
        <f t="shared" si="6"/>
        <v>0</v>
      </c>
      <c r="Z33" s="144">
        <f t="shared" si="7"/>
        <v>0</v>
      </c>
      <c r="AA33" s="115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101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116">
        <f>$Y33*SUM(Fasering!$D$5:$D$12)</f>
        <v>0</v>
      </c>
      <c r="AH33" s="5">
        <f>($AK$2+(I33+R33)*12*7.57%)*SUM(Fasering!$D$5)</f>
        <v>0</v>
      </c>
      <c r="AI33" s="109">
        <f>($AK$2+(J33+S33)*12*7.57%)*SUM(Fasering!$D$5:$D$7)</f>
        <v>605.1064939009201</v>
      </c>
      <c r="AJ33" s="109">
        <f>($AK$2+(K33+T33)*12*7.57%)*SUM(Fasering!$D$5:$D$8)</f>
        <v>1072.2454392971174</v>
      </c>
      <c r="AK33" s="104">
        <f>($AK$2+(L33+U33)*12*7.57%)*SUM(Fasering!$D$5:$D$9)</f>
        <v>1626.8485198873504</v>
      </c>
      <c r="AL33" s="9">
        <f>($AK$2+(M33+V33)*12*7.57%)*SUM(Fasering!$D$5:$D$10)</f>
        <v>2268.9157356716182</v>
      </c>
      <c r="AM33" s="9">
        <f>($AK$2+(N33+W33)*12*7.57%)*SUM(Fasering!$D$5:$D$11)</f>
        <v>2996.7090022744669</v>
      </c>
      <c r="AN33" s="74">
        <f>($AK$2+(O33+X33)*12*7.57%)*SUM(Fasering!$D$5:$D$12)</f>
        <v>3813.507868028802</v>
      </c>
      <c r="AO33" s="5">
        <f>($AK$2+(I33+AA33)*12*7.57%)*SUM(Fasering!$D$5)</f>
        <v>0</v>
      </c>
      <c r="AP33" s="109">
        <f>($AK$2+(J33+AB33)*12*7.57%)*SUM(Fasering!$D$5:$D$7)</f>
        <v>605.1064939009201</v>
      </c>
      <c r="AQ33" s="109">
        <f>($AK$2+(K33+AC33)*12*7.57%)*SUM(Fasering!$D$5:$D$8)</f>
        <v>1072.2454392971174</v>
      </c>
      <c r="AR33" s="104">
        <f>($AK$2+(L33+AD33)*12*7.57%)*SUM(Fasering!$D$5:$D$9)</f>
        <v>1626.8485198873504</v>
      </c>
      <c r="AS33" s="9">
        <f>($AK$2+(M33+AE33)*12*7.57%)*SUM(Fasering!$D$5:$D$10)</f>
        <v>2268.9157356716182</v>
      </c>
      <c r="AT33" s="9">
        <f>($AK$2+(N33+AF33)*12*7.57%)*SUM(Fasering!$D$5:$D$11)</f>
        <v>2996.7090022744669</v>
      </c>
      <c r="AU33" s="74">
        <f>($AK$2+(O33+AG33)*12*7.57%)*SUM(Fasering!$D$5:$D$12)</f>
        <v>3813.507868028802</v>
      </c>
    </row>
    <row r="34" spans="1:47" ht="15" x14ac:dyDescent="0.3">
      <c r="A34" s="32">
        <f t="shared" si="8"/>
        <v>25</v>
      </c>
      <c r="B34" s="142">
        <v>35377.33</v>
      </c>
      <c r="C34" s="143"/>
      <c r="D34" s="142">
        <f t="shared" si="0"/>
        <v>48565.998624</v>
      </c>
      <c r="E34" s="144">
        <f t="shared" si="1"/>
        <v>1203.9196583035655</v>
      </c>
      <c r="F34" s="142">
        <f t="shared" si="2"/>
        <v>4047.1665520000006</v>
      </c>
      <c r="G34" s="144">
        <f t="shared" si="3"/>
        <v>100.32663819196381</v>
      </c>
      <c r="H34" s="60">
        <f>'L4'!$H$10</f>
        <v>1742.05</v>
      </c>
      <c r="I34" s="60">
        <f>GEW!$E$12+($F34-GEW!$E$12)*SUM(Fasering!$D$5)</f>
        <v>1858.3776639999999</v>
      </c>
      <c r="J34" s="60">
        <f>GEW!$E$12+($F34-GEW!$E$12)*SUM(Fasering!$D$5:$D$7)</f>
        <v>2424.3190010462276</v>
      </c>
      <c r="K34" s="60">
        <f>GEW!$E$12+($F34-GEW!$E$12)*SUM(Fasering!$D$5:$D$8)</f>
        <v>2749.0345041009182</v>
      </c>
      <c r="L34" s="98">
        <f>GEW!$E$12+($F34-GEW!$E$12)*SUM(Fasering!$D$5:$D$9)</f>
        <v>3073.7500071556083</v>
      </c>
      <c r="M34" s="60">
        <f>GEW!$E$12+($F34-GEW!$E$12)*SUM(Fasering!$D$5:$D$10)</f>
        <v>3398.4655102102988</v>
      </c>
      <c r="N34" s="60">
        <f>GEW!$E$12+($F34-GEW!$E$12)*SUM(Fasering!$D$5:$D$11)</f>
        <v>3722.451048945311</v>
      </c>
      <c r="O34" s="117">
        <f>GEW!$E$12+($F34-GEW!$E$12)*SUM(Fasering!$D$5:$D$12)</f>
        <v>4047.1665520000015</v>
      </c>
      <c r="P34" s="142">
        <f t="shared" si="4"/>
        <v>0</v>
      </c>
      <c r="Q34" s="144">
        <f t="shared" si="5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101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116">
        <f>$P34*SUM(Fasering!$D$5:$D$12)</f>
        <v>0</v>
      </c>
      <c r="Y34" s="142">
        <f t="shared" si="6"/>
        <v>0</v>
      </c>
      <c r="Z34" s="144">
        <f t="shared" si="7"/>
        <v>0</v>
      </c>
      <c r="AA34" s="115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101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116">
        <f>$Y34*SUM(Fasering!$D$5:$D$12)</f>
        <v>0</v>
      </c>
      <c r="AH34" s="5">
        <f>($AK$2+(I34+R34)*12*7.57%)*SUM(Fasering!$D$5)</f>
        <v>0</v>
      </c>
      <c r="AI34" s="109">
        <f>($AK$2+(J34+S34)*12*7.57%)*SUM(Fasering!$D$5:$D$7)</f>
        <v>605.19195005505958</v>
      </c>
      <c r="AJ34" s="109">
        <f>($AK$2+(K34+T34)*12*7.57%)*SUM(Fasering!$D$5:$D$8)</f>
        <v>1072.4570907851275</v>
      </c>
      <c r="AK34" s="104">
        <f>($AK$2+(L34+U34)*12*7.57%)*SUM(Fasering!$D$5:$D$9)</f>
        <v>1627.24263148007</v>
      </c>
      <c r="AL34" s="9">
        <f>($AK$2+(M34+V34)*12*7.57%)*SUM(Fasering!$D$5:$D$10)</f>
        <v>2269.5485721398873</v>
      </c>
      <c r="AM34" s="9">
        <f>($AK$2+(N34+W34)*12*7.57%)*SUM(Fasering!$D$5:$D$11)</f>
        <v>2997.6361021491157</v>
      </c>
      <c r="AN34" s="74">
        <f>($AK$2+(O34+X34)*12*7.57%)*SUM(Fasering!$D$5:$D$12)</f>
        <v>3814.7860958368024</v>
      </c>
      <c r="AO34" s="5">
        <f>($AK$2+(I34+AA34)*12*7.57%)*SUM(Fasering!$D$5)</f>
        <v>0</v>
      </c>
      <c r="AP34" s="109">
        <f>($AK$2+(J34+AB34)*12*7.57%)*SUM(Fasering!$D$5:$D$7)</f>
        <v>605.19195005505958</v>
      </c>
      <c r="AQ34" s="109">
        <f>($AK$2+(K34+AC34)*12*7.57%)*SUM(Fasering!$D$5:$D$8)</f>
        <v>1072.4570907851275</v>
      </c>
      <c r="AR34" s="104">
        <f>($AK$2+(L34+AD34)*12*7.57%)*SUM(Fasering!$D$5:$D$9)</f>
        <v>1627.24263148007</v>
      </c>
      <c r="AS34" s="9">
        <f>($AK$2+(M34+AE34)*12*7.57%)*SUM(Fasering!$D$5:$D$10)</f>
        <v>2269.5485721398873</v>
      </c>
      <c r="AT34" s="9">
        <f>($AK$2+(N34+AF34)*12*7.57%)*SUM(Fasering!$D$5:$D$11)</f>
        <v>2997.6361021491157</v>
      </c>
      <c r="AU34" s="74">
        <f>($AK$2+(O34+AG34)*12*7.57%)*SUM(Fasering!$D$5:$D$12)</f>
        <v>3814.7860958368024</v>
      </c>
    </row>
    <row r="35" spans="1:47" ht="15" x14ac:dyDescent="0.3">
      <c r="A35" s="32">
        <f t="shared" si="8"/>
        <v>26</v>
      </c>
      <c r="B35" s="142">
        <v>35377.33</v>
      </c>
      <c r="C35" s="143"/>
      <c r="D35" s="142">
        <f t="shared" si="0"/>
        <v>48565.998624</v>
      </c>
      <c r="E35" s="144">
        <f t="shared" si="1"/>
        <v>1203.9196583035655</v>
      </c>
      <c r="F35" s="142">
        <f t="shared" si="2"/>
        <v>4047.1665520000006</v>
      </c>
      <c r="G35" s="144">
        <f t="shared" si="3"/>
        <v>100.32663819196381</v>
      </c>
      <c r="H35" s="60">
        <f>'L4'!$H$10</f>
        <v>1742.05</v>
      </c>
      <c r="I35" s="60">
        <f>GEW!$E$12+($F35-GEW!$E$12)*SUM(Fasering!$D$5)</f>
        <v>1858.3776639999999</v>
      </c>
      <c r="J35" s="60">
        <f>GEW!$E$12+($F35-GEW!$E$12)*SUM(Fasering!$D$5:$D$7)</f>
        <v>2424.3190010462276</v>
      </c>
      <c r="K35" s="60">
        <f>GEW!$E$12+($F35-GEW!$E$12)*SUM(Fasering!$D$5:$D$8)</f>
        <v>2749.0345041009182</v>
      </c>
      <c r="L35" s="98">
        <f>GEW!$E$12+($F35-GEW!$E$12)*SUM(Fasering!$D$5:$D$9)</f>
        <v>3073.7500071556083</v>
      </c>
      <c r="M35" s="60">
        <f>GEW!$E$12+($F35-GEW!$E$12)*SUM(Fasering!$D$5:$D$10)</f>
        <v>3398.4655102102988</v>
      </c>
      <c r="N35" s="60">
        <f>GEW!$E$12+($F35-GEW!$E$12)*SUM(Fasering!$D$5:$D$11)</f>
        <v>3722.451048945311</v>
      </c>
      <c r="O35" s="117">
        <f>GEW!$E$12+($F35-GEW!$E$12)*SUM(Fasering!$D$5:$D$12)</f>
        <v>4047.1665520000015</v>
      </c>
      <c r="P35" s="142">
        <f t="shared" si="4"/>
        <v>0</v>
      </c>
      <c r="Q35" s="144">
        <f t="shared" si="5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101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116">
        <f>$P35*SUM(Fasering!$D$5:$D$12)</f>
        <v>0</v>
      </c>
      <c r="Y35" s="142">
        <f t="shared" si="6"/>
        <v>0</v>
      </c>
      <c r="Z35" s="144">
        <f t="shared" si="7"/>
        <v>0</v>
      </c>
      <c r="AA35" s="115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101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116">
        <f>$Y35*SUM(Fasering!$D$5:$D$12)</f>
        <v>0</v>
      </c>
      <c r="AH35" s="5">
        <f>($AK$2+(I35+R35)*12*7.57%)*SUM(Fasering!$D$5)</f>
        <v>0</v>
      </c>
      <c r="AI35" s="109">
        <f>($AK$2+(J35+S35)*12*7.57%)*SUM(Fasering!$D$5:$D$7)</f>
        <v>605.19195005505958</v>
      </c>
      <c r="AJ35" s="109">
        <f>($AK$2+(K35+T35)*12*7.57%)*SUM(Fasering!$D$5:$D$8)</f>
        <v>1072.4570907851275</v>
      </c>
      <c r="AK35" s="104">
        <f>($AK$2+(L35+U35)*12*7.57%)*SUM(Fasering!$D$5:$D$9)</f>
        <v>1627.24263148007</v>
      </c>
      <c r="AL35" s="9">
        <f>($AK$2+(M35+V35)*12*7.57%)*SUM(Fasering!$D$5:$D$10)</f>
        <v>2269.5485721398873</v>
      </c>
      <c r="AM35" s="9">
        <f>($AK$2+(N35+W35)*12*7.57%)*SUM(Fasering!$D$5:$D$11)</f>
        <v>2997.6361021491157</v>
      </c>
      <c r="AN35" s="74">
        <f>($AK$2+(O35+X35)*12*7.57%)*SUM(Fasering!$D$5:$D$12)</f>
        <v>3814.7860958368024</v>
      </c>
      <c r="AO35" s="5">
        <f>($AK$2+(I35+AA35)*12*7.57%)*SUM(Fasering!$D$5)</f>
        <v>0</v>
      </c>
      <c r="AP35" s="109">
        <f>($AK$2+(J35+AB35)*12*7.57%)*SUM(Fasering!$D$5:$D$7)</f>
        <v>605.19195005505958</v>
      </c>
      <c r="AQ35" s="109">
        <f>($AK$2+(K35+AC35)*12*7.57%)*SUM(Fasering!$D$5:$D$8)</f>
        <v>1072.4570907851275</v>
      </c>
      <c r="AR35" s="104">
        <f>($AK$2+(L35+AD35)*12*7.57%)*SUM(Fasering!$D$5:$D$9)</f>
        <v>1627.24263148007</v>
      </c>
      <c r="AS35" s="9">
        <f>($AK$2+(M35+AE35)*12*7.57%)*SUM(Fasering!$D$5:$D$10)</f>
        <v>2269.5485721398873</v>
      </c>
      <c r="AT35" s="9">
        <f>($AK$2+(N35+AF35)*12*7.57%)*SUM(Fasering!$D$5:$D$11)</f>
        <v>2997.6361021491157</v>
      </c>
      <c r="AU35" s="74">
        <f>($AK$2+(O35+AG35)*12*7.57%)*SUM(Fasering!$D$5:$D$12)</f>
        <v>3814.7860958368024</v>
      </c>
    </row>
    <row r="36" spans="1:47" ht="15" x14ac:dyDescent="0.3">
      <c r="A36" s="32">
        <f t="shared" si="8"/>
        <v>27</v>
      </c>
      <c r="B36" s="142">
        <v>35389.620000000003</v>
      </c>
      <c r="C36" s="143"/>
      <c r="D36" s="142">
        <f t="shared" si="0"/>
        <v>48582.870336000007</v>
      </c>
      <c r="E36" s="144">
        <f t="shared" si="1"/>
        <v>1204.3378971192296</v>
      </c>
      <c r="F36" s="142">
        <f t="shared" si="2"/>
        <v>4048.5725280000001</v>
      </c>
      <c r="G36" s="144">
        <f t="shared" si="3"/>
        <v>100.36149142660246</v>
      </c>
      <c r="H36" s="60">
        <f>'L4'!$H$10</f>
        <v>1742.05</v>
      </c>
      <c r="I36" s="60">
        <f>GEW!$E$12+($F36-GEW!$E$12)*SUM(Fasering!$D$5)</f>
        <v>1858.3776639999999</v>
      </c>
      <c r="J36" s="60">
        <f>GEW!$E$12+($F36-GEW!$E$12)*SUM(Fasering!$D$5:$D$7)</f>
        <v>2424.6825353923937</v>
      </c>
      <c r="K36" s="60">
        <f>GEW!$E$12+($F36-GEW!$E$12)*SUM(Fasering!$D$5:$D$8)</f>
        <v>2749.6066205568641</v>
      </c>
      <c r="L36" s="98">
        <f>GEW!$E$12+($F36-GEW!$E$12)*SUM(Fasering!$D$5:$D$9)</f>
        <v>3074.5307057213349</v>
      </c>
      <c r="M36" s="60">
        <f>GEW!$E$12+($F36-GEW!$E$12)*SUM(Fasering!$D$5:$D$10)</f>
        <v>3399.4547908858049</v>
      </c>
      <c r="N36" s="60">
        <f>GEW!$E$12+($F36-GEW!$E$12)*SUM(Fasering!$D$5:$D$11)</f>
        <v>3723.6484428355297</v>
      </c>
      <c r="O36" s="117">
        <f>GEW!$E$12+($F36-GEW!$E$12)*SUM(Fasering!$D$5:$D$12)</f>
        <v>4048.5725280000006</v>
      </c>
      <c r="P36" s="142">
        <f t="shared" si="4"/>
        <v>0</v>
      </c>
      <c r="Q36" s="144">
        <f t="shared" si="5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101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116">
        <f>$P36*SUM(Fasering!$D$5:$D$12)</f>
        <v>0</v>
      </c>
      <c r="Y36" s="142">
        <f t="shared" si="6"/>
        <v>0</v>
      </c>
      <c r="Z36" s="144">
        <f t="shared" si="7"/>
        <v>0</v>
      </c>
      <c r="AA36" s="115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101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116">
        <f>$Y36*SUM(Fasering!$D$5:$D$12)</f>
        <v>0</v>
      </c>
      <c r="AH36" s="5">
        <f>($AK$2+(I36+R36)*12*7.57%)*SUM(Fasering!$D$5)</f>
        <v>0</v>
      </c>
      <c r="AI36" s="109">
        <f>($AK$2+(J36+S36)*12*7.57%)*SUM(Fasering!$D$5:$D$7)</f>
        <v>605.27733673265107</v>
      </c>
      <c r="AJ36" s="109">
        <f>($AK$2+(K36+T36)*12*7.57%)*SUM(Fasering!$D$5:$D$8)</f>
        <v>1072.6685701987569</v>
      </c>
      <c r="AK36" s="104">
        <f>($AK$2+(L36+U36)*12*7.57%)*SUM(Fasering!$D$5:$D$9)</f>
        <v>1627.6364226568605</v>
      </c>
      <c r="AL36" s="9">
        <f>($AK$2+(M36+V36)*12*7.57%)*SUM(Fasering!$D$5:$D$10)</f>
        <v>2270.1808941069617</v>
      </c>
      <c r="AM36" s="9">
        <f>($AK$2+(N36+W36)*12*7.57%)*SUM(Fasering!$D$5:$D$11)</f>
        <v>2998.5624482840276</v>
      </c>
      <c r="AN36" s="74">
        <f>($AK$2+(O36+X36)*12*7.57%)*SUM(Fasering!$D$5:$D$12)</f>
        <v>3816.0632844352017</v>
      </c>
      <c r="AO36" s="5">
        <f>($AK$2+(I36+AA36)*12*7.57%)*SUM(Fasering!$D$5)</f>
        <v>0</v>
      </c>
      <c r="AP36" s="109">
        <f>($AK$2+(J36+AB36)*12*7.57%)*SUM(Fasering!$D$5:$D$7)</f>
        <v>605.27733673265107</v>
      </c>
      <c r="AQ36" s="109">
        <f>($AK$2+(K36+AC36)*12*7.57%)*SUM(Fasering!$D$5:$D$8)</f>
        <v>1072.6685701987569</v>
      </c>
      <c r="AR36" s="104">
        <f>($AK$2+(L36+AD36)*12*7.57%)*SUM(Fasering!$D$5:$D$9)</f>
        <v>1627.6364226568605</v>
      </c>
      <c r="AS36" s="9">
        <f>($AK$2+(M36+AE36)*12*7.57%)*SUM(Fasering!$D$5:$D$10)</f>
        <v>2270.1808941069617</v>
      </c>
      <c r="AT36" s="9">
        <f>($AK$2+(N36+AF36)*12*7.57%)*SUM(Fasering!$D$5:$D$11)</f>
        <v>2998.5624482840276</v>
      </c>
      <c r="AU36" s="74">
        <f>($AK$2+(O36+AG36)*12*7.57%)*SUM(Fasering!$D$5:$D$12)</f>
        <v>3816.0632844352017</v>
      </c>
    </row>
    <row r="37" spans="1:47" ht="15" x14ac:dyDescent="0.3">
      <c r="A37" s="35"/>
      <c r="B37" s="156"/>
      <c r="C37" s="157"/>
      <c r="D37" s="156"/>
      <c r="E37" s="157"/>
      <c r="F37" s="156"/>
      <c r="G37" s="157"/>
      <c r="H37" s="46"/>
      <c r="I37" s="46"/>
      <c r="J37" s="46"/>
      <c r="K37" s="99"/>
      <c r="L37" s="46"/>
      <c r="M37" s="46"/>
      <c r="N37" s="46"/>
      <c r="O37" s="119"/>
      <c r="P37" s="156"/>
      <c r="Q37" s="157"/>
      <c r="R37" s="46"/>
      <c r="S37" s="46"/>
      <c r="T37" s="99"/>
      <c r="U37" s="46"/>
      <c r="V37" s="46"/>
      <c r="W37" s="46"/>
      <c r="X37" s="119"/>
      <c r="Y37" s="156"/>
      <c r="Z37" s="157"/>
      <c r="AA37" s="46"/>
      <c r="AB37" s="46"/>
      <c r="AC37" s="99"/>
      <c r="AD37" s="46"/>
      <c r="AE37" s="46"/>
      <c r="AF37" s="46"/>
      <c r="AG37" s="119"/>
      <c r="AH37" s="75"/>
      <c r="AI37" s="110"/>
      <c r="AJ37" s="105"/>
      <c r="AK37" s="76"/>
      <c r="AL37" s="76"/>
      <c r="AM37" s="76"/>
      <c r="AN37" s="77"/>
      <c r="AO37" s="75"/>
      <c r="AP37" s="110"/>
      <c r="AQ37" s="105"/>
      <c r="AR37" s="76"/>
      <c r="AS37" s="76"/>
      <c r="AT37" s="76"/>
      <c r="AU37" s="77"/>
    </row>
    <row r="38" spans="1:47" ht="15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4"/>
      <c r="L38" s="23"/>
      <c r="M38" s="23"/>
      <c r="N38" s="23"/>
      <c r="O38" s="23"/>
      <c r="P38" s="23"/>
      <c r="Q38" s="23"/>
      <c r="R38" s="23"/>
      <c r="S38" s="23"/>
      <c r="T38" s="24"/>
      <c r="U38" s="23"/>
      <c r="V38" s="23"/>
      <c r="W38" s="23"/>
      <c r="X38" s="23"/>
      <c r="Y38" s="23"/>
      <c r="Z38" s="23"/>
      <c r="AA38" s="23"/>
      <c r="AB38" s="23"/>
      <c r="AC38" s="24"/>
      <c r="AD38" s="23"/>
      <c r="AE38" s="23"/>
      <c r="AF38" s="23"/>
      <c r="AG38" s="23"/>
    </row>
  </sheetData>
  <mergeCells count="166">
    <mergeCell ref="B34:C34"/>
    <mergeCell ref="D34:E34"/>
    <mergeCell ref="F34:G34"/>
    <mergeCell ref="P34:Q34"/>
    <mergeCell ref="Y34:Z34"/>
    <mergeCell ref="B37:C37"/>
    <mergeCell ref="D37:E37"/>
    <mergeCell ref="F37:G37"/>
    <mergeCell ref="P37:Q37"/>
    <mergeCell ref="Y37:Z37"/>
    <mergeCell ref="B35:C35"/>
    <mergeCell ref="D35:E35"/>
    <mergeCell ref="F35:G35"/>
    <mergeCell ref="P35:Q35"/>
    <mergeCell ref="Y35:Z35"/>
    <mergeCell ref="B36:C36"/>
    <mergeCell ref="D36:E36"/>
    <mergeCell ref="F36:G36"/>
    <mergeCell ref="P36:Q36"/>
    <mergeCell ref="Y36:Z36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7:C7"/>
    <mergeCell ref="D7:E7"/>
    <mergeCell ref="F7:G7"/>
    <mergeCell ref="P7:Q7"/>
    <mergeCell ref="Y7:Z7"/>
    <mergeCell ref="B8:C8"/>
    <mergeCell ref="D8:E8"/>
    <mergeCell ref="B9:C9"/>
    <mergeCell ref="D9:E9"/>
    <mergeCell ref="F9:G9"/>
    <mergeCell ref="P9:Q9"/>
    <mergeCell ref="Y9:Z9"/>
    <mergeCell ref="AH5:AN5"/>
    <mergeCell ref="AO5:AU5"/>
    <mergeCell ref="AA5:AG5"/>
    <mergeCell ref="B6:C6"/>
    <mergeCell ref="D6:E6"/>
    <mergeCell ref="F6:G6"/>
    <mergeCell ref="P6:Q6"/>
    <mergeCell ref="Y6:Z6"/>
    <mergeCell ref="B5:E5"/>
    <mergeCell ref="F5:G5"/>
    <mergeCell ref="P5:Q5"/>
    <mergeCell ref="R5:X5"/>
    <mergeCell ref="Y5:Z5"/>
    <mergeCell ref="H5:O5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colBreaks count="3" manualBreakCount="3">
    <brk id="15" max="36" man="1"/>
    <brk id="24" max="1048575" man="1"/>
    <brk id="33" max="3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"/>
  <sheetViews>
    <sheetView zoomScale="80" zoomScaleNormal="80" workbookViewId="0"/>
  </sheetViews>
  <sheetFormatPr defaultRowHeight="12.75" x14ac:dyDescent="0.2"/>
  <cols>
    <col min="1" max="1" width="4.5" bestFit="1" customWidth="1"/>
    <col min="8" max="9" width="11.25" customWidth="1"/>
    <col min="10" max="10" width="11.25" style="68" customWidth="1"/>
    <col min="11" max="11" width="11.25" style="94" customWidth="1"/>
    <col min="12" max="15" width="11.25" customWidth="1"/>
    <col min="18" max="18" width="11.25" customWidth="1"/>
    <col min="19" max="19" width="11.25" style="68" customWidth="1"/>
    <col min="20" max="20" width="11.25" style="94" customWidth="1"/>
    <col min="21" max="24" width="11.25" customWidth="1"/>
    <col min="27" max="27" width="11.25" customWidth="1"/>
    <col min="28" max="28" width="11.25" style="68" customWidth="1"/>
    <col min="29" max="29" width="11.25" style="94" customWidth="1"/>
    <col min="30" max="34" width="11.25" customWidth="1"/>
    <col min="35" max="35" width="11.25" style="68" customWidth="1"/>
    <col min="36" max="36" width="11.25" style="94" customWidth="1"/>
    <col min="37" max="41" width="11.25" customWidth="1"/>
    <col min="42" max="42" width="11.25" style="68" customWidth="1"/>
    <col min="43" max="43" width="11.25" style="94" customWidth="1"/>
    <col min="44" max="47" width="11.25" customWidth="1"/>
  </cols>
  <sheetData>
    <row r="1" spans="1:47" ht="16.5" x14ac:dyDescent="0.3">
      <c r="A1" s="21" t="s">
        <v>72</v>
      </c>
      <c r="B1" s="21" t="s">
        <v>19</v>
      </c>
      <c r="C1" s="21" t="s">
        <v>121</v>
      </c>
      <c r="D1" s="21"/>
      <c r="E1" s="22"/>
      <c r="G1" s="21"/>
      <c r="H1" s="21"/>
      <c r="I1" s="21"/>
      <c r="J1" s="23"/>
      <c r="K1" s="24"/>
      <c r="L1" s="85">
        <f>D8</f>
        <v>44287</v>
      </c>
      <c r="M1" s="23"/>
      <c r="N1" s="23"/>
      <c r="O1" s="24" t="s">
        <v>71</v>
      </c>
      <c r="P1" s="23"/>
    </row>
    <row r="2" spans="1:47" ht="16.5" x14ac:dyDescent="0.3">
      <c r="A2" s="24"/>
      <c r="B2" s="23"/>
      <c r="C2" s="23"/>
      <c r="D2" s="23"/>
      <c r="E2" s="22"/>
      <c r="F2" s="55"/>
      <c r="G2" s="21"/>
      <c r="H2" s="21"/>
      <c r="I2" s="21"/>
      <c r="J2" s="23"/>
      <c r="K2" s="24"/>
      <c r="L2" s="23"/>
      <c r="M2" s="23"/>
      <c r="N2" s="23"/>
      <c r="O2" s="23"/>
      <c r="P2" s="23"/>
      <c r="Q2" s="23"/>
      <c r="R2" s="24"/>
      <c r="AH2" s="68" t="str">
        <f>'L4'!$AH$2</f>
        <v>Berekening eindejaarspremie 2020:</v>
      </c>
    </row>
    <row r="3" spans="1:47" ht="16.5" x14ac:dyDescent="0.3">
      <c r="A3" s="24"/>
      <c r="B3" s="23"/>
      <c r="C3" s="23"/>
      <c r="D3" s="23"/>
      <c r="I3" s="21"/>
      <c r="J3" s="23"/>
      <c r="K3" s="24"/>
      <c r="L3" s="23"/>
      <c r="M3" s="23"/>
      <c r="N3" s="23" t="s">
        <v>21</v>
      </c>
      <c r="O3" s="67">
        <f>'L4'!O3</f>
        <v>1.3728</v>
      </c>
      <c r="P3" s="23"/>
      <c r="Q3" s="23"/>
      <c r="R3" s="24"/>
      <c r="AH3" s="69" t="s">
        <v>92</v>
      </c>
      <c r="AK3" s="70">
        <f>'L4'!$AK$3</f>
        <v>138.34</v>
      </c>
    </row>
    <row r="4" spans="1:47" ht="16.5" x14ac:dyDescent="0.3">
      <c r="A4" s="24"/>
      <c r="B4" s="23"/>
      <c r="C4" s="23"/>
      <c r="D4" s="23"/>
      <c r="I4" s="21"/>
      <c r="J4" s="23"/>
      <c r="K4" s="24"/>
      <c r="L4" s="23"/>
      <c r="M4" s="23"/>
      <c r="P4" s="23"/>
      <c r="Q4" s="23"/>
      <c r="R4" s="24"/>
      <c r="AH4" s="69" t="s">
        <v>47</v>
      </c>
      <c r="AJ4" s="111"/>
    </row>
    <row r="5" spans="1:47" ht="17.25" x14ac:dyDescent="0.35">
      <c r="A5" s="21"/>
      <c r="B5" s="21"/>
      <c r="C5" s="21"/>
      <c r="D5" s="21"/>
      <c r="E5" s="26"/>
      <c r="F5" s="27"/>
      <c r="G5" s="21"/>
      <c r="H5" s="21"/>
      <c r="I5" s="21"/>
      <c r="J5" s="36"/>
      <c r="K5" s="21"/>
      <c r="L5" s="21"/>
      <c r="M5" s="21"/>
      <c r="N5" s="21"/>
      <c r="O5" s="21"/>
      <c r="P5" s="21"/>
      <c r="Q5" s="23"/>
      <c r="R5" s="23"/>
      <c r="S5" s="23"/>
      <c r="T5" s="24"/>
      <c r="U5" s="23"/>
      <c r="V5" s="23"/>
      <c r="W5" s="23"/>
      <c r="X5" s="23"/>
      <c r="Y5" s="23"/>
      <c r="Z5" s="23"/>
      <c r="AA5" s="23"/>
      <c r="AB5" s="23"/>
      <c r="AC5" s="24"/>
      <c r="AD5" s="23"/>
      <c r="AE5" s="23"/>
      <c r="AF5" s="23"/>
      <c r="AG5" s="23"/>
    </row>
    <row r="6" spans="1:47" ht="15" x14ac:dyDescent="0.3">
      <c r="A6" s="28"/>
      <c r="B6" s="135" t="s">
        <v>22</v>
      </c>
      <c r="C6" s="136"/>
      <c r="D6" s="136"/>
      <c r="E6" s="137"/>
      <c r="F6" s="135" t="s">
        <v>23</v>
      </c>
      <c r="G6" s="137"/>
      <c r="H6" s="132" t="s">
        <v>37</v>
      </c>
      <c r="I6" s="133"/>
      <c r="J6" s="133"/>
      <c r="K6" s="133"/>
      <c r="L6" s="133"/>
      <c r="M6" s="133"/>
      <c r="N6" s="133"/>
      <c r="O6" s="134"/>
      <c r="P6" s="135" t="s">
        <v>24</v>
      </c>
      <c r="Q6" s="138"/>
      <c r="R6" s="132" t="s">
        <v>38</v>
      </c>
      <c r="S6" s="133"/>
      <c r="T6" s="133"/>
      <c r="U6" s="133"/>
      <c r="V6" s="133"/>
      <c r="W6" s="133"/>
      <c r="X6" s="134"/>
      <c r="Y6" s="135" t="s">
        <v>25</v>
      </c>
      <c r="Z6" s="137"/>
      <c r="AA6" s="132" t="s">
        <v>39</v>
      </c>
      <c r="AB6" s="133"/>
      <c r="AC6" s="133"/>
      <c r="AD6" s="133"/>
      <c r="AE6" s="133"/>
      <c r="AF6" s="133"/>
      <c r="AG6" s="134"/>
      <c r="AH6" s="132" t="s">
        <v>99</v>
      </c>
      <c r="AI6" s="133"/>
      <c r="AJ6" s="133"/>
      <c r="AK6" s="133"/>
      <c r="AL6" s="133"/>
      <c r="AM6" s="133"/>
      <c r="AN6" s="134"/>
      <c r="AO6" s="132" t="s">
        <v>100</v>
      </c>
      <c r="AP6" s="133"/>
      <c r="AQ6" s="133"/>
      <c r="AR6" s="133"/>
      <c r="AS6" s="133"/>
      <c r="AT6" s="133"/>
      <c r="AU6" s="134"/>
    </row>
    <row r="7" spans="1:47" ht="15" x14ac:dyDescent="0.3">
      <c r="A7" s="32"/>
      <c r="B7" s="139">
        <v>1</v>
      </c>
      <c r="C7" s="140"/>
      <c r="D7" s="139"/>
      <c r="E7" s="140"/>
      <c r="F7" s="139"/>
      <c r="G7" s="140"/>
      <c r="H7" s="43" t="s">
        <v>128</v>
      </c>
      <c r="I7" s="43" t="s">
        <v>32</v>
      </c>
      <c r="J7" s="43" t="s">
        <v>33</v>
      </c>
      <c r="K7" s="43" t="s">
        <v>34</v>
      </c>
      <c r="L7" s="95" t="s">
        <v>35</v>
      </c>
      <c r="M7" s="43" t="s">
        <v>36</v>
      </c>
      <c r="N7" s="43" t="s">
        <v>125</v>
      </c>
      <c r="O7" s="114" t="s">
        <v>126</v>
      </c>
      <c r="P7" s="139"/>
      <c r="Q7" s="140"/>
      <c r="R7" s="43" t="s">
        <v>127</v>
      </c>
      <c r="S7" s="43" t="s">
        <v>33</v>
      </c>
      <c r="T7" s="43" t="s">
        <v>34</v>
      </c>
      <c r="U7" s="95" t="s">
        <v>35</v>
      </c>
      <c r="V7" s="43" t="s">
        <v>36</v>
      </c>
      <c r="W7" s="43" t="s">
        <v>125</v>
      </c>
      <c r="X7" s="114" t="s">
        <v>126</v>
      </c>
      <c r="Y7" s="141" t="s">
        <v>27</v>
      </c>
      <c r="Z7" s="140"/>
      <c r="AA7" s="43" t="s">
        <v>127</v>
      </c>
      <c r="AB7" s="43" t="s">
        <v>33</v>
      </c>
      <c r="AC7" s="43" t="s">
        <v>34</v>
      </c>
      <c r="AD7" s="95" t="s">
        <v>35</v>
      </c>
      <c r="AE7" s="43" t="s">
        <v>36</v>
      </c>
      <c r="AF7" s="43" t="s">
        <v>125</v>
      </c>
      <c r="AG7" s="114" t="s">
        <v>126</v>
      </c>
      <c r="AH7" s="43" t="s">
        <v>127</v>
      </c>
      <c r="AI7" s="43" t="s">
        <v>33</v>
      </c>
      <c r="AJ7" s="43" t="s">
        <v>34</v>
      </c>
      <c r="AK7" s="95" t="s">
        <v>35</v>
      </c>
      <c r="AL7" s="43" t="s">
        <v>36</v>
      </c>
      <c r="AM7" s="43" t="s">
        <v>125</v>
      </c>
      <c r="AN7" s="114" t="s">
        <v>126</v>
      </c>
      <c r="AO7" s="43" t="s">
        <v>127</v>
      </c>
      <c r="AP7" s="43" t="s">
        <v>33</v>
      </c>
      <c r="AQ7" s="43" t="s">
        <v>34</v>
      </c>
      <c r="AR7" s="95" t="s">
        <v>35</v>
      </c>
      <c r="AS7" s="43" t="s">
        <v>36</v>
      </c>
      <c r="AT7" s="43" t="s">
        <v>125</v>
      </c>
      <c r="AU7" s="114" t="s">
        <v>126</v>
      </c>
    </row>
    <row r="8" spans="1:47" ht="15" x14ac:dyDescent="0.3">
      <c r="A8" s="32"/>
      <c r="B8" s="148" t="s">
        <v>30</v>
      </c>
      <c r="C8" s="149"/>
      <c r="D8" s="150">
        <f>'L4'!$D$8</f>
        <v>44287</v>
      </c>
      <c r="E8" s="151"/>
      <c r="F8" s="154">
        <f>D8</f>
        <v>44287</v>
      </c>
      <c r="G8" s="155"/>
      <c r="H8" s="47"/>
      <c r="I8" s="47" t="s">
        <v>101</v>
      </c>
      <c r="J8" s="47" t="s">
        <v>102</v>
      </c>
      <c r="K8" s="47" t="s">
        <v>103</v>
      </c>
      <c r="L8" s="96" t="s">
        <v>103</v>
      </c>
      <c r="M8" s="47" t="s">
        <v>103</v>
      </c>
      <c r="N8" s="47" t="s">
        <v>104</v>
      </c>
      <c r="O8" s="52" t="s">
        <v>103</v>
      </c>
      <c r="P8" s="152"/>
      <c r="Q8" s="153"/>
      <c r="R8" s="47" t="s">
        <v>101</v>
      </c>
      <c r="S8" s="47" t="s">
        <v>102</v>
      </c>
      <c r="T8" s="47" t="s">
        <v>103</v>
      </c>
      <c r="U8" s="96" t="s">
        <v>103</v>
      </c>
      <c r="V8" s="47" t="s">
        <v>103</v>
      </c>
      <c r="W8" s="47" t="s">
        <v>104</v>
      </c>
      <c r="X8" s="52" t="s">
        <v>103</v>
      </c>
      <c r="Y8" s="152"/>
      <c r="Z8" s="153"/>
      <c r="AA8" s="47" t="s">
        <v>101</v>
      </c>
      <c r="AB8" s="47" t="s">
        <v>102</v>
      </c>
      <c r="AC8" s="47" t="s">
        <v>103</v>
      </c>
      <c r="AD8" s="96" t="s">
        <v>103</v>
      </c>
      <c r="AE8" s="47" t="s">
        <v>103</v>
      </c>
      <c r="AF8" s="47" t="s">
        <v>104</v>
      </c>
      <c r="AG8" s="52" t="s">
        <v>103</v>
      </c>
      <c r="AH8" s="47" t="s">
        <v>101</v>
      </c>
      <c r="AI8" s="47" t="s">
        <v>102</v>
      </c>
      <c r="AJ8" s="47" t="s">
        <v>103</v>
      </c>
      <c r="AK8" s="96" t="s">
        <v>103</v>
      </c>
      <c r="AL8" s="47" t="s">
        <v>103</v>
      </c>
      <c r="AM8" s="47" t="s">
        <v>104</v>
      </c>
      <c r="AN8" s="52" t="s">
        <v>103</v>
      </c>
      <c r="AO8" s="47" t="s">
        <v>101</v>
      </c>
      <c r="AP8" s="47" t="s">
        <v>102</v>
      </c>
      <c r="AQ8" s="47" t="s">
        <v>103</v>
      </c>
      <c r="AR8" s="96" t="s">
        <v>103</v>
      </c>
      <c r="AS8" s="47" t="s">
        <v>103</v>
      </c>
      <c r="AT8" s="47" t="s">
        <v>104</v>
      </c>
      <c r="AU8" s="52" t="s">
        <v>103</v>
      </c>
    </row>
    <row r="9" spans="1:47" ht="15" x14ac:dyDescent="0.3">
      <c r="A9" s="32"/>
      <c r="B9" s="135"/>
      <c r="C9" s="137"/>
      <c r="D9" s="147"/>
      <c r="E9" s="138"/>
      <c r="F9" s="93"/>
      <c r="G9" s="59"/>
      <c r="H9" s="61"/>
      <c r="I9" s="61"/>
      <c r="J9" s="61"/>
      <c r="K9" s="61"/>
      <c r="L9" s="97"/>
      <c r="M9" s="61"/>
      <c r="N9" s="61"/>
      <c r="O9" s="59"/>
      <c r="P9" s="58"/>
      <c r="Q9" s="59"/>
      <c r="R9" s="44"/>
      <c r="S9" s="44"/>
      <c r="T9" s="44"/>
      <c r="U9" s="100"/>
      <c r="V9" s="44"/>
      <c r="W9" s="44"/>
      <c r="X9" s="113"/>
      <c r="Y9" s="58"/>
      <c r="Z9" s="59"/>
      <c r="AA9" s="118"/>
      <c r="AB9" s="44"/>
      <c r="AC9" s="44"/>
      <c r="AD9" s="100"/>
      <c r="AE9" s="44"/>
      <c r="AF9" s="44"/>
      <c r="AG9" s="113"/>
      <c r="AH9" s="71"/>
      <c r="AI9" s="108"/>
      <c r="AJ9" s="108"/>
      <c r="AK9" s="103"/>
      <c r="AL9" s="72"/>
      <c r="AM9" s="72"/>
      <c r="AN9" s="73"/>
      <c r="AO9" s="71"/>
      <c r="AP9" s="108"/>
      <c r="AQ9" s="108"/>
      <c r="AR9" s="103"/>
      <c r="AS9" s="72"/>
      <c r="AT9" s="72"/>
      <c r="AU9" s="73"/>
    </row>
    <row r="10" spans="1:47" ht="15" x14ac:dyDescent="0.3">
      <c r="A10" s="32">
        <v>0</v>
      </c>
      <c r="B10" s="142">
        <v>22760.45</v>
      </c>
      <c r="C10" s="143"/>
      <c r="D10" s="142">
        <f t="shared" ref="D10:D37" si="0">B10*$O$3</f>
        <v>31245.545760000001</v>
      </c>
      <c r="E10" s="144">
        <f t="shared" ref="E10:E37" si="1">D10/40.3399</f>
        <v>774.55684719099452</v>
      </c>
      <c r="F10" s="145">
        <f t="shared" ref="F10:F37" si="2">B10/12*$O$3</f>
        <v>2603.7954800000002</v>
      </c>
      <c r="G10" s="146">
        <f t="shared" ref="G10:G37" si="3">F10/40.3399</f>
        <v>64.546403932582876</v>
      </c>
      <c r="H10" s="60">
        <f>'L4'!$H$10</f>
        <v>1742.05</v>
      </c>
      <c r="I10" s="60">
        <f>GEW!$E$12+($F10-GEW!$E$12)*SUM(Fasering!$D$5)</f>
        <v>1858.3776639999999</v>
      </c>
      <c r="J10" s="60">
        <f>GEW!$E$12+($F10-GEW!$E$12)*SUM(Fasering!$D$5:$D$7)</f>
        <v>2051.1156469813532</v>
      </c>
      <c r="K10" s="60">
        <f>GEW!$E$12+($F10-GEW!$E$12)*SUM(Fasering!$D$5:$D$8)</f>
        <v>2161.7013331731082</v>
      </c>
      <c r="L10" s="98">
        <f>GEW!$E$12+($F10-GEW!$E$12)*SUM(Fasering!$D$5:$D$9)</f>
        <v>2272.2870193648632</v>
      </c>
      <c r="M10" s="60">
        <f>GEW!$E$12+($F10-GEW!$E$12)*SUM(Fasering!$D$5:$D$10)</f>
        <v>2382.8727055566183</v>
      </c>
      <c r="N10" s="60">
        <f>GEW!$E$12+($F10-GEW!$E$12)*SUM(Fasering!$D$5:$D$11)</f>
        <v>2493.2097938082452</v>
      </c>
      <c r="O10" s="117">
        <f>GEW!$E$12+($F10-GEW!$E$12)*SUM(Fasering!$D$5:$D$12)</f>
        <v>2603.7954800000002</v>
      </c>
      <c r="P10" s="145">
        <f t="shared" ref="P10:P37" si="4">((B10&lt;19968.2)*913.03+(B10&gt;19968.2)*(B10&lt;20424.71)*(20424.71-B10+456.51)+(B10&gt;20424.71)*(B10&lt;22659.62)*456.51+(B10&gt;22659.62)*(B10&lt;23116.13)*(23116.13-B10))/12*$O$3</f>
        <v>40.689792000000033</v>
      </c>
      <c r="Q10" s="146">
        <f t="shared" ref="Q10:Q37" si="5">P10/40.3399</f>
        <v>1.0086735961169966</v>
      </c>
      <c r="R10" s="45">
        <f>$P10*SUM(Fasering!$D$5)</f>
        <v>0</v>
      </c>
      <c r="S10" s="45">
        <f>$P10*SUM(Fasering!$D$5:$D$7)</f>
        <v>10.520902867729159</v>
      </c>
      <c r="T10" s="45">
        <f>$P10*SUM(Fasering!$D$5:$D$8)</f>
        <v>16.557394715302316</v>
      </c>
      <c r="U10" s="101">
        <f>$P10*SUM(Fasering!$D$5:$D$9)</f>
        <v>22.593886562875472</v>
      </c>
      <c r="V10" s="45">
        <f>$P10*SUM(Fasering!$D$5:$D$10)</f>
        <v>28.630378410448632</v>
      </c>
      <c r="W10" s="45">
        <f>$P10*SUM(Fasering!$D$5:$D$11)</f>
        <v>34.653300152426887</v>
      </c>
      <c r="X10" s="116">
        <f>$P10*SUM(Fasering!$D$5:$D$12)</f>
        <v>40.68979200000004</v>
      </c>
      <c r="Y10" s="145">
        <f t="shared" ref="Y10:Y37" si="6">((B10&lt;19968.2)*456.51+(B10&gt;19968.2)*(B10&lt;20196.46)*(20196.46-B10+228.26)+(B10&gt;20196.46)*(B10&lt;22659.62)*228.26+(B10&gt;22659.62)*(B10&lt;22887.88)*(22887.88-B10))/12*$O$3</f>
        <v>14.577992000000034</v>
      </c>
      <c r="Z10" s="146">
        <f t="shared" ref="Z10:Z37" si="7">Y10/40.3399</f>
        <v>0.36137898209960939</v>
      </c>
      <c r="AA10" s="115">
        <f>$Y10*SUM(Fasering!$D$5)</f>
        <v>0</v>
      </c>
      <c r="AB10" s="45">
        <f>$Y10*SUM(Fasering!$D$5:$D$7)</f>
        <v>3.7693394411682659</v>
      </c>
      <c r="AC10" s="45">
        <f>$Y10*SUM(Fasering!$D$5:$D$8)</f>
        <v>5.9320423092976196</v>
      </c>
      <c r="AD10" s="101">
        <f>$Y10*SUM(Fasering!$D$5:$D$9)</f>
        <v>8.0947451774269741</v>
      </c>
      <c r="AE10" s="45">
        <f>$Y10*SUM(Fasering!$D$5:$D$10)</f>
        <v>10.257448045556327</v>
      </c>
      <c r="AF10" s="45">
        <f>$Y10*SUM(Fasering!$D$5:$D$11)</f>
        <v>12.415289131870683</v>
      </c>
      <c r="AG10" s="116">
        <f>$Y10*SUM(Fasering!$D$5:$D$12)</f>
        <v>14.577992000000037</v>
      </c>
      <c r="AH10" s="5">
        <f>($AK$3+(I10+R10)*12*7.57%)*SUM(Fasering!$D$5)</f>
        <v>0</v>
      </c>
      <c r="AI10" s="109">
        <f>($AK$3+(J10+S10)*12*7.57%)*SUM(Fasering!$D$5:$D$7)</f>
        <v>520.00536492208755</v>
      </c>
      <c r="AJ10" s="109">
        <f>($AK$3+(K10+T10)*12*7.57%)*SUM(Fasering!$D$5:$D$8)</f>
        <v>861.47325137132748</v>
      </c>
      <c r="AK10" s="104">
        <f>($AK$3+(L10+U10)*12*7.57%)*SUM(Fasering!$D$5:$D$9)</f>
        <v>1234.3742525648847</v>
      </c>
      <c r="AL10" s="9">
        <f>($AK$3+(M10+V10)*12*7.57%)*SUM(Fasering!$D$5:$D$10)</f>
        <v>1638.708368502759</v>
      </c>
      <c r="AM10" s="9">
        <f>($AK$3+(N10+W10)*12*7.57%)*SUM(Fasering!$D$5:$D$11)</f>
        <v>2073.4607376747454</v>
      </c>
      <c r="AN10" s="74">
        <f>($AK$3+(O10+X10)*12*7.57%)*SUM(Fasering!$D$5:$D$12)</f>
        <v>2540.5904210848012</v>
      </c>
      <c r="AO10" s="5">
        <f>($AK$3+(I10+AA10)*12*7.57%)*SUM(Fasering!$D$5)</f>
        <v>0</v>
      </c>
      <c r="AP10" s="109">
        <f>($AK$3+(J10+AB10)*12*7.57%)*SUM(Fasering!$D$5:$D$7)</f>
        <v>518.41956271214053</v>
      </c>
      <c r="AQ10" s="109">
        <f>($AK$3+(K10+AC10)*12*7.57%)*SUM(Fasering!$D$5:$D$8)</f>
        <v>857.54565363650534</v>
      </c>
      <c r="AR10" s="104">
        <f>($AK$3+(L10+AD10)*12*7.57%)*SUM(Fasering!$D$5:$D$9)</f>
        <v>1227.0607589845342</v>
      </c>
      <c r="AS10" s="9">
        <f>($AK$3+(M10+AE10)*12*7.57%)*SUM(Fasering!$D$5:$D$10)</f>
        <v>1626.9648787562276</v>
      </c>
      <c r="AT10" s="9">
        <f>($AK$3+(N10+AF10)*12*7.57%)*SUM(Fasering!$D$5:$D$11)</f>
        <v>2056.256628212273</v>
      </c>
      <c r="AU10" s="74">
        <f>($AK$3+(O10+AG10)*12*7.57%)*SUM(Fasering!$D$5:$D$12)</f>
        <v>2516.8704619648011</v>
      </c>
    </row>
    <row r="11" spans="1:47" ht="15" x14ac:dyDescent="0.3">
      <c r="A11" s="32">
        <f t="shared" ref="A11:A37" si="8">+A10+1</f>
        <v>1</v>
      </c>
      <c r="B11" s="142">
        <v>23145.78</v>
      </c>
      <c r="C11" s="143"/>
      <c r="D11" s="142">
        <f t="shared" si="0"/>
        <v>31774.526783999998</v>
      </c>
      <c r="E11" s="144">
        <f t="shared" si="1"/>
        <v>787.66994424874622</v>
      </c>
      <c r="F11" s="145">
        <f t="shared" si="2"/>
        <v>2647.8772319999998</v>
      </c>
      <c r="G11" s="146">
        <f t="shared" si="3"/>
        <v>65.639162020728847</v>
      </c>
      <c r="H11" s="60">
        <f>'L4'!$H$10</f>
        <v>1742.05</v>
      </c>
      <c r="I11" s="60">
        <f>GEW!$E$12+($F11-GEW!$E$12)*SUM(Fasering!$D$5)</f>
        <v>1858.3776639999999</v>
      </c>
      <c r="J11" s="60">
        <f>GEW!$E$12+($F11-GEW!$E$12)*SUM(Fasering!$D$5:$D$7)</f>
        <v>2062.5135875515907</v>
      </c>
      <c r="K11" s="60">
        <f>GEW!$E$12+($F11-GEW!$E$12)*SUM(Fasering!$D$5:$D$8)</f>
        <v>2179.6389762951485</v>
      </c>
      <c r="L11" s="98">
        <f>GEW!$E$12+($F11-GEW!$E$12)*SUM(Fasering!$D$5:$D$9)</f>
        <v>2296.7643650387072</v>
      </c>
      <c r="M11" s="60">
        <f>GEW!$E$12+($F11-GEW!$E$12)*SUM(Fasering!$D$5:$D$10)</f>
        <v>2413.889753782265</v>
      </c>
      <c r="N11" s="60">
        <f>GEW!$E$12+($F11-GEW!$E$12)*SUM(Fasering!$D$5:$D$11)</f>
        <v>2530.751843256442</v>
      </c>
      <c r="O11" s="117">
        <f>GEW!$E$12+($F11-GEW!$E$12)*SUM(Fasering!$D$5:$D$12)</f>
        <v>2647.8772319999998</v>
      </c>
      <c r="P11" s="145">
        <f t="shared" si="4"/>
        <v>0</v>
      </c>
      <c r="Q11" s="146">
        <f t="shared" si="5"/>
        <v>0</v>
      </c>
      <c r="R11" s="45">
        <f>$P11*SUM(Fasering!$D$5)</f>
        <v>0</v>
      </c>
      <c r="S11" s="45">
        <f>$P11*SUM(Fasering!$D$5:$D$7)</f>
        <v>0</v>
      </c>
      <c r="T11" s="45">
        <f>$P11*SUM(Fasering!$D$5:$D$8)</f>
        <v>0</v>
      </c>
      <c r="U11" s="101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116">
        <f>$P11*SUM(Fasering!$D$5:$D$12)</f>
        <v>0</v>
      </c>
      <c r="Y11" s="145">
        <f t="shared" si="6"/>
        <v>0</v>
      </c>
      <c r="Z11" s="146">
        <f t="shared" si="7"/>
        <v>0</v>
      </c>
      <c r="AA11" s="115">
        <f>$Y11*SUM(Fasering!$D$5)</f>
        <v>0</v>
      </c>
      <c r="AB11" s="45">
        <f>$Y11*SUM(Fasering!$D$5:$D$7)</f>
        <v>0</v>
      </c>
      <c r="AC11" s="45">
        <f>$Y11*SUM(Fasering!$D$5:$D$8)</f>
        <v>0</v>
      </c>
      <c r="AD11" s="101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116">
        <f>$Y11*SUM(Fasering!$D$5:$D$12)</f>
        <v>0</v>
      </c>
      <c r="AH11" s="5">
        <f>($AK$3+(I11+R11)*12*7.57%)*SUM(Fasering!$D$5)</f>
        <v>0</v>
      </c>
      <c r="AI11" s="109">
        <f>($AK$3+(J11+S11)*12*7.57%)*SUM(Fasering!$D$5:$D$7)</f>
        <v>520.2113628871474</v>
      </c>
      <c r="AJ11" s="109">
        <f>($AK$3+(K11+T11)*12*7.57%)*SUM(Fasering!$D$5:$D$8)</f>
        <v>861.98345190949794</v>
      </c>
      <c r="AK11" s="104">
        <f>($AK$3+(L11+U11)*12*7.57%)*SUM(Fasering!$D$5:$D$9)</f>
        <v>1235.3242857944897</v>
      </c>
      <c r="AL11" s="9">
        <f>($AK$3+(M11+V11)*12*7.57%)*SUM(Fasering!$D$5:$D$10)</f>
        <v>1640.2338645421223</v>
      </c>
      <c r="AM11" s="9">
        <f>($AK$3+(N11+W11)*12*7.57%)*SUM(Fasering!$D$5:$D$11)</f>
        <v>2075.6955759904622</v>
      </c>
      <c r="AN11" s="74">
        <f>($AK$3+(O11+X11)*12*7.57%)*SUM(Fasering!$D$5:$D$12)</f>
        <v>2543.6716775488007</v>
      </c>
      <c r="AO11" s="5">
        <f>($AK$3+(I11+AA11)*12*7.57%)*SUM(Fasering!$D$5)</f>
        <v>0</v>
      </c>
      <c r="AP11" s="109">
        <f>($AK$3+(J11+AB11)*12*7.57%)*SUM(Fasering!$D$5:$D$7)</f>
        <v>520.2113628871474</v>
      </c>
      <c r="AQ11" s="109">
        <f>($AK$3+(K11+AC11)*12*7.57%)*SUM(Fasering!$D$5:$D$8)</f>
        <v>861.98345190949794</v>
      </c>
      <c r="AR11" s="104">
        <f>($AK$3+(L11+AD11)*12*7.57%)*SUM(Fasering!$D$5:$D$9)</f>
        <v>1235.3242857944897</v>
      </c>
      <c r="AS11" s="9">
        <f>($AK$3+(M11+AE11)*12*7.57%)*SUM(Fasering!$D$5:$D$10)</f>
        <v>1640.2338645421223</v>
      </c>
      <c r="AT11" s="9">
        <f>($AK$3+(N11+AF11)*12*7.57%)*SUM(Fasering!$D$5:$D$11)</f>
        <v>2075.6955759904622</v>
      </c>
      <c r="AU11" s="74">
        <f>($AK$3+(O11+AG11)*12*7.57%)*SUM(Fasering!$D$5:$D$12)</f>
        <v>2543.6716775488007</v>
      </c>
    </row>
    <row r="12" spans="1:47" ht="15" x14ac:dyDescent="0.3">
      <c r="A12" s="32">
        <f t="shared" si="8"/>
        <v>2</v>
      </c>
      <c r="B12" s="142">
        <v>23531.08</v>
      </c>
      <c r="C12" s="143"/>
      <c r="D12" s="142">
        <f t="shared" si="0"/>
        <v>32303.466624000004</v>
      </c>
      <c r="E12" s="144">
        <f t="shared" si="1"/>
        <v>800.78202038180575</v>
      </c>
      <c r="F12" s="145">
        <f t="shared" si="2"/>
        <v>2691.9555520000004</v>
      </c>
      <c r="G12" s="146">
        <f t="shared" si="3"/>
        <v>66.731835031817141</v>
      </c>
      <c r="H12" s="60">
        <f>'L4'!$H$10</f>
        <v>1742.05</v>
      </c>
      <c r="I12" s="60">
        <f>GEW!$E$12+($F12-GEW!$E$12)*SUM(Fasering!$D$5)</f>
        <v>1858.3776639999999</v>
      </c>
      <c r="J12" s="60">
        <f>GEW!$E$12+($F12-GEW!$E$12)*SUM(Fasering!$D$5:$D$7)</f>
        <v>2073.9106407312356</v>
      </c>
      <c r="K12" s="60">
        <f>GEW!$E$12+($F12-GEW!$E$12)*SUM(Fasering!$D$5:$D$8)</f>
        <v>2197.5752228758001</v>
      </c>
      <c r="L12" s="98">
        <f>GEW!$E$12+($F12-GEW!$E$12)*SUM(Fasering!$D$5:$D$9)</f>
        <v>2321.2398050203647</v>
      </c>
      <c r="M12" s="60">
        <f>GEW!$E$12+($F12-GEW!$E$12)*SUM(Fasering!$D$5:$D$10)</f>
        <v>2444.9043871649292</v>
      </c>
      <c r="N12" s="60">
        <f>GEW!$E$12+($F12-GEW!$E$12)*SUM(Fasering!$D$5:$D$11)</f>
        <v>2568.2909698554358</v>
      </c>
      <c r="O12" s="117">
        <f>GEW!$E$12+($F12-GEW!$E$12)*SUM(Fasering!$D$5:$D$12)</f>
        <v>2691.9555520000004</v>
      </c>
      <c r="P12" s="145">
        <f t="shared" si="4"/>
        <v>0</v>
      </c>
      <c r="Q12" s="146">
        <f t="shared" si="5"/>
        <v>0</v>
      </c>
      <c r="R12" s="45">
        <f>$P12*SUM(Fasering!$D$5)</f>
        <v>0</v>
      </c>
      <c r="S12" s="45">
        <f>$P12*SUM(Fasering!$D$5:$D$7)</f>
        <v>0</v>
      </c>
      <c r="T12" s="45">
        <f>$P12*SUM(Fasering!$D$5:$D$8)</f>
        <v>0</v>
      </c>
      <c r="U12" s="101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116">
        <f>$P12*SUM(Fasering!$D$5:$D$12)</f>
        <v>0</v>
      </c>
      <c r="Y12" s="145">
        <f t="shared" si="6"/>
        <v>0</v>
      </c>
      <c r="Z12" s="146">
        <f t="shared" si="7"/>
        <v>0</v>
      </c>
      <c r="AA12" s="115">
        <f>$Y12*SUM(Fasering!$D$5)</f>
        <v>0</v>
      </c>
      <c r="AB12" s="45">
        <f>$Y12*SUM(Fasering!$D$5:$D$7)</f>
        <v>0</v>
      </c>
      <c r="AC12" s="45">
        <f>$Y12*SUM(Fasering!$D$5:$D$8)</f>
        <v>0</v>
      </c>
      <c r="AD12" s="101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116">
        <f>$Y12*SUM(Fasering!$D$5:$D$12)</f>
        <v>0</v>
      </c>
      <c r="AH12" s="5">
        <f>($AK$3+(I12+R12)*12*7.57%)*SUM(Fasering!$D$5)</f>
        <v>0</v>
      </c>
      <c r="AI12" s="109">
        <f>($AK$3+(J12+S12)*12*7.57%)*SUM(Fasering!$D$5:$D$7)</f>
        <v>522.88829428470513</v>
      </c>
      <c r="AJ12" s="109">
        <f>($AK$3+(K12+T12)*12*7.57%)*SUM(Fasering!$D$5:$D$8)</f>
        <v>868.61347779001039</v>
      </c>
      <c r="AK12" s="104">
        <f>($AK$3+(L12+U12)*12*7.57%)*SUM(Fasering!$D$5:$D$9)</f>
        <v>1247.6699115404217</v>
      </c>
      <c r="AL12" s="9">
        <f>($AK$3+(M12+V12)*12*7.57%)*SUM(Fasering!$D$5:$D$10)</f>
        <v>1660.0575955359391</v>
      </c>
      <c r="AM12" s="9">
        <f>($AK$3+(N12+W12)*12*7.57%)*SUM(Fasering!$D$5:$D$11)</f>
        <v>2104.7371679987468</v>
      </c>
      <c r="AN12" s="74">
        <f>($AK$3+(O12+X12)*12*7.57%)*SUM(Fasering!$D$5:$D$12)</f>
        <v>2583.7124234368011</v>
      </c>
      <c r="AO12" s="5">
        <f>($AK$3+(I12+AA12)*12*7.57%)*SUM(Fasering!$D$5)</f>
        <v>0</v>
      </c>
      <c r="AP12" s="109">
        <f>($AK$3+(J12+AB12)*12*7.57%)*SUM(Fasering!$D$5:$D$7)</f>
        <v>522.88829428470513</v>
      </c>
      <c r="AQ12" s="109">
        <f>($AK$3+(K12+AC12)*12*7.57%)*SUM(Fasering!$D$5:$D$8)</f>
        <v>868.61347779001039</v>
      </c>
      <c r="AR12" s="104">
        <f>($AK$3+(L12+AD12)*12*7.57%)*SUM(Fasering!$D$5:$D$9)</f>
        <v>1247.6699115404217</v>
      </c>
      <c r="AS12" s="9">
        <f>($AK$3+(M12+AE12)*12*7.57%)*SUM(Fasering!$D$5:$D$10)</f>
        <v>1660.0575955359391</v>
      </c>
      <c r="AT12" s="9">
        <f>($AK$3+(N12+AF12)*12*7.57%)*SUM(Fasering!$D$5:$D$11)</f>
        <v>2104.7371679987468</v>
      </c>
      <c r="AU12" s="74">
        <f>($AK$3+(O12+AG12)*12*7.57%)*SUM(Fasering!$D$5:$D$12)</f>
        <v>2583.7124234368011</v>
      </c>
    </row>
    <row r="13" spans="1:47" ht="15" x14ac:dyDescent="0.3">
      <c r="A13" s="32">
        <f t="shared" si="8"/>
        <v>3</v>
      </c>
      <c r="B13" s="142">
        <v>23915.97</v>
      </c>
      <c r="C13" s="143"/>
      <c r="D13" s="142">
        <f t="shared" si="0"/>
        <v>32831.843616000006</v>
      </c>
      <c r="E13" s="144">
        <f t="shared" si="1"/>
        <v>813.88014387740191</v>
      </c>
      <c r="F13" s="145">
        <f t="shared" si="2"/>
        <v>2735.9869680000002</v>
      </c>
      <c r="G13" s="146">
        <f t="shared" si="3"/>
        <v>67.823345323116826</v>
      </c>
      <c r="H13" s="60">
        <f>'L4'!$H$10</f>
        <v>1742.05</v>
      </c>
      <c r="I13" s="60">
        <f>GEW!$E$12+($F13-GEW!$E$12)*SUM(Fasering!$D$5)</f>
        <v>1858.3776639999999</v>
      </c>
      <c r="J13" s="60">
        <f>GEW!$E$12+($F13-GEW!$E$12)*SUM(Fasering!$D$5:$D$7)</f>
        <v>2085.2955662394456</v>
      </c>
      <c r="K13" s="60">
        <f>GEW!$E$12+($F13-GEW!$E$12)*SUM(Fasering!$D$5:$D$8)</f>
        <v>2215.4923833907928</v>
      </c>
      <c r="L13" s="98">
        <f>GEW!$E$12+($F13-GEW!$E$12)*SUM(Fasering!$D$5:$D$9)</f>
        <v>2345.68920054214</v>
      </c>
      <c r="M13" s="60">
        <f>GEW!$E$12+($F13-GEW!$E$12)*SUM(Fasering!$D$5:$D$10)</f>
        <v>2475.8860176934872</v>
      </c>
      <c r="N13" s="60">
        <f>GEW!$E$12+($F13-GEW!$E$12)*SUM(Fasering!$D$5:$D$11)</f>
        <v>2605.790150848653</v>
      </c>
      <c r="O13" s="117">
        <f>GEW!$E$12+($F13-GEW!$E$12)*SUM(Fasering!$D$5:$D$12)</f>
        <v>2735.9869680000002</v>
      </c>
      <c r="P13" s="145">
        <f t="shared" si="4"/>
        <v>0</v>
      </c>
      <c r="Q13" s="146">
        <f t="shared" si="5"/>
        <v>0</v>
      </c>
      <c r="R13" s="45">
        <f>$P13*SUM(Fasering!$D$5)</f>
        <v>0</v>
      </c>
      <c r="S13" s="45">
        <f>$P13*SUM(Fasering!$D$5:$D$7)</f>
        <v>0</v>
      </c>
      <c r="T13" s="45">
        <f>$P13*SUM(Fasering!$D$5:$D$8)</f>
        <v>0</v>
      </c>
      <c r="U13" s="101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116">
        <f>$P13*SUM(Fasering!$D$5:$D$12)</f>
        <v>0</v>
      </c>
      <c r="Y13" s="145">
        <f t="shared" si="6"/>
        <v>0</v>
      </c>
      <c r="Z13" s="146">
        <f t="shared" si="7"/>
        <v>0</v>
      </c>
      <c r="AA13" s="115">
        <f>$Y13*SUM(Fasering!$D$5)</f>
        <v>0</v>
      </c>
      <c r="AB13" s="45">
        <f>$Y13*SUM(Fasering!$D$5:$D$7)</f>
        <v>0</v>
      </c>
      <c r="AC13" s="45">
        <f>$Y13*SUM(Fasering!$D$5:$D$8)</f>
        <v>0</v>
      </c>
      <c r="AD13" s="101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116">
        <f>$Y13*SUM(Fasering!$D$5:$D$12)</f>
        <v>0</v>
      </c>
      <c r="AH13" s="5">
        <f>($AK$3+(I13+R13)*12*7.57%)*SUM(Fasering!$D$5)</f>
        <v>0</v>
      </c>
      <c r="AI13" s="109">
        <f>($AK$3+(J13+S13)*12*7.57%)*SUM(Fasering!$D$5:$D$7)</f>
        <v>525.56237714379142</v>
      </c>
      <c r="AJ13" s="109">
        <f>($AK$3+(K13+T13)*12*7.57%)*SUM(Fasering!$D$5:$D$8)</f>
        <v>875.23644862092226</v>
      </c>
      <c r="AK13" s="104">
        <f>($AK$3+(L13+U13)*12*7.57%)*SUM(Fasering!$D$5:$D$9)</f>
        <v>1260.0024002332632</v>
      </c>
      <c r="AL13" s="9">
        <f>($AK$3+(M13+V13)*12*7.57%)*SUM(Fasering!$D$5:$D$10)</f>
        <v>1679.8602319808135</v>
      </c>
      <c r="AM13" s="9">
        <f>($AK$3+(N13+W13)*12*7.57%)*SUM(Fasering!$D$5:$D$11)</f>
        <v>2133.7478566778755</v>
      </c>
      <c r="AN13" s="74">
        <f>($AK$3+(O13+X13)*12*7.57%)*SUM(Fasering!$D$5:$D$12)</f>
        <v>2623.7105617312004</v>
      </c>
      <c r="AO13" s="5">
        <f>($AK$3+(I13+AA13)*12*7.57%)*SUM(Fasering!$D$5)</f>
        <v>0</v>
      </c>
      <c r="AP13" s="109">
        <f>($AK$3+(J13+AB13)*12*7.57%)*SUM(Fasering!$D$5:$D$7)</f>
        <v>525.56237714379142</v>
      </c>
      <c r="AQ13" s="109">
        <f>($AK$3+(K13+AC13)*12*7.57%)*SUM(Fasering!$D$5:$D$8)</f>
        <v>875.23644862092226</v>
      </c>
      <c r="AR13" s="104">
        <f>($AK$3+(L13+AD13)*12*7.57%)*SUM(Fasering!$D$5:$D$9)</f>
        <v>1260.0024002332632</v>
      </c>
      <c r="AS13" s="9">
        <f>($AK$3+(M13+AE13)*12*7.57%)*SUM(Fasering!$D$5:$D$10)</f>
        <v>1679.8602319808135</v>
      </c>
      <c r="AT13" s="9">
        <f>($AK$3+(N13+AF13)*12*7.57%)*SUM(Fasering!$D$5:$D$11)</f>
        <v>2133.7478566778755</v>
      </c>
      <c r="AU13" s="74">
        <f>($AK$3+(O13+AG13)*12*7.57%)*SUM(Fasering!$D$5:$D$12)</f>
        <v>2623.7105617312004</v>
      </c>
    </row>
    <row r="14" spans="1:47" ht="15" x14ac:dyDescent="0.3">
      <c r="A14" s="32">
        <f t="shared" si="8"/>
        <v>4</v>
      </c>
      <c r="B14" s="142">
        <v>24408.04</v>
      </c>
      <c r="C14" s="143"/>
      <c r="D14" s="142">
        <f t="shared" si="0"/>
        <v>33507.357312</v>
      </c>
      <c r="E14" s="144">
        <f t="shared" si="1"/>
        <v>830.62569099080565</v>
      </c>
      <c r="F14" s="145">
        <f t="shared" si="2"/>
        <v>2792.2797759999999</v>
      </c>
      <c r="G14" s="146">
        <f t="shared" si="3"/>
        <v>69.218807582567138</v>
      </c>
      <c r="H14" s="60">
        <f>'L4'!$H$10</f>
        <v>1742.05</v>
      </c>
      <c r="I14" s="60">
        <f>GEW!$E$12+($F14-GEW!$E$12)*SUM(Fasering!$D$5)</f>
        <v>1858.3776639999999</v>
      </c>
      <c r="J14" s="60">
        <f>GEW!$E$12+($F14-GEW!$E$12)*SUM(Fasering!$D$5:$D$7)</f>
        <v>2099.8508425387131</v>
      </c>
      <c r="K14" s="60">
        <f>GEW!$E$12+($F14-GEW!$E$12)*SUM(Fasering!$D$5:$D$8)</f>
        <v>2238.3989207770919</v>
      </c>
      <c r="L14" s="98">
        <f>GEW!$E$12+($F14-GEW!$E$12)*SUM(Fasering!$D$5:$D$9)</f>
        <v>2376.9469990154703</v>
      </c>
      <c r="M14" s="60">
        <f>GEW!$E$12+($F14-GEW!$E$12)*SUM(Fasering!$D$5:$D$10)</f>
        <v>2515.4950772538486</v>
      </c>
      <c r="N14" s="60">
        <f>GEW!$E$12+($F14-GEW!$E$12)*SUM(Fasering!$D$5:$D$11)</f>
        <v>2653.7316977616215</v>
      </c>
      <c r="O14" s="117">
        <f>GEW!$E$12+($F14-GEW!$E$12)*SUM(Fasering!$D$5:$D$12)</f>
        <v>2792.2797760000003</v>
      </c>
      <c r="P14" s="145">
        <f t="shared" si="4"/>
        <v>0</v>
      </c>
      <c r="Q14" s="146">
        <f t="shared" si="5"/>
        <v>0</v>
      </c>
      <c r="R14" s="45">
        <f>$P14*SUM(Fasering!$D$5)</f>
        <v>0</v>
      </c>
      <c r="S14" s="45">
        <f>$P14*SUM(Fasering!$D$5:$D$7)</f>
        <v>0</v>
      </c>
      <c r="T14" s="45">
        <f>$P14*SUM(Fasering!$D$5:$D$8)</f>
        <v>0</v>
      </c>
      <c r="U14" s="101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116">
        <f>$P14*SUM(Fasering!$D$5:$D$12)</f>
        <v>0</v>
      </c>
      <c r="Y14" s="145">
        <f t="shared" si="6"/>
        <v>0</v>
      </c>
      <c r="Z14" s="146">
        <f t="shared" si="7"/>
        <v>0</v>
      </c>
      <c r="AA14" s="115">
        <f>$Y14*SUM(Fasering!$D$5)</f>
        <v>0</v>
      </c>
      <c r="AB14" s="45">
        <f>$Y14*SUM(Fasering!$D$5:$D$7)</f>
        <v>0</v>
      </c>
      <c r="AC14" s="45">
        <f>$Y14*SUM(Fasering!$D$5:$D$8)</f>
        <v>0</v>
      </c>
      <c r="AD14" s="101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116">
        <f>$Y14*SUM(Fasering!$D$5:$D$12)</f>
        <v>0</v>
      </c>
      <c r="AH14" s="5">
        <f>($AK$3+(I14+R14)*12*7.57%)*SUM(Fasering!$D$5)</f>
        <v>0</v>
      </c>
      <c r="AI14" s="109">
        <f>($AK$3+(J14+S14)*12*7.57%)*SUM(Fasering!$D$5:$D$7)</f>
        <v>528.9811096452089</v>
      </c>
      <c r="AJ14" s="109">
        <f>($AK$3+(K14+T14)*12*7.57%)*SUM(Fasering!$D$5:$D$8)</f>
        <v>883.70371266199083</v>
      </c>
      <c r="AK14" s="104">
        <f>($AK$3+(L14+U14)*12*7.57%)*SUM(Fasering!$D$5:$D$9)</f>
        <v>1275.7691068535607</v>
      </c>
      <c r="AL14" s="9">
        <f>($AK$3+(M14+V14)*12*7.57%)*SUM(Fasering!$D$5:$D$10)</f>
        <v>1705.1772922199191</v>
      </c>
      <c r="AM14" s="9">
        <f>($AK$3+(N14+W14)*12*7.57%)*SUM(Fasering!$D$5:$D$11)</f>
        <v>2170.8371278419463</v>
      </c>
      <c r="AN14" s="74">
        <f>($AK$3+(O14+X14)*12*7.57%)*SUM(Fasering!$D$5:$D$12)</f>
        <v>2674.8469485184014</v>
      </c>
      <c r="AO14" s="5">
        <f>($AK$3+(I14+AA14)*12*7.57%)*SUM(Fasering!$D$5)</f>
        <v>0</v>
      </c>
      <c r="AP14" s="109">
        <f>($AK$3+(J14+AB14)*12*7.57%)*SUM(Fasering!$D$5:$D$7)</f>
        <v>528.9811096452089</v>
      </c>
      <c r="AQ14" s="109">
        <f>($AK$3+(K14+AC14)*12*7.57%)*SUM(Fasering!$D$5:$D$8)</f>
        <v>883.70371266199083</v>
      </c>
      <c r="AR14" s="104">
        <f>($AK$3+(L14+AD14)*12*7.57%)*SUM(Fasering!$D$5:$D$9)</f>
        <v>1275.7691068535607</v>
      </c>
      <c r="AS14" s="9">
        <f>($AK$3+(M14+AE14)*12*7.57%)*SUM(Fasering!$D$5:$D$10)</f>
        <v>1705.1772922199191</v>
      </c>
      <c r="AT14" s="9">
        <f>($AK$3+(N14+AF14)*12*7.57%)*SUM(Fasering!$D$5:$D$11)</f>
        <v>2170.8371278419463</v>
      </c>
      <c r="AU14" s="74">
        <f>($AK$3+(O14+AG14)*12*7.57%)*SUM(Fasering!$D$5:$D$12)</f>
        <v>2674.8469485184014</v>
      </c>
    </row>
    <row r="15" spans="1:47" ht="15" x14ac:dyDescent="0.3">
      <c r="A15" s="32">
        <f t="shared" si="8"/>
        <v>5</v>
      </c>
      <c r="B15" s="142">
        <v>24576.34</v>
      </c>
      <c r="C15" s="143"/>
      <c r="D15" s="142">
        <f t="shared" si="0"/>
        <v>33738.399552000003</v>
      </c>
      <c r="E15" s="144">
        <f t="shared" si="1"/>
        <v>836.35307851531616</v>
      </c>
      <c r="F15" s="145">
        <f t="shared" si="2"/>
        <v>2811.5332960000001</v>
      </c>
      <c r="G15" s="146">
        <f t="shared" si="3"/>
        <v>69.696089876276346</v>
      </c>
      <c r="H15" s="60">
        <f>'L4'!$H$10</f>
        <v>1742.05</v>
      </c>
      <c r="I15" s="60">
        <f>GEW!$E$12+($F15-GEW!$E$12)*SUM(Fasering!$D$5)</f>
        <v>1858.3776639999999</v>
      </c>
      <c r="J15" s="60">
        <f>GEW!$E$12+($F15-GEW!$E$12)*SUM(Fasering!$D$5:$D$7)</f>
        <v>2104.8291037640811</v>
      </c>
      <c r="K15" s="60">
        <f>GEW!$E$12+($F15-GEW!$E$12)*SUM(Fasering!$D$5:$D$8)</f>
        <v>2246.2335179728448</v>
      </c>
      <c r="L15" s="98">
        <f>GEW!$E$12+($F15-GEW!$E$12)*SUM(Fasering!$D$5:$D$9)</f>
        <v>2387.6379321816084</v>
      </c>
      <c r="M15" s="60">
        <f>GEW!$E$12+($F15-GEW!$E$12)*SUM(Fasering!$D$5:$D$10)</f>
        <v>2529.0423463903721</v>
      </c>
      <c r="N15" s="60">
        <f>GEW!$E$12+($F15-GEW!$E$12)*SUM(Fasering!$D$5:$D$11)</f>
        <v>2670.1288817912364</v>
      </c>
      <c r="O15" s="117">
        <f>GEW!$E$12+($F15-GEW!$E$12)*SUM(Fasering!$D$5:$D$12)</f>
        <v>2811.5332960000005</v>
      </c>
      <c r="P15" s="145">
        <f t="shared" si="4"/>
        <v>0</v>
      </c>
      <c r="Q15" s="146">
        <f t="shared" si="5"/>
        <v>0</v>
      </c>
      <c r="R15" s="45">
        <f>$P15*SUM(Fasering!$D$5)</f>
        <v>0</v>
      </c>
      <c r="S15" s="45">
        <f>$P15*SUM(Fasering!$D$5:$D$7)</f>
        <v>0</v>
      </c>
      <c r="T15" s="45">
        <f>$P15*SUM(Fasering!$D$5:$D$8)</f>
        <v>0</v>
      </c>
      <c r="U15" s="101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116">
        <f>$P15*SUM(Fasering!$D$5:$D$12)</f>
        <v>0</v>
      </c>
      <c r="Y15" s="145">
        <f t="shared" si="6"/>
        <v>0</v>
      </c>
      <c r="Z15" s="146">
        <f t="shared" si="7"/>
        <v>0</v>
      </c>
      <c r="AA15" s="115">
        <f>$Y15*SUM(Fasering!$D$5)</f>
        <v>0</v>
      </c>
      <c r="AB15" s="45">
        <f>$Y15*SUM(Fasering!$D$5:$D$7)</f>
        <v>0</v>
      </c>
      <c r="AC15" s="45">
        <f>$Y15*SUM(Fasering!$D$5:$D$8)</f>
        <v>0</v>
      </c>
      <c r="AD15" s="101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116">
        <f>$Y15*SUM(Fasering!$D$5:$D$12)</f>
        <v>0</v>
      </c>
      <c r="AH15" s="5">
        <f>($AK$3+(I15+R15)*12*7.57%)*SUM(Fasering!$D$5)</f>
        <v>0</v>
      </c>
      <c r="AI15" s="109">
        <f>($AK$3+(J15+S15)*12*7.57%)*SUM(Fasering!$D$5:$D$7)</f>
        <v>530.15039994941083</v>
      </c>
      <c r="AJ15" s="109">
        <f>($AK$3+(K15+T15)*12*7.57%)*SUM(Fasering!$D$5:$D$8)</f>
        <v>886.59972448573899</v>
      </c>
      <c r="AK15" s="104">
        <f>($AK$3+(L15+U15)*12*7.57%)*SUM(Fasering!$D$5:$D$9)</f>
        <v>1281.161706939313</v>
      </c>
      <c r="AL15" s="9">
        <f>($AK$3+(M15+V15)*12*7.57%)*SUM(Fasering!$D$5:$D$10)</f>
        <v>1713.8363473101331</v>
      </c>
      <c r="AM15" s="9">
        <f>($AK$3+(N15+W15)*12*7.57%)*SUM(Fasering!$D$5:$D$11)</f>
        <v>2183.5225675901797</v>
      </c>
      <c r="AN15" s="74">
        <f>($AK$3+(O15+X15)*12*7.57%)*SUM(Fasering!$D$5:$D$12)</f>
        <v>2692.3368460864008</v>
      </c>
      <c r="AO15" s="5">
        <f>($AK$3+(I15+AA15)*12*7.57%)*SUM(Fasering!$D$5)</f>
        <v>0</v>
      </c>
      <c r="AP15" s="109">
        <f>($AK$3+(J15+AB15)*12*7.57%)*SUM(Fasering!$D$5:$D$7)</f>
        <v>530.15039994941083</v>
      </c>
      <c r="AQ15" s="109">
        <f>($AK$3+(K15+AC15)*12*7.57%)*SUM(Fasering!$D$5:$D$8)</f>
        <v>886.59972448573899</v>
      </c>
      <c r="AR15" s="104">
        <f>($AK$3+(L15+AD15)*12*7.57%)*SUM(Fasering!$D$5:$D$9)</f>
        <v>1281.161706939313</v>
      </c>
      <c r="AS15" s="9">
        <f>($AK$3+(M15+AE15)*12*7.57%)*SUM(Fasering!$D$5:$D$10)</f>
        <v>1713.8363473101331</v>
      </c>
      <c r="AT15" s="9">
        <f>($AK$3+(N15+AF15)*12*7.57%)*SUM(Fasering!$D$5:$D$11)</f>
        <v>2183.5225675901797</v>
      </c>
      <c r="AU15" s="74">
        <f>($AK$3+(O15+AG15)*12*7.57%)*SUM(Fasering!$D$5:$D$12)</f>
        <v>2692.3368460864008</v>
      </c>
    </row>
    <row r="16" spans="1:47" ht="15" x14ac:dyDescent="0.3">
      <c r="A16" s="32">
        <f t="shared" si="8"/>
        <v>6</v>
      </c>
      <c r="B16" s="142">
        <v>25627.46</v>
      </c>
      <c r="C16" s="143"/>
      <c r="D16" s="142">
        <f t="shared" si="0"/>
        <v>35181.377088000001</v>
      </c>
      <c r="E16" s="144">
        <f t="shared" si="1"/>
        <v>872.12355727208057</v>
      </c>
      <c r="F16" s="142">
        <f t="shared" si="2"/>
        <v>2931.7814239999998</v>
      </c>
      <c r="G16" s="144">
        <f t="shared" si="3"/>
        <v>72.676963106006696</v>
      </c>
      <c r="H16" s="60">
        <f>'L4'!$H$10</f>
        <v>1742.05</v>
      </c>
      <c r="I16" s="60">
        <f>GEW!$E$12+($F16-GEW!$E$12)*SUM(Fasering!$D$5)</f>
        <v>1858.3776639999999</v>
      </c>
      <c r="J16" s="60">
        <f>GEW!$E$12+($F16-GEW!$E$12)*SUM(Fasering!$D$5:$D$7)</f>
        <v>2135.9209037593787</v>
      </c>
      <c r="K16" s="60">
        <f>GEW!$E$12+($F16-GEW!$E$12)*SUM(Fasering!$D$5:$D$8)</f>
        <v>2295.1646041546614</v>
      </c>
      <c r="L16" s="98">
        <f>GEW!$E$12+($F16-GEW!$E$12)*SUM(Fasering!$D$5:$D$9)</f>
        <v>2454.4083045499438</v>
      </c>
      <c r="M16" s="60">
        <f>GEW!$E$12+($F16-GEW!$E$12)*SUM(Fasering!$D$5:$D$10)</f>
        <v>2613.6520049452265</v>
      </c>
      <c r="N16" s="60">
        <f>GEW!$E$12+($F16-GEW!$E$12)*SUM(Fasering!$D$5:$D$11)</f>
        <v>2772.5377236047175</v>
      </c>
      <c r="O16" s="117">
        <f>GEW!$E$12+($F16-GEW!$E$12)*SUM(Fasering!$D$5:$D$12)</f>
        <v>2931.7814239999998</v>
      </c>
      <c r="P16" s="145">
        <f t="shared" si="4"/>
        <v>0</v>
      </c>
      <c r="Q16" s="146">
        <f t="shared" si="5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101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116">
        <f>$P16*SUM(Fasering!$D$5:$D$12)</f>
        <v>0</v>
      </c>
      <c r="Y16" s="145">
        <f t="shared" si="6"/>
        <v>0</v>
      </c>
      <c r="Z16" s="146">
        <f t="shared" si="7"/>
        <v>0</v>
      </c>
      <c r="AA16" s="115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101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116">
        <f>$Y16*SUM(Fasering!$D$5:$D$12)</f>
        <v>0</v>
      </c>
      <c r="AH16" s="5">
        <f>($AK$3+(I16+R16)*12*7.57%)*SUM(Fasering!$D$5)</f>
        <v>0</v>
      </c>
      <c r="AI16" s="109">
        <f>($AK$3+(J16+S16)*12*7.57%)*SUM(Fasering!$D$5:$D$7)</f>
        <v>537.45321887129194</v>
      </c>
      <c r="AJ16" s="109">
        <f>($AK$3+(K16+T16)*12*7.57%)*SUM(Fasering!$D$5:$D$8)</f>
        <v>904.6868067684386</v>
      </c>
      <c r="AK16" s="104">
        <f>($AK$3+(L16+U16)*12*7.57%)*SUM(Fasering!$D$5:$D$9)</f>
        <v>1314.8412660726219</v>
      </c>
      <c r="AL16" s="9">
        <f>($AK$3+(M16+V16)*12*7.57%)*SUM(Fasering!$D$5:$D$10)</f>
        <v>1767.916596783843</v>
      </c>
      <c r="AM16" s="9">
        <f>($AK$3+(N16+W16)*12*7.57%)*SUM(Fasering!$D$5:$D$11)</f>
        <v>2262.7496586666075</v>
      </c>
      <c r="AN16" s="74">
        <f>($AK$3+(O16+X16)*12*7.57%)*SUM(Fasering!$D$5:$D$12)</f>
        <v>2801.5702455616001</v>
      </c>
      <c r="AO16" s="5">
        <f>($AK$3+(I16+AA16)*12*7.57%)*SUM(Fasering!$D$5)</f>
        <v>0</v>
      </c>
      <c r="AP16" s="109">
        <f>($AK$3+(J16+AB16)*12*7.57%)*SUM(Fasering!$D$5:$D$7)</f>
        <v>537.45321887129194</v>
      </c>
      <c r="AQ16" s="109">
        <f>($AK$3+(K16+AC16)*12*7.57%)*SUM(Fasering!$D$5:$D$8)</f>
        <v>904.6868067684386</v>
      </c>
      <c r="AR16" s="104">
        <f>($AK$3+(L16+AD16)*12*7.57%)*SUM(Fasering!$D$5:$D$9)</f>
        <v>1314.8412660726219</v>
      </c>
      <c r="AS16" s="9">
        <f>($AK$3+(M16+AE16)*12*7.57%)*SUM(Fasering!$D$5:$D$10)</f>
        <v>1767.916596783843</v>
      </c>
      <c r="AT16" s="9">
        <f>($AK$3+(N16+AF16)*12*7.57%)*SUM(Fasering!$D$5:$D$11)</f>
        <v>2262.7496586666075</v>
      </c>
      <c r="AU16" s="74">
        <f>($AK$3+(O16+AG16)*12*7.57%)*SUM(Fasering!$D$5:$D$12)</f>
        <v>2801.5702455616001</v>
      </c>
    </row>
    <row r="17" spans="1:47" ht="15" x14ac:dyDescent="0.3">
      <c r="A17" s="32">
        <f t="shared" si="8"/>
        <v>7</v>
      </c>
      <c r="B17" s="142">
        <v>25635.51</v>
      </c>
      <c r="C17" s="143"/>
      <c r="D17" s="142">
        <f t="shared" si="0"/>
        <v>35192.428128</v>
      </c>
      <c r="E17" s="144">
        <f t="shared" si="1"/>
        <v>872.39750539788145</v>
      </c>
      <c r="F17" s="142">
        <f t="shared" si="2"/>
        <v>2932.7023440000003</v>
      </c>
      <c r="G17" s="144">
        <f t="shared" si="3"/>
        <v>72.69979211649013</v>
      </c>
      <c r="H17" s="60">
        <f>'L4'!$H$10</f>
        <v>1742.05</v>
      </c>
      <c r="I17" s="60">
        <f>GEW!$E$12+($F17-GEW!$E$12)*SUM(Fasering!$D$5)</f>
        <v>1858.3776639999999</v>
      </c>
      <c r="J17" s="60">
        <f>GEW!$E$12+($F17-GEW!$E$12)*SUM(Fasering!$D$5:$D$7)</f>
        <v>2136.1590202351017</v>
      </c>
      <c r="K17" s="60">
        <f>GEW!$E$12+($F17-GEW!$E$12)*SUM(Fasering!$D$5:$D$8)</f>
        <v>2295.5393427608756</v>
      </c>
      <c r="L17" s="98">
        <f>GEW!$E$12+($F17-GEW!$E$12)*SUM(Fasering!$D$5:$D$9)</f>
        <v>2454.919665286649</v>
      </c>
      <c r="M17" s="60">
        <f>GEW!$E$12+($F17-GEW!$E$12)*SUM(Fasering!$D$5:$D$10)</f>
        <v>2614.2999878124224</v>
      </c>
      <c r="N17" s="60">
        <f>GEW!$E$12+($F17-GEW!$E$12)*SUM(Fasering!$D$5:$D$11)</f>
        <v>2773.3220214742269</v>
      </c>
      <c r="O17" s="117">
        <f>GEW!$E$12+($F17-GEW!$E$12)*SUM(Fasering!$D$5:$D$12)</f>
        <v>2932.7023440000003</v>
      </c>
      <c r="P17" s="145">
        <f t="shared" si="4"/>
        <v>0</v>
      </c>
      <c r="Q17" s="146">
        <f t="shared" si="5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101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116">
        <f>$P17*SUM(Fasering!$D$5:$D$12)</f>
        <v>0</v>
      </c>
      <c r="Y17" s="145">
        <f t="shared" si="6"/>
        <v>0</v>
      </c>
      <c r="Z17" s="146">
        <f t="shared" si="7"/>
        <v>0</v>
      </c>
      <c r="AA17" s="115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101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116">
        <f>$Y17*SUM(Fasering!$D$5:$D$12)</f>
        <v>0</v>
      </c>
      <c r="AH17" s="5">
        <f>($AK$3+(I17+R17)*12*7.57%)*SUM(Fasering!$D$5)</f>
        <v>0</v>
      </c>
      <c r="AI17" s="109">
        <f>($AK$3+(J17+S17)*12*7.57%)*SUM(Fasering!$D$5:$D$7)</f>
        <v>537.50914749249728</v>
      </c>
      <c r="AJ17" s="109">
        <f>($AK$3+(K17+T17)*12*7.57%)*SUM(Fasering!$D$5:$D$8)</f>
        <v>904.82532664473786</v>
      </c>
      <c r="AK17" s="104">
        <f>($AK$3+(L17+U17)*12*7.57%)*SUM(Fasering!$D$5:$D$9)</f>
        <v>1315.0992008955</v>
      </c>
      <c r="AL17" s="9">
        <f>($AK$3+(M17+V17)*12*7.57%)*SUM(Fasering!$D$5:$D$10)</f>
        <v>1768.3307702447833</v>
      </c>
      <c r="AM17" s="9">
        <f>($AK$3+(N17+W17)*12*7.57%)*SUM(Fasering!$D$5:$D$11)</f>
        <v>2263.3564191536739</v>
      </c>
      <c r="AN17" s="74">
        <f>($AK$3+(O17+X17)*12*7.57%)*SUM(Fasering!$D$5:$D$12)</f>
        <v>2802.4068092896005</v>
      </c>
      <c r="AO17" s="5">
        <f>($AK$3+(I17+AA17)*12*7.57%)*SUM(Fasering!$D$5)</f>
        <v>0</v>
      </c>
      <c r="AP17" s="109">
        <f>($AK$3+(J17+AB17)*12*7.57%)*SUM(Fasering!$D$5:$D$7)</f>
        <v>537.50914749249728</v>
      </c>
      <c r="AQ17" s="109">
        <f>($AK$3+(K17+AC17)*12*7.57%)*SUM(Fasering!$D$5:$D$8)</f>
        <v>904.82532664473786</v>
      </c>
      <c r="AR17" s="104">
        <f>($AK$3+(L17+AD17)*12*7.57%)*SUM(Fasering!$D$5:$D$9)</f>
        <v>1315.0992008955</v>
      </c>
      <c r="AS17" s="9">
        <f>($AK$3+(M17+AE17)*12*7.57%)*SUM(Fasering!$D$5:$D$10)</f>
        <v>1768.3307702447833</v>
      </c>
      <c r="AT17" s="9">
        <f>($AK$3+(N17+AF17)*12*7.57%)*SUM(Fasering!$D$5:$D$11)</f>
        <v>2263.3564191536739</v>
      </c>
      <c r="AU17" s="74">
        <f>($AK$3+(O17+AG17)*12*7.57%)*SUM(Fasering!$D$5:$D$12)</f>
        <v>2802.4068092896005</v>
      </c>
    </row>
    <row r="18" spans="1:47" ht="15" x14ac:dyDescent="0.3">
      <c r="A18" s="32">
        <f t="shared" si="8"/>
        <v>8</v>
      </c>
      <c r="B18" s="142">
        <v>26846.84</v>
      </c>
      <c r="C18" s="143"/>
      <c r="D18" s="142">
        <f t="shared" si="0"/>
        <v>36855.341952000002</v>
      </c>
      <c r="E18" s="144">
        <f t="shared" si="1"/>
        <v>913.62006232043223</v>
      </c>
      <c r="F18" s="142">
        <f t="shared" si="2"/>
        <v>3071.2784959999999</v>
      </c>
      <c r="G18" s="144">
        <f t="shared" si="3"/>
        <v>76.135005193369338</v>
      </c>
      <c r="H18" s="60">
        <f>'L4'!$H$10</f>
        <v>1742.05</v>
      </c>
      <c r="I18" s="60">
        <f>GEW!$E$12+($F18-GEW!$E$12)*SUM(Fasering!$D$5)</f>
        <v>1858.3776639999999</v>
      </c>
      <c r="J18" s="60">
        <f>GEW!$E$12+($F18-GEW!$E$12)*SUM(Fasering!$D$5:$D$7)</f>
        <v>2171.9897817925871</v>
      </c>
      <c r="K18" s="60">
        <f>GEW!$E$12+($F18-GEW!$E$12)*SUM(Fasering!$D$5:$D$8)</f>
        <v>2351.9284254770446</v>
      </c>
      <c r="L18" s="98">
        <f>GEW!$E$12+($F18-GEW!$E$12)*SUM(Fasering!$D$5:$D$9)</f>
        <v>2531.8670691615025</v>
      </c>
      <c r="M18" s="60">
        <f>GEW!$E$12+($F18-GEW!$E$12)*SUM(Fasering!$D$5:$D$10)</f>
        <v>2711.80571284596</v>
      </c>
      <c r="N18" s="60">
        <f>GEW!$E$12+($F18-GEW!$E$12)*SUM(Fasering!$D$5:$D$11)</f>
        <v>2891.3398523155429</v>
      </c>
      <c r="O18" s="117">
        <f>GEW!$E$12+($F18-GEW!$E$12)*SUM(Fasering!$D$5:$D$12)</f>
        <v>3071.2784959999999</v>
      </c>
      <c r="P18" s="145">
        <f t="shared" si="4"/>
        <v>0</v>
      </c>
      <c r="Q18" s="146">
        <f t="shared" si="5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101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116">
        <f>$P18*SUM(Fasering!$D$5:$D$12)</f>
        <v>0</v>
      </c>
      <c r="Y18" s="145">
        <f t="shared" si="6"/>
        <v>0</v>
      </c>
      <c r="Z18" s="146">
        <f t="shared" si="7"/>
        <v>0</v>
      </c>
      <c r="AA18" s="115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101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116">
        <f>$Y18*SUM(Fasering!$D$5:$D$12)</f>
        <v>0</v>
      </c>
      <c r="AH18" s="5">
        <f>($AK$3+(I18+R18)*12*7.57%)*SUM(Fasering!$D$5)</f>
        <v>0</v>
      </c>
      <c r="AI18" s="109">
        <f>($AK$3+(J18+S18)*12*7.57%)*SUM(Fasering!$D$5:$D$7)</f>
        <v>545.92505019118278</v>
      </c>
      <c r="AJ18" s="109">
        <f>($AK$3+(K18+T18)*12*7.57%)*SUM(Fasering!$D$5:$D$8)</f>
        <v>925.66921257736408</v>
      </c>
      <c r="AK18" s="104">
        <f>($AK$3+(L18+U18)*12*7.57%)*SUM(Fasering!$D$5:$D$9)</f>
        <v>1353.9121436279675</v>
      </c>
      <c r="AL18" s="9">
        <f>($AK$3+(M18+V18)*12*7.57%)*SUM(Fasering!$D$5:$D$10)</f>
        <v>1830.6538433429926</v>
      </c>
      <c r="AM18" s="9">
        <f>($AK$3+(N18+W18)*12*7.57%)*SUM(Fasering!$D$5:$D$11)</f>
        <v>2354.6591745323271</v>
      </c>
      <c r="AN18" s="74">
        <f>($AK$3+(O18+X18)*12*7.57%)*SUM(Fasering!$D$5:$D$12)</f>
        <v>2928.2893857664008</v>
      </c>
      <c r="AO18" s="5">
        <f>($AK$3+(I18+AA18)*12*7.57%)*SUM(Fasering!$D$5)</f>
        <v>0</v>
      </c>
      <c r="AP18" s="109">
        <f>($AK$3+(J18+AB18)*12*7.57%)*SUM(Fasering!$D$5:$D$7)</f>
        <v>545.92505019118278</v>
      </c>
      <c r="AQ18" s="109">
        <f>($AK$3+(K18+AC18)*12*7.57%)*SUM(Fasering!$D$5:$D$8)</f>
        <v>925.66921257736408</v>
      </c>
      <c r="AR18" s="104">
        <f>($AK$3+(L18+AD18)*12*7.57%)*SUM(Fasering!$D$5:$D$9)</f>
        <v>1353.9121436279675</v>
      </c>
      <c r="AS18" s="9">
        <f>($AK$3+(M18+AE18)*12*7.57%)*SUM(Fasering!$D$5:$D$10)</f>
        <v>1830.6538433429926</v>
      </c>
      <c r="AT18" s="9">
        <f>($AK$3+(N18+AF18)*12*7.57%)*SUM(Fasering!$D$5:$D$11)</f>
        <v>2354.6591745323271</v>
      </c>
      <c r="AU18" s="74">
        <f>($AK$3+(O18+AG18)*12*7.57%)*SUM(Fasering!$D$5:$D$12)</f>
        <v>2928.2893857664008</v>
      </c>
    </row>
    <row r="19" spans="1:47" ht="15" x14ac:dyDescent="0.3">
      <c r="A19" s="32">
        <f t="shared" si="8"/>
        <v>9</v>
      </c>
      <c r="B19" s="142">
        <v>26854.92</v>
      </c>
      <c r="C19" s="143"/>
      <c r="D19" s="142">
        <f t="shared" si="0"/>
        <v>36866.434175999995</v>
      </c>
      <c r="E19" s="144">
        <f t="shared" si="1"/>
        <v>913.89503137092549</v>
      </c>
      <c r="F19" s="142">
        <f t="shared" si="2"/>
        <v>3072.2028479999999</v>
      </c>
      <c r="G19" s="144">
        <f t="shared" si="3"/>
        <v>76.157919280910463</v>
      </c>
      <c r="H19" s="60">
        <f>'L4'!$H$10</f>
        <v>1742.05</v>
      </c>
      <c r="I19" s="60">
        <f>GEW!$E$12+($F19-GEW!$E$12)*SUM(Fasering!$D$5)</f>
        <v>1858.3776639999999</v>
      </c>
      <c r="J19" s="60">
        <f>GEW!$E$12+($F19-GEW!$E$12)*SUM(Fasering!$D$5:$D$7)</f>
        <v>2172.2287856589028</v>
      </c>
      <c r="K19" s="60">
        <f>GEW!$E$12+($F19-GEW!$E$12)*SUM(Fasering!$D$5:$D$8)</f>
        <v>2352.3045606246483</v>
      </c>
      <c r="L19" s="98">
        <f>GEW!$E$12+($F19-GEW!$E$12)*SUM(Fasering!$D$5:$D$9)</f>
        <v>2532.3803355903938</v>
      </c>
      <c r="M19" s="60">
        <f>GEW!$E$12+($F19-GEW!$E$12)*SUM(Fasering!$D$5:$D$10)</f>
        <v>2712.4561105561388</v>
      </c>
      <c r="N19" s="60">
        <f>GEW!$E$12+($F19-GEW!$E$12)*SUM(Fasering!$D$5:$D$11)</f>
        <v>2892.1270730342549</v>
      </c>
      <c r="O19" s="117">
        <f>GEW!$E$12+($F19-GEW!$E$12)*SUM(Fasering!$D$5:$D$12)</f>
        <v>3072.2028479999999</v>
      </c>
      <c r="P19" s="145">
        <f t="shared" si="4"/>
        <v>0</v>
      </c>
      <c r="Q19" s="146">
        <f t="shared" si="5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101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116">
        <f>$P19*SUM(Fasering!$D$5:$D$12)</f>
        <v>0</v>
      </c>
      <c r="Y19" s="145">
        <f t="shared" si="6"/>
        <v>0</v>
      </c>
      <c r="Z19" s="146">
        <f t="shared" si="7"/>
        <v>0</v>
      </c>
      <c r="AA19" s="115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101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116">
        <f>$Y19*SUM(Fasering!$D$5:$D$12)</f>
        <v>0</v>
      </c>
      <c r="AH19" s="5">
        <f>($AK$3+(I19+R19)*12*7.57%)*SUM(Fasering!$D$5)</f>
        <v>0</v>
      </c>
      <c r="AI19" s="109">
        <f>($AK$3+(J19+S19)*12*7.57%)*SUM(Fasering!$D$5:$D$7)</f>
        <v>545.98118724203209</v>
      </c>
      <c r="AJ19" s="109">
        <f>($AK$3+(K19+T19)*12*7.57%)*SUM(Fasering!$D$5:$D$8)</f>
        <v>925.80824867680496</v>
      </c>
      <c r="AK19" s="104">
        <f>($AK$3+(L19+U19)*12*7.57%)*SUM(Fasering!$D$5:$D$9)</f>
        <v>1354.1710396986323</v>
      </c>
      <c r="AL19" s="9">
        <f>($AK$3+(M19+V19)*12*7.57%)*SUM(Fasering!$D$5:$D$10)</f>
        <v>1831.0695603075137</v>
      </c>
      <c r="AM19" s="9">
        <f>($AK$3+(N19+W19)*12*7.57%)*SUM(Fasering!$D$5:$D$11)</f>
        <v>2355.2681962385996</v>
      </c>
      <c r="AN19" s="74">
        <f>($AK$3+(O19+X19)*12*7.57%)*SUM(Fasering!$D$5:$D$12)</f>
        <v>2929.1290671232005</v>
      </c>
      <c r="AO19" s="5">
        <f>($AK$3+(I19+AA19)*12*7.57%)*SUM(Fasering!$D$5)</f>
        <v>0</v>
      </c>
      <c r="AP19" s="109">
        <f>($AK$3+(J19+AB19)*12*7.57%)*SUM(Fasering!$D$5:$D$7)</f>
        <v>545.98118724203209</v>
      </c>
      <c r="AQ19" s="109">
        <f>($AK$3+(K19+AC19)*12*7.57%)*SUM(Fasering!$D$5:$D$8)</f>
        <v>925.80824867680496</v>
      </c>
      <c r="AR19" s="104">
        <f>($AK$3+(L19+AD19)*12*7.57%)*SUM(Fasering!$D$5:$D$9)</f>
        <v>1354.1710396986323</v>
      </c>
      <c r="AS19" s="9">
        <f>($AK$3+(M19+AE19)*12*7.57%)*SUM(Fasering!$D$5:$D$10)</f>
        <v>1831.0695603075137</v>
      </c>
      <c r="AT19" s="9">
        <f>($AK$3+(N19+AF19)*12*7.57%)*SUM(Fasering!$D$5:$D$11)</f>
        <v>2355.2681962385996</v>
      </c>
      <c r="AU19" s="74">
        <f>($AK$3+(O19+AG19)*12*7.57%)*SUM(Fasering!$D$5:$D$12)</f>
        <v>2929.1290671232005</v>
      </c>
    </row>
    <row r="20" spans="1:47" ht="15" x14ac:dyDescent="0.3">
      <c r="A20" s="32">
        <f t="shared" si="8"/>
        <v>10</v>
      </c>
      <c r="B20" s="142">
        <v>28066.22</v>
      </c>
      <c r="C20" s="143"/>
      <c r="D20" s="142">
        <f t="shared" si="0"/>
        <v>38529.306816000004</v>
      </c>
      <c r="E20" s="144">
        <f t="shared" si="1"/>
        <v>955.11656736878388</v>
      </c>
      <c r="F20" s="142">
        <f t="shared" si="2"/>
        <v>3210.7755680000005</v>
      </c>
      <c r="G20" s="144">
        <f t="shared" si="3"/>
        <v>79.593047280731994</v>
      </c>
      <c r="H20" s="60">
        <f>'L4'!$H$10</f>
        <v>1742.05</v>
      </c>
      <c r="I20" s="60">
        <f>GEW!$E$12+($F20-GEW!$E$12)*SUM(Fasering!$D$5)</f>
        <v>1858.3776639999999</v>
      </c>
      <c r="J20" s="60">
        <f>GEW!$E$12+($F20-GEW!$E$12)*SUM(Fasering!$D$5:$D$7)</f>
        <v>2208.0586598257955</v>
      </c>
      <c r="K20" s="60">
        <f>GEW!$E$12+($F20-GEW!$E$12)*SUM(Fasering!$D$5:$D$8)</f>
        <v>2408.6922467994282</v>
      </c>
      <c r="L20" s="98">
        <f>GEW!$E$12+($F20-GEW!$E$12)*SUM(Fasering!$D$5:$D$9)</f>
        <v>2609.3258337730608</v>
      </c>
      <c r="M20" s="60">
        <f>GEW!$E$12+($F20-GEW!$E$12)*SUM(Fasering!$D$5:$D$10)</f>
        <v>2809.9594207466935</v>
      </c>
      <c r="N20" s="60">
        <f>GEW!$E$12+($F20-GEW!$E$12)*SUM(Fasering!$D$5:$D$11)</f>
        <v>3010.1419810263678</v>
      </c>
      <c r="O20" s="117">
        <f>GEW!$E$12+($F20-GEW!$E$12)*SUM(Fasering!$D$5:$D$12)</f>
        <v>3210.7755680000009</v>
      </c>
      <c r="P20" s="142">
        <f t="shared" si="4"/>
        <v>0</v>
      </c>
      <c r="Q20" s="144">
        <f t="shared" si="5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101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116">
        <f>$P20*SUM(Fasering!$D$5:$D$12)</f>
        <v>0</v>
      </c>
      <c r="Y20" s="142">
        <f t="shared" si="6"/>
        <v>0</v>
      </c>
      <c r="Z20" s="144">
        <f t="shared" si="7"/>
        <v>0</v>
      </c>
      <c r="AA20" s="115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101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116">
        <f>$Y20*SUM(Fasering!$D$5:$D$12)</f>
        <v>0</v>
      </c>
      <c r="AH20" s="5">
        <f>($AK$3+(I20+R20)*12*7.57%)*SUM(Fasering!$D$5)</f>
        <v>0</v>
      </c>
      <c r="AI20" s="109">
        <f>($AK$3+(J20+S20)*12*7.57%)*SUM(Fasering!$D$5:$D$7)</f>
        <v>554.39688151107339</v>
      </c>
      <c r="AJ20" s="109">
        <f>($AK$3+(K20+T20)*12*7.57%)*SUM(Fasering!$D$5:$D$8)</f>
        <v>946.6516183862899</v>
      </c>
      <c r="AK20" s="104">
        <f>($AK$3+(L20+U20)*12*7.57%)*SUM(Fasering!$D$5:$D$9)</f>
        <v>1392.9830211833128</v>
      </c>
      <c r="AL20" s="9">
        <f>($AK$3+(M20+V20)*12*7.57%)*SUM(Fasering!$D$5:$D$10)</f>
        <v>1893.3910899021416</v>
      </c>
      <c r="AM20" s="9">
        <f>($AK$3+(N20+W20)*12*7.57%)*SUM(Fasering!$D$5:$D$11)</f>
        <v>2446.5686903980459</v>
      </c>
      <c r="AN20" s="74">
        <f>($AK$3+(O20+X20)*12*7.57%)*SUM(Fasering!$D$5:$D$12)</f>
        <v>3055.0085259712014</v>
      </c>
      <c r="AO20" s="5">
        <f>($AK$3+(I20+AA20)*12*7.57%)*SUM(Fasering!$D$5)</f>
        <v>0</v>
      </c>
      <c r="AP20" s="109">
        <f>($AK$3+(J20+AB20)*12*7.57%)*SUM(Fasering!$D$5:$D$7)</f>
        <v>554.39688151107339</v>
      </c>
      <c r="AQ20" s="109">
        <f>($AK$3+(K20+AC20)*12*7.57%)*SUM(Fasering!$D$5:$D$8)</f>
        <v>946.6516183862899</v>
      </c>
      <c r="AR20" s="104">
        <f>($AK$3+(L20+AD20)*12*7.57%)*SUM(Fasering!$D$5:$D$9)</f>
        <v>1392.9830211833128</v>
      </c>
      <c r="AS20" s="9">
        <f>($AK$3+(M20+AE20)*12*7.57%)*SUM(Fasering!$D$5:$D$10)</f>
        <v>1893.3910899021416</v>
      </c>
      <c r="AT20" s="9">
        <f>($AK$3+(N20+AF20)*12*7.57%)*SUM(Fasering!$D$5:$D$11)</f>
        <v>2446.5686903980459</v>
      </c>
      <c r="AU20" s="74">
        <f>($AK$3+(O20+AG20)*12*7.57%)*SUM(Fasering!$D$5:$D$12)</f>
        <v>3055.0085259712014</v>
      </c>
    </row>
    <row r="21" spans="1:47" ht="15" x14ac:dyDescent="0.3">
      <c r="A21" s="32">
        <f t="shared" si="8"/>
        <v>11</v>
      </c>
      <c r="B21" s="142">
        <v>28074.3</v>
      </c>
      <c r="C21" s="143"/>
      <c r="D21" s="142">
        <f t="shared" si="0"/>
        <v>38540.399039999997</v>
      </c>
      <c r="E21" s="144">
        <f t="shared" si="1"/>
        <v>955.39153641927714</v>
      </c>
      <c r="F21" s="142">
        <f t="shared" si="2"/>
        <v>3211.69992</v>
      </c>
      <c r="G21" s="144">
        <f t="shared" si="3"/>
        <v>79.615961368273105</v>
      </c>
      <c r="H21" s="60">
        <f>'L4'!$H$10</f>
        <v>1742.05</v>
      </c>
      <c r="I21" s="60">
        <f>GEW!$E$12+($F21-GEW!$E$12)*SUM(Fasering!$D$5)</f>
        <v>1858.3776639999999</v>
      </c>
      <c r="J21" s="60">
        <f>GEW!$E$12+($F21-GEW!$E$12)*SUM(Fasering!$D$5:$D$7)</f>
        <v>2208.2976636921117</v>
      </c>
      <c r="K21" s="60">
        <f>GEW!$E$12+($F21-GEW!$E$12)*SUM(Fasering!$D$5:$D$8)</f>
        <v>2409.0683819470319</v>
      </c>
      <c r="L21" s="98">
        <f>GEW!$E$12+($F21-GEW!$E$12)*SUM(Fasering!$D$5:$D$9)</f>
        <v>2609.8391002019521</v>
      </c>
      <c r="M21" s="60">
        <f>GEW!$E$12+($F21-GEW!$E$12)*SUM(Fasering!$D$5:$D$10)</f>
        <v>2810.6098184568723</v>
      </c>
      <c r="N21" s="60">
        <f>GEW!$E$12+($F21-GEW!$E$12)*SUM(Fasering!$D$5:$D$11)</f>
        <v>3010.9292017450798</v>
      </c>
      <c r="O21" s="117">
        <f>GEW!$E$12+($F21-GEW!$E$12)*SUM(Fasering!$D$5:$D$12)</f>
        <v>3211.69992</v>
      </c>
      <c r="P21" s="142">
        <f t="shared" si="4"/>
        <v>0</v>
      </c>
      <c r="Q21" s="144">
        <f t="shared" si="5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101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116">
        <f>$P21*SUM(Fasering!$D$5:$D$12)</f>
        <v>0</v>
      </c>
      <c r="Y21" s="142">
        <f t="shared" si="6"/>
        <v>0</v>
      </c>
      <c r="Z21" s="144">
        <f t="shared" si="7"/>
        <v>0</v>
      </c>
      <c r="AA21" s="115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101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116">
        <f>$Y21*SUM(Fasering!$D$5:$D$12)</f>
        <v>0</v>
      </c>
      <c r="AH21" s="5">
        <f>($AK$3+(I21+R21)*12*7.57%)*SUM(Fasering!$D$5)</f>
        <v>0</v>
      </c>
      <c r="AI21" s="109">
        <f>($AK$3+(J21+S21)*12*7.57%)*SUM(Fasering!$D$5:$D$7)</f>
        <v>554.45301856192282</v>
      </c>
      <c r="AJ21" s="109">
        <f>($AK$3+(K21+T21)*12*7.57%)*SUM(Fasering!$D$5:$D$8)</f>
        <v>946.79065448573067</v>
      </c>
      <c r="AK21" s="104">
        <f>($AK$3+(L21+U21)*12*7.57%)*SUM(Fasering!$D$5:$D$9)</f>
        <v>1393.2419172539774</v>
      </c>
      <c r="AL21" s="9">
        <f>($AK$3+(M21+V21)*12*7.57%)*SUM(Fasering!$D$5:$D$10)</f>
        <v>1893.806806866663</v>
      </c>
      <c r="AM21" s="9">
        <f>($AK$3+(N21+W21)*12*7.57%)*SUM(Fasering!$D$5:$D$11)</f>
        <v>2447.1777121043187</v>
      </c>
      <c r="AN21" s="74">
        <f>($AK$3+(O21+X21)*12*7.57%)*SUM(Fasering!$D$5:$D$12)</f>
        <v>3055.8482073280011</v>
      </c>
      <c r="AO21" s="5">
        <f>($AK$3+(I21+AA21)*12*7.57%)*SUM(Fasering!$D$5)</f>
        <v>0</v>
      </c>
      <c r="AP21" s="109">
        <f>($AK$3+(J21+AB21)*12*7.57%)*SUM(Fasering!$D$5:$D$7)</f>
        <v>554.45301856192282</v>
      </c>
      <c r="AQ21" s="109">
        <f>($AK$3+(K21+AC21)*12*7.57%)*SUM(Fasering!$D$5:$D$8)</f>
        <v>946.79065448573067</v>
      </c>
      <c r="AR21" s="104">
        <f>($AK$3+(L21+AD21)*12*7.57%)*SUM(Fasering!$D$5:$D$9)</f>
        <v>1393.2419172539774</v>
      </c>
      <c r="AS21" s="9">
        <f>($AK$3+(M21+AE21)*12*7.57%)*SUM(Fasering!$D$5:$D$10)</f>
        <v>1893.806806866663</v>
      </c>
      <c r="AT21" s="9">
        <f>($AK$3+(N21+AF21)*12*7.57%)*SUM(Fasering!$D$5:$D$11)</f>
        <v>2447.1777121043187</v>
      </c>
      <c r="AU21" s="74">
        <f>($AK$3+(O21+AG21)*12*7.57%)*SUM(Fasering!$D$5:$D$12)</f>
        <v>3055.8482073280011</v>
      </c>
    </row>
    <row r="22" spans="1:47" ht="15" x14ac:dyDescent="0.3">
      <c r="A22" s="32">
        <f t="shared" si="8"/>
        <v>12</v>
      </c>
      <c r="B22" s="142">
        <v>29285.599999999999</v>
      </c>
      <c r="C22" s="143"/>
      <c r="D22" s="142">
        <f t="shared" si="0"/>
        <v>40203.271679999998</v>
      </c>
      <c r="E22" s="144">
        <f t="shared" si="1"/>
        <v>996.6130724171353</v>
      </c>
      <c r="F22" s="142">
        <f t="shared" si="2"/>
        <v>3350.2726400000001</v>
      </c>
      <c r="G22" s="144">
        <f t="shared" si="3"/>
        <v>83.051089368094623</v>
      </c>
      <c r="H22" s="60">
        <f>'L4'!$H$10</f>
        <v>1742.05</v>
      </c>
      <c r="I22" s="60">
        <f>GEW!$E$12+($F22-GEW!$E$12)*SUM(Fasering!$D$5)</f>
        <v>1858.3776639999999</v>
      </c>
      <c r="J22" s="60">
        <f>GEW!$E$12+($F22-GEW!$E$12)*SUM(Fasering!$D$5:$D$7)</f>
        <v>2244.127537859004</v>
      </c>
      <c r="K22" s="60">
        <f>GEW!$E$12+($F22-GEW!$E$12)*SUM(Fasering!$D$5:$D$8)</f>
        <v>2465.4560681218118</v>
      </c>
      <c r="L22" s="98">
        <f>GEW!$E$12+($F22-GEW!$E$12)*SUM(Fasering!$D$5:$D$9)</f>
        <v>2686.7845983846191</v>
      </c>
      <c r="M22" s="60">
        <f>GEW!$E$12+($F22-GEW!$E$12)*SUM(Fasering!$D$5:$D$10)</f>
        <v>2908.1131286474265</v>
      </c>
      <c r="N22" s="60">
        <f>GEW!$E$12+($F22-GEW!$E$12)*SUM(Fasering!$D$5:$D$11)</f>
        <v>3128.9441097371928</v>
      </c>
      <c r="O22" s="117">
        <f>GEW!$E$12+($F22-GEW!$E$12)*SUM(Fasering!$D$5:$D$12)</f>
        <v>3350.2726400000001</v>
      </c>
      <c r="P22" s="142">
        <f t="shared" si="4"/>
        <v>0</v>
      </c>
      <c r="Q22" s="144">
        <f t="shared" si="5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101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116">
        <f>$P22*SUM(Fasering!$D$5:$D$12)</f>
        <v>0</v>
      </c>
      <c r="Y22" s="142">
        <f t="shared" si="6"/>
        <v>0</v>
      </c>
      <c r="Z22" s="144">
        <f t="shared" si="7"/>
        <v>0</v>
      </c>
      <c r="AA22" s="115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101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116">
        <f>$Y22*SUM(Fasering!$D$5:$D$12)</f>
        <v>0</v>
      </c>
      <c r="AH22" s="5">
        <f>($AK$3+(I22+R22)*12*7.57%)*SUM(Fasering!$D$5)</f>
        <v>0</v>
      </c>
      <c r="AI22" s="109">
        <f>($AK$3+(J22+S22)*12*7.57%)*SUM(Fasering!$D$5:$D$7)</f>
        <v>562.86871283096423</v>
      </c>
      <c r="AJ22" s="109">
        <f>($AK$3+(K22+T22)*12*7.57%)*SUM(Fasering!$D$5:$D$8)</f>
        <v>967.6340241952156</v>
      </c>
      <c r="AK22" s="104">
        <f>($AK$3+(L22+U22)*12*7.57%)*SUM(Fasering!$D$5:$D$9)</f>
        <v>1432.0538987386578</v>
      </c>
      <c r="AL22" s="9">
        <f>($AK$3+(M22+V22)*12*7.57%)*SUM(Fasering!$D$5:$D$10)</f>
        <v>1956.1283364612909</v>
      </c>
      <c r="AM22" s="9">
        <f>($AK$3+(N22+W22)*12*7.57%)*SUM(Fasering!$D$5:$D$11)</f>
        <v>2538.4782062637655</v>
      </c>
      <c r="AN22" s="74">
        <f>($AK$3+(O22+X22)*12*7.57%)*SUM(Fasering!$D$5:$D$12)</f>
        <v>3181.7276661760015</v>
      </c>
      <c r="AO22" s="5">
        <f>($AK$3+(I22+AA22)*12*7.57%)*SUM(Fasering!$D$5)</f>
        <v>0</v>
      </c>
      <c r="AP22" s="109">
        <f>($AK$3+(J22+AB22)*12*7.57%)*SUM(Fasering!$D$5:$D$7)</f>
        <v>562.86871283096423</v>
      </c>
      <c r="AQ22" s="109">
        <f>($AK$3+(K22+AC22)*12*7.57%)*SUM(Fasering!$D$5:$D$8)</f>
        <v>967.6340241952156</v>
      </c>
      <c r="AR22" s="104">
        <f>($AK$3+(L22+AD22)*12*7.57%)*SUM(Fasering!$D$5:$D$9)</f>
        <v>1432.0538987386578</v>
      </c>
      <c r="AS22" s="9">
        <f>($AK$3+(M22+AE22)*12*7.57%)*SUM(Fasering!$D$5:$D$10)</f>
        <v>1956.1283364612909</v>
      </c>
      <c r="AT22" s="9">
        <f>($AK$3+(N22+AF22)*12*7.57%)*SUM(Fasering!$D$5:$D$11)</f>
        <v>2538.4782062637655</v>
      </c>
      <c r="AU22" s="74">
        <f>($AK$3+(O22+AG22)*12*7.57%)*SUM(Fasering!$D$5:$D$12)</f>
        <v>3181.7276661760015</v>
      </c>
    </row>
    <row r="23" spans="1:47" ht="15" x14ac:dyDescent="0.3">
      <c r="A23" s="32">
        <f t="shared" si="8"/>
        <v>13</v>
      </c>
      <c r="B23" s="142">
        <v>29294.91</v>
      </c>
      <c r="C23" s="143"/>
      <c r="D23" s="142">
        <f t="shared" si="0"/>
        <v>40216.052448000002</v>
      </c>
      <c r="E23" s="144">
        <f t="shared" si="1"/>
        <v>996.92989938001836</v>
      </c>
      <c r="F23" s="142">
        <f t="shared" si="2"/>
        <v>3351.337704</v>
      </c>
      <c r="G23" s="144">
        <f t="shared" si="3"/>
        <v>83.07749161500152</v>
      </c>
      <c r="H23" s="60">
        <f>'L4'!$H$10</f>
        <v>1742.05</v>
      </c>
      <c r="I23" s="60">
        <f>GEW!$E$12+($F23-GEW!$E$12)*SUM(Fasering!$D$5)</f>
        <v>1858.3776639999999</v>
      </c>
      <c r="J23" s="60">
        <f>GEW!$E$12+($F23-GEW!$E$12)*SUM(Fasering!$D$5:$D$7)</f>
        <v>2244.4029247396229</v>
      </c>
      <c r="K23" s="60">
        <f>GEW!$E$12+($F23-GEW!$E$12)*SUM(Fasering!$D$5:$D$8)</f>
        <v>2465.8894614663895</v>
      </c>
      <c r="L23" s="98">
        <f>GEW!$E$12+($F23-GEW!$E$12)*SUM(Fasering!$D$5:$D$9)</f>
        <v>2687.3759981931557</v>
      </c>
      <c r="M23" s="60">
        <f>GEW!$E$12+($F23-GEW!$E$12)*SUM(Fasering!$D$5:$D$10)</f>
        <v>2908.8625349199224</v>
      </c>
      <c r="N23" s="60">
        <f>GEW!$E$12+($F23-GEW!$E$12)*SUM(Fasering!$D$5:$D$11)</f>
        <v>3129.8511672732338</v>
      </c>
      <c r="O23" s="117">
        <f>GEW!$E$12+($F23-GEW!$E$12)*SUM(Fasering!$D$5:$D$12)</f>
        <v>3351.3377040000005</v>
      </c>
      <c r="P23" s="142">
        <f t="shared" si="4"/>
        <v>0</v>
      </c>
      <c r="Q23" s="144">
        <f t="shared" si="5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101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116">
        <f>$P23*SUM(Fasering!$D$5:$D$12)</f>
        <v>0</v>
      </c>
      <c r="Y23" s="142">
        <f t="shared" si="6"/>
        <v>0</v>
      </c>
      <c r="Z23" s="144">
        <f t="shared" si="7"/>
        <v>0</v>
      </c>
      <c r="AA23" s="115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101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116">
        <f>$Y23*SUM(Fasering!$D$5:$D$12)</f>
        <v>0</v>
      </c>
      <c r="AH23" s="5">
        <f>($AK$3+(I23+R23)*12*7.57%)*SUM(Fasering!$D$5)</f>
        <v>0</v>
      </c>
      <c r="AI23" s="109">
        <f>($AK$3+(J23+S23)*12*7.57%)*SUM(Fasering!$D$5:$D$7)</f>
        <v>562.93339549722748</v>
      </c>
      <c r="AJ23" s="109">
        <f>($AK$3+(K23+T23)*12*7.57%)*SUM(Fasering!$D$5:$D$8)</f>
        <v>967.79422544345732</v>
      </c>
      <c r="AK23" s="104">
        <f>($AK$3+(L23+U23)*12*7.57%)*SUM(Fasering!$D$5:$D$9)</f>
        <v>1432.3522059685945</v>
      </c>
      <c r="AL23" s="9">
        <f>($AK$3+(M23+V23)*12*7.57%)*SUM(Fasering!$D$5:$D$10)</f>
        <v>1956.607337072639</v>
      </c>
      <c r="AM23" s="9">
        <f>($AK$3+(N23+W23)*12*7.57%)*SUM(Fasering!$D$5:$D$11)</f>
        <v>2539.1799379575027</v>
      </c>
      <c r="AN23" s="74">
        <f>($AK$3+(O23+X23)*12*7.57%)*SUM(Fasering!$D$5:$D$12)</f>
        <v>3182.6951703136015</v>
      </c>
      <c r="AO23" s="5">
        <f>($AK$3+(I23+AA23)*12*7.57%)*SUM(Fasering!$D$5)</f>
        <v>0</v>
      </c>
      <c r="AP23" s="109">
        <f>($AK$3+(J23+AB23)*12*7.57%)*SUM(Fasering!$D$5:$D$7)</f>
        <v>562.93339549722748</v>
      </c>
      <c r="AQ23" s="109">
        <f>($AK$3+(K23+AC23)*12*7.57%)*SUM(Fasering!$D$5:$D$8)</f>
        <v>967.79422544345732</v>
      </c>
      <c r="AR23" s="104">
        <f>($AK$3+(L23+AD23)*12*7.57%)*SUM(Fasering!$D$5:$D$9)</f>
        <v>1432.3522059685945</v>
      </c>
      <c r="AS23" s="9">
        <f>($AK$3+(M23+AE23)*12*7.57%)*SUM(Fasering!$D$5:$D$10)</f>
        <v>1956.607337072639</v>
      </c>
      <c r="AT23" s="9">
        <f>($AK$3+(N23+AF23)*12*7.57%)*SUM(Fasering!$D$5:$D$11)</f>
        <v>2539.1799379575027</v>
      </c>
      <c r="AU23" s="74">
        <f>($AK$3+(O23+AG23)*12*7.57%)*SUM(Fasering!$D$5:$D$12)</f>
        <v>3182.6951703136015</v>
      </c>
    </row>
    <row r="24" spans="1:47" ht="15" x14ac:dyDescent="0.3">
      <c r="A24" s="32">
        <f t="shared" si="8"/>
        <v>14</v>
      </c>
      <c r="B24" s="142">
        <v>30506.21</v>
      </c>
      <c r="C24" s="143"/>
      <c r="D24" s="142">
        <f t="shared" si="0"/>
        <v>41878.925087999996</v>
      </c>
      <c r="E24" s="144">
        <f t="shared" si="1"/>
        <v>1038.1514353778764</v>
      </c>
      <c r="F24" s="142">
        <f t="shared" si="2"/>
        <v>3489.9104239999997</v>
      </c>
      <c r="G24" s="144">
        <f t="shared" si="3"/>
        <v>86.512619614823038</v>
      </c>
      <c r="H24" s="60">
        <f>'L4'!$H$10</f>
        <v>1742.05</v>
      </c>
      <c r="I24" s="60">
        <f>GEW!$E$12+($F24-GEW!$E$12)*SUM(Fasering!$D$5)</f>
        <v>1858.3776639999999</v>
      </c>
      <c r="J24" s="60">
        <f>GEW!$E$12+($F24-GEW!$E$12)*SUM(Fasering!$D$5:$D$7)</f>
        <v>2280.2327989065152</v>
      </c>
      <c r="K24" s="60">
        <f>GEW!$E$12+($F24-GEW!$E$12)*SUM(Fasering!$D$5:$D$8)</f>
        <v>2522.277147641169</v>
      </c>
      <c r="L24" s="98">
        <f>GEW!$E$12+($F24-GEW!$E$12)*SUM(Fasering!$D$5:$D$9)</f>
        <v>2764.3214963758228</v>
      </c>
      <c r="M24" s="60">
        <f>GEW!$E$12+($F24-GEW!$E$12)*SUM(Fasering!$D$5:$D$10)</f>
        <v>3006.3658451104766</v>
      </c>
      <c r="N24" s="60">
        <f>GEW!$E$12+($F24-GEW!$E$12)*SUM(Fasering!$D$5:$D$11)</f>
        <v>3247.8660752653464</v>
      </c>
      <c r="O24" s="117">
        <f>GEW!$E$12+($F24-GEW!$E$12)*SUM(Fasering!$D$5:$D$12)</f>
        <v>3489.9104240000001</v>
      </c>
      <c r="P24" s="142">
        <f t="shared" si="4"/>
        <v>0</v>
      </c>
      <c r="Q24" s="144">
        <f t="shared" si="5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101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116">
        <f>$P24*SUM(Fasering!$D$5:$D$12)</f>
        <v>0</v>
      </c>
      <c r="Y24" s="142">
        <f t="shared" si="6"/>
        <v>0</v>
      </c>
      <c r="Z24" s="144">
        <f t="shared" si="7"/>
        <v>0</v>
      </c>
      <c r="AA24" s="115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101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116">
        <f>$Y24*SUM(Fasering!$D$5:$D$12)</f>
        <v>0</v>
      </c>
      <c r="AH24" s="5">
        <f>($AK$3+(I24+R24)*12*7.57%)*SUM(Fasering!$D$5)</f>
        <v>0</v>
      </c>
      <c r="AI24" s="109">
        <f>($AK$3+(J24+S24)*12*7.57%)*SUM(Fasering!$D$5:$D$7)</f>
        <v>571.34908976626878</v>
      </c>
      <c r="AJ24" s="109">
        <f>($AK$3+(K24+T24)*12*7.57%)*SUM(Fasering!$D$5:$D$8)</f>
        <v>988.63759515294214</v>
      </c>
      <c r="AK24" s="104">
        <f>($AK$3+(L24+U24)*12*7.57%)*SUM(Fasering!$D$5:$D$9)</f>
        <v>1471.164187453275</v>
      </c>
      <c r="AL24" s="9">
        <f>($AK$3+(M24+V24)*12*7.57%)*SUM(Fasering!$D$5:$D$10)</f>
        <v>2018.9288666672671</v>
      </c>
      <c r="AM24" s="9">
        <f>($AK$3+(N24+W24)*12*7.57%)*SUM(Fasering!$D$5:$D$11)</f>
        <v>2630.480432116949</v>
      </c>
      <c r="AN24" s="74">
        <f>($AK$3+(O24+X24)*12*7.57%)*SUM(Fasering!$D$5:$D$12)</f>
        <v>3308.5746291616015</v>
      </c>
      <c r="AO24" s="5">
        <f>($AK$3+(I24+AA24)*12*7.57%)*SUM(Fasering!$D$5)</f>
        <v>0</v>
      </c>
      <c r="AP24" s="109">
        <f>($AK$3+(J24+AB24)*12*7.57%)*SUM(Fasering!$D$5:$D$7)</f>
        <v>571.34908976626878</v>
      </c>
      <c r="AQ24" s="109">
        <f>($AK$3+(K24+AC24)*12*7.57%)*SUM(Fasering!$D$5:$D$8)</f>
        <v>988.63759515294214</v>
      </c>
      <c r="AR24" s="104">
        <f>($AK$3+(L24+AD24)*12*7.57%)*SUM(Fasering!$D$5:$D$9)</f>
        <v>1471.164187453275</v>
      </c>
      <c r="AS24" s="9">
        <f>($AK$3+(M24+AE24)*12*7.57%)*SUM(Fasering!$D$5:$D$10)</f>
        <v>2018.9288666672671</v>
      </c>
      <c r="AT24" s="9">
        <f>($AK$3+(N24+AF24)*12*7.57%)*SUM(Fasering!$D$5:$D$11)</f>
        <v>2630.480432116949</v>
      </c>
      <c r="AU24" s="74">
        <f>($AK$3+(O24+AG24)*12*7.57%)*SUM(Fasering!$D$5:$D$12)</f>
        <v>3308.5746291616015</v>
      </c>
    </row>
    <row r="25" spans="1:47" ht="15" x14ac:dyDescent="0.3">
      <c r="A25" s="32">
        <f t="shared" si="8"/>
        <v>15</v>
      </c>
      <c r="B25" s="142">
        <v>30519.39</v>
      </c>
      <c r="C25" s="143"/>
      <c r="D25" s="142">
        <f t="shared" si="0"/>
        <v>41897.018592</v>
      </c>
      <c r="E25" s="144">
        <f t="shared" si="1"/>
        <v>1038.5999616260824</v>
      </c>
      <c r="F25" s="142">
        <f t="shared" si="2"/>
        <v>3491.4182159999996</v>
      </c>
      <c r="G25" s="144">
        <f t="shared" si="3"/>
        <v>86.549996802173524</v>
      </c>
      <c r="H25" s="60">
        <f>'L4'!$H$10</f>
        <v>1742.05</v>
      </c>
      <c r="I25" s="60">
        <f>GEW!$E$12+($F25-GEW!$E$12)*SUM(Fasering!$D$5)</f>
        <v>1858.3776639999999</v>
      </c>
      <c r="J25" s="60">
        <f>GEW!$E$12+($F25-GEW!$E$12)*SUM(Fasering!$D$5:$D$7)</f>
        <v>2280.6226591735999</v>
      </c>
      <c r="K25" s="60">
        <f>GEW!$E$12+($F25-GEW!$E$12)*SUM(Fasering!$D$5:$D$8)</f>
        <v>2522.8906948250078</v>
      </c>
      <c r="L25" s="98">
        <f>GEW!$E$12+($F25-GEW!$E$12)*SUM(Fasering!$D$5:$D$9)</f>
        <v>2765.1587304764153</v>
      </c>
      <c r="M25" s="60">
        <f>GEW!$E$12+($F25-GEW!$E$12)*SUM(Fasering!$D$5:$D$10)</f>
        <v>3007.4267661278227</v>
      </c>
      <c r="N25" s="60">
        <f>GEW!$E$12+($F25-GEW!$E$12)*SUM(Fasering!$D$5:$D$11)</f>
        <v>3249.1501803485926</v>
      </c>
      <c r="O25" s="117">
        <f>GEW!$E$12+($F25-GEW!$E$12)*SUM(Fasering!$D$5:$D$12)</f>
        <v>3491.418216</v>
      </c>
      <c r="P25" s="142">
        <f t="shared" si="4"/>
        <v>0</v>
      </c>
      <c r="Q25" s="144">
        <f t="shared" si="5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101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116">
        <f>$P25*SUM(Fasering!$D$5:$D$12)</f>
        <v>0</v>
      </c>
      <c r="Y25" s="142">
        <f t="shared" si="6"/>
        <v>0</v>
      </c>
      <c r="Z25" s="144">
        <f t="shared" si="7"/>
        <v>0</v>
      </c>
      <c r="AA25" s="115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101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116">
        <f>$Y25*SUM(Fasering!$D$5:$D$12)</f>
        <v>0</v>
      </c>
      <c r="AH25" s="5">
        <f>($AK$3+(I25+R25)*12*7.57%)*SUM(Fasering!$D$5)</f>
        <v>0</v>
      </c>
      <c r="AI25" s="109">
        <f>($AK$3+(J25+S25)*12*7.57%)*SUM(Fasering!$D$5:$D$7)</f>
        <v>571.4406598566394</v>
      </c>
      <c r="AJ25" s="109">
        <f>($AK$3+(K25+T25)*12*7.57%)*SUM(Fasering!$D$5:$D$8)</f>
        <v>988.86438918643591</v>
      </c>
      <c r="AK25" s="104">
        <f>($AK$3+(L25+U25)*12*7.57%)*SUM(Fasering!$D$5:$D$9)</f>
        <v>1471.5864956477506</v>
      </c>
      <c r="AL25" s="9">
        <f>($AK$3+(M25+V25)*12*7.57%)*SUM(Fasering!$D$5:$D$10)</f>
        <v>2019.6069792405824</v>
      </c>
      <c r="AM25" s="9">
        <f>($AK$3+(N25+W25)*12*7.57%)*SUM(Fasering!$D$5:$D$11)</f>
        <v>2631.4738610883201</v>
      </c>
      <c r="AN25" s="74">
        <f>($AK$3+(O25+X25)*12*7.57%)*SUM(Fasering!$D$5:$D$12)</f>
        <v>3309.944307414401</v>
      </c>
      <c r="AO25" s="5">
        <f>($AK$3+(I25+AA25)*12*7.57%)*SUM(Fasering!$D$5)</f>
        <v>0</v>
      </c>
      <c r="AP25" s="109">
        <f>($AK$3+(J25+AB25)*12*7.57%)*SUM(Fasering!$D$5:$D$7)</f>
        <v>571.4406598566394</v>
      </c>
      <c r="AQ25" s="109">
        <f>($AK$3+(K25+AC25)*12*7.57%)*SUM(Fasering!$D$5:$D$8)</f>
        <v>988.86438918643591</v>
      </c>
      <c r="AR25" s="104">
        <f>($AK$3+(L25+AD25)*12*7.57%)*SUM(Fasering!$D$5:$D$9)</f>
        <v>1471.5864956477506</v>
      </c>
      <c r="AS25" s="9">
        <f>($AK$3+(M25+AE25)*12*7.57%)*SUM(Fasering!$D$5:$D$10)</f>
        <v>2019.6069792405824</v>
      </c>
      <c r="AT25" s="9">
        <f>($AK$3+(N25+AF25)*12*7.57%)*SUM(Fasering!$D$5:$D$11)</f>
        <v>2631.4738610883201</v>
      </c>
      <c r="AU25" s="74">
        <f>($AK$3+(O25+AG25)*12*7.57%)*SUM(Fasering!$D$5:$D$12)</f>
        <v>3309.944307414401</v>
      </c>
    </row>
    <row r="26" spans="1:47" ht="15" x14ac:dyDescent="0.3">
      <c r="A26" s="32">
        <f t="shared" si="8"/>
        <v>16</v>
      </c>
      <c r="B26" s="142">
        <v>31730.69</v>
      </c>
      <c r="C26" s="143"/>
      <c r="D26" s="142">
        <f t="shared" si="0"/>
        <v>43559.891232000002</v>
      </c>
      <c r="E26" s="144">
        <f t="shared" si="1"/>
        <v>1079.8214976239406</v>
      </c>
      <c r="F26" s="142">
        <f t="shared" si="2"/>
        <v>3629.9909359999997</v>
      </c>
      <c r="G26" s="144">
        <f t="shared" si="3"/>
        <v>89.985124801995042</v>
      </c>
      <c r="H26" s="60">
        <f>'L4'!$H$10</f>
        <v>1742.05</v>
      </c>
      <c r="I26" s="60">
        <f>GEW!$E$12+($F26-GEW!$E$12)*SUM(Fasering!$D$5)</f>
        <v>1858.3776639999999</v>
      </c>
      <c r="J26" s="60">
        <f>GEW!$E$12+($F26-GEW!$E$12)*SUM(Fasering!$D$5:$D$7)</f>
        <v>2316.4525333404927</v>
      </c>
      <c r="K26" s="60">
        <f>GEW!$E$12+($F26-GEW!$E$12)*SUM(Fasering!$D$5:$D$8)</f>
        <v>2579.2783809997873</v>
      </c>
      <c r="L26" s="98">
        <f>GEW!$E$12+($F26-GEW!$E$12)*SUM(Fasering!$D$5:$D$9)</f>
        <v>2842.1042286590823</v>
      </c>
      <c r="M26" s="60">
        <f>GEW!$E$12+($F26-GEW!$E$12)*SUM(Fasering!$D$5:$D$10)</f>
        <v>3104.9300763183774</v>
      </c>
      <c r="N26" s="60">
        <f>GEW!$E$12+($F26-GEW!$E$12)*SUM(Fasering!$D$5:$D$11)</f>
        <v>3367.1650883407051</v>
      </c>
      <c r="O26" s="117">
        <f>GEW!$E$12+($F26-GEW!$E$12)*SUM(Fasering!$D$5:$D$12)</f>
        <v>3629.9909360000001</v>
      </c>
      <c r="P26" s="142">
        <f t="shared" si="4"/>
        <v>0</v>
      </c>
      <c r="Q26" s="144">
        <f t="shared" si="5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101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116">
        <f>$P26*SUM(Fasering!$D$5:$D$12)</f>
        <v>0</v>
      </c>
      <c r="Y26" s="142">
        <f t="shared" si="6"/>
        <v>0</v>
      </c>
      <c r="Z26" s="144">
        <f t="shared" si="7"/>
        <v>0</v>
      </c>
      <c r="AA26" s="115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101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116">
        <f>$Y26*SUM(Fasering!$D$5:$D$12)</f>
        <v>0</v>
      </c>
      <c r="AH26" s="5">
        <f>($AK$3+(I26+R26)*12*7.57%)*SUM(Fasering!$D$5)</f>
        <v>0</v>
      </c>
      <c r="AI26" s="109">
        <f>($AK$3+(J26+S26)*12*7.57%)*SUM(Fasering!$D$5:$D$7)</f>
        <v>579.8563541256807</v>
      </c>
      <c r="AJ26" s="109">
        <f>($AK$3+(K26+T26)*12*7.57%)*SUM(Fasering!$D$5:$D$8)</f>
        <v>1009.7077588959208</v>
      </c>
      <c r="AK26" s="104">
        <f>($AK$3+(L26+U26)*12*7.57%)*SUM(Fasering!$D$5:$D$9)</f>
        <v>1510.3984771324308</v>
      </c>
      <c r="AL26" s="9">
        <f>($AK$3+(M26+V26)*12*7.57%)*SUM(Fasering!$D$5:$D$10)</f>
        <v>2081.9285088352103</v>
      </c>
      <c r="AM26" s="9">
        <f>($AK$3+(N26+W26)*12*7.57%)*SUM(Fasering!$D$5:$D$11)</f>
        <v>2722.7743552477659</v>
      </c>
      <c r="AN26" s="74">
        <f>($AK$3+(O26+X26)*12*7.57%)*SUM(Fasering!$D$5:$D$12)</f>
        <v>3435.8237662624015</v>
      </c>
      <c r="AO26" s="5">
        <f>($AK$3+(I26+AA26)*12*7.57%)*SUM(Fasering!$D$5)</f>
        <v>0</v>
      </c>
      <c r="AP26" s="109">
        <f>($AK$3+(J26+AB26)*12*7.57%)*SUM(Fasering!$D$5:$D$7)</f>
        <v>579.8563541256807</v>
      </c>
      <c r="AQ26" s="109">
        <f>($AK$3+(K26+AC26)*12*7.57%)*SUM(Fasering!$D$5:$D$8)</f>
        <v>1009.7077588959208</v>
      </c>
      <c r="AR26" s="104">
        <f>($AK$3+(L26+AD26)*12*7.57%)*SUM(Fasering!$D$5:$D$9)</f>
        <v>1510.3984771324308</v>
      </c>
      <c r="AS26" s="9">
        <f>($AK$3+(M26+AE26)*12*7.57%)*SUM(Fasering!$D$5:$D$10)</f>
        <v>2081.9285088352103</v>
      </c>
      <c r="AT26" s="9">
        <f>($AK$3+(N26+AF26)*12*7.57%)*SUM(Fasering!$D$5:$D$11)</f>
        <v>2722.7743552477659</v>
      </c>
      <c r="AU26" s="74">
        <f>($AK$3+(O26+AG26)*12*7.57%)*SUM(Fasering!$D$5:$D$12)</f>
        <v>3435.8237662624015</v>
      </c>
    </row>
    <row r="27" spans="1:47" ht="15" x14ac:dyDescent="0.3">
      <c r="A27" s="32">
        <f t="shared" si="8"/>
        <v>17</v>
      </c>
      <c r="B27" s="142">
        <v>31743.86</v>
      </c>
      <c r="C27" s="143"/>
      <c r="D27" s="142">
        <f t="shared" si="0"/>
        <v>43577.971008</v>
      </c>
      <c r="E27" s="144">
        <f t="shared" si="1"/>
        <v>1080.2696835639156</v>
      </c>
      <c r="F27" s="142">
        <f t="shared" si="2"/>
        <v>3631.4975840000002</v>
      </c>
      <c r="G27" s="144">
        <f t="shared" si="3"/>
        <v>90.022473630326303</v>
      </c>
      <c r="H27" s="60">
        <f>'L4'!$H$10</f>
        <v>1742.05</v>
      </c>
      <c r="I27" s="60">
        <f>GEW!$E$12+($F27-GEW!$E$12)*SUM(Fasering!$D$5)</f>
        <v>1858.3776639999999</v>
      </c>
      <c r="J27" s="60">
        <f>GEW!$E$12+($F27-GEW!$E$12)*SUM(Fasering!$D$5:$D$7)</f>
        <v>2316.8420978107129</v>
      </c>
      <c r="K27" s="60">
        <f>GEW!$E$12+($F27-GEW!$E$12)*SUM(Fasering!$D$5:$D$8)</f>
        <v>2579.8914626698297</v>
      </c>
      <c r="L27" s="98">
        <f>GEW!$E$12+($F27-GEW!$E$12)*SUM(Fasering!$D$5:$D$9)</f>
        <v>2842.9408275289461</v>
      </c>
      <c r="M27" s="60">
        <f>GEW!$E$12+($F27-GEW!$E$12)*SUM(Fasering!$D$5:$D$10)</f>
        <v>3105.9901923880625</v>
      </c>
      <c r="N27" s="60">
        <f>GEW!$E$12+($F27-GEW!$E$12)*SUM(Fasering!$D$5:$D$11)</f>
        <v>3368.4482191408842</v>
      </c>
      <c r="O27" s="117">
        <f>GEW!$E$12+($F27-GEW!$E$12)*SUM(Fasering!$D$5:$D$12)</f>
        <v>3631.4975840000006</v>
      </c>
      <c r="P27" s="142">
        <f t="shared" si="4"/>
        <v>0</v>
      </c>
      <c r="Q27" s="144">
        <f t="shared" si="5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101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116">
        <f>$P27*SUM(Fasering!$D$5:$D$12)</f>
        <v>0</v>
      </c>
      <c r="Y27" s="142">
        <f t="shared" si="6"/>
        <v>0</v>
      </c>
      <c r="Z27" s="144">
        <f t="shared" si="7"/>
        <v>0</v>
      </c>
      <c r="AA27" s="115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101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116">
        <f>$Y27*SUM(Fasering!$D$5:$D$12)</f>
        <v>0</v>
      </c>
      <c r="AH27" s="5">
        <f>($AK$3+(I27+R27)*12*7.57%)*SUM(Fasering!$D$5)</f>
        <v>0</v>
      </c>
      <c r="AI27" s="109">
        <f>($AK$3+(J27+S27)*12*7.57%)*SUM(Fasering!$D$5:$D$7)</f>
        <v>579.94785473950321</v>
      </c>
      <c r="AJ27" s="109">
        <f>($AK$3+(K27+T27)*12*7.57%)*SUM(Fasering!$D$5:$D$8)</f>
        <v>1009.9343808550343</v>
      </c>
      <c r="AK27" s="104">
        <f>($AK$3+(L27+U27)*12*7.57%)*SUM(Fasering!$D$5:$D$9)</f>
        <v>1510.8204649109773</v>
      </c>
      <c r="AL27" s="9">
        <f>($AK$3+(M27+V27)*12*7.57%)*SUM(Fasering!$D$5:$D$10)</f>
        <v>2082.6061069073326</v>
      </c>
      <c r="AM27" s="9">
        <f>($AK$3+(N27+W27)*12*7.57%)*SUM(Fasering!$D$5:$D$11)</f>
        <v>2723.7670304794024</v>
      </c>
      <c r="AN27" s="74">
        <f>($AK$3+(O27+X27)*12*7.57%)*SUM(Fasering!$D$5:$D$12)</f>
        <v>3437.1924053056018</v>
      </c>
      <c r="AO27" s="5">
        <f>($AK$3+(I27+AA27)*12*7.57%)*SUM(Fasering!$D$5)</f>
        <v>0</v>
      </c>
      <c r="AP27" s="109">
        <f>($AK$3+(J27+AB27)*12*7.57%)*SUM(Fasering!$D$5:$D$7)</f>
        <v>579.94785473950321</v>
      </c>
      <c r="AQ27" s="109">
        <f>($AK$3+(K27+AC27)*12*7.57%)*SUM(Fasering!$D$5:$D$8)</f>
        <v>1009.9343808550343</v>
      </c>
      <c r="AR27" s="104">
        <f>($AK$3+(L27+AD27)*12*7.57%)*SUM(Fasering!$D$5:$D$9)</f>
        <v>1510.8204649109773</v>
      </c>
      <c r="AS27" s="9">
        <f>($AK$3+(M27+AE27)*12*7.57%)*SUM(Fasering!$D$5:$D$10)</f>
        <v>2082.6061069073326</v>
      </c>
      <c r="AT27" s="9">
        <f>($AK$3+(N27+AF27)*12*7.57%)*SUM(Fasering!$D$5:$D$11)</f>
        <v>2723.7670304794024</v>
      </c>
      <c r="AU27" s="74">
        <f>($AK$3+(O27+AG27)*12*7.57%)*SUM(Fasering!$D$5:$D$12)</f>
        <v>3437.1924053056018</v>
      </c>
    </row>
    <row r="28" spans="1:47" ht="15" x14ac:dyDescent="0.3">
      <c r="A28" s="32">
        <f t="shared" si="8"/>
        <v>18</v>
      </c>
      <c r="B28" s="142">
        <v>32955.160000000003</v>
      </c>
      <c r="C28" s="143"/>
      <c r="D28" s="142">
        <f t="shared" si="0"/>
        <v>45240.843648000002</v>
      </c>
      <c r="E28" s="144">
        <f t="shared" si="1"/>
        <v>1121.491219561774</v>
      </c>
      <c r="F28" s="142">
        <f t="shared" si="2"/>
        <v>3770.0703040000008</v>
      </c>
      <c r="G28" s="144">
        <f t="shared" si="3"/>
        <v>93.457601630147835</v>
      </c>
      <c r="H28" s="60">
        <f>'L4'!$H$10</f>
        <v>1742.05</v>
      </c>
      <c r="I28" s="60">
        <f>GEW!$E$12+($F28-GEW!$E$12)*SUM(Fasering!$D$5)</f>
        <v>1858.3776639999999</v>
      </c>
      <c r="J28" s="60">
        <f>GEW!$E$12+($F28-GEW!$E$12)*SUM(Fasering!$D$5:$D$7)</f>
        <v>2352.6719719776056</v>
      </c>
      <c r="K28" s="60">
        <f>GEW!$E$12+($F28-GEW!$E$12)*SUM(Fasering!$D$5:$D$8)</f>
        <v>2636.2791488446096</v>
      </c>
      <c r="L28" s="98">
        <f>GEW!$E$12+($F28-GEW!$E$12)*SUM(Fasering!$D$5:$D$9)</f>
        <v>2919.8863257116136</v>
      </c>
      <c r="M28" s="60">
        <f>GEW!$E$12+($F28-GEW!$E$12)*SUM(Fasering!$D$5:$D$10)</f>
        <v>3203.4935025786176</v>
      </c>
      <c r="N28" s="60">
        <f>GEW!$E$12+($F28-GEW!$E$12)*SUM(Fasering!$D$5:$D$11)</f>
        <v>3486.4631271329972</v>
      </c>
      <c r="O28" s="117">
        <f>GEW!$E$12+($F28-GEW!$E$12)*SUM(Fasering!$D$5:$D$12)</f>
        <v>3770.0703040000012</v>
      </c>
      <c r="P28" s="142">
        <f t="shared" si="4"/>
        <v>0</v>
      </c>
      <c r="Q28" s="144">
        <f t="shared" si="5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101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116">
        <f>$P28*SUM(Fasering!$D$5:$D$12)</f>
        <v>0</v>
      </c>
      <c r="Y28" s="142">
        <f t="shared" si="6"/>
        <v>0</v>
      </c>
      <c r="Z28" s="144">
        <f t="shared" si="7"/>
        <v>0</v>
      </c>
      <c r="AA28" s="115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101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116">
        <f>$Y28*SUM(Fasering!$D$5:$D$12)</f>
        <v>0</v>
      </c>
      <c r="AH28" s="5">
        <f>($AK$3+(I28+R28)*12*7.57%)*SUM(Fasering!$D$5)</f>
        <v>0</v>
      </c>
      <c r="AI28" s="109">
        <f>($AK$3+(J28+S28)*12*7.57%)*SUM(Fasering!$D$5:$D$7)</f>
        <v>588.36354900854451</v>
      </c>
      <c r="AJ28" s="109">
        <f>($AK$3+(K28+T28)*12*7.57%)*SUM(Fasering!$D$5:$D$8)</f>
        <v>1030.7777505645192</v>
      </c>
      <c r="AK28" s="104">
        <f>($AK$3+(L28+U28)*12*7.57%)*SUM(Fasering!$D$5:$D$9)</f>
        <v>1549.6324463956578</v>
      </c>
      <c r="AL28" s="9">
        <f>($AK$3+(M28+V28)*12*7.57%)*SUM(Fasering!$D$5:$D$10)</f>
        <v>2144.9276365019609</v>
      </c>
      <c r="AM28" s="9">
        <f>($AK$3+(N28+W28)*12*7.57%)*SUM(Fasering!$D$5:$D$11)</f>
        <v>2815.0675246388491</v>
      </c>
      <c r="AN28" s="74">
        <f>($AK$3+(O28+X28)*12*7.57%)*SUM(Fasering!$D$5:$D$12)</f>
        <v>3563.0718641536023</v>
      </c>
      <c r="AO28" s="5">
        <f>($AK$3+(I28+AA28)*12*7.57%)*SUM(Fasering!$D$5)</f>
        <v>0</v>
      </c>
      <c r="AP28" s="109">
        <f>($AK$3+(J28+AB28)*12*7.57%)*SUM(Fasering!$D$5:$D$7)</f>
        <v>588.36354900854451</v>
      </c>
      <c r="AQ28" s="109">
        <f>($AK$3+(K28+AC28)*12*7.57%)*SUM(Fasering!$D$5:$D$8)</f>
        <v>1030.7777505645192</v>
      </c>
      <c r="AR28" s="104">
        <f>($AK$3+(L28+AD28)*12*7.57%)*SUM(Fasering!$D$5:$D$9)</f>
        <v>1549.6324463956578</v>
      </c>
      <c r="AS28" s="9">
        <f>($AK$3+(M28+AE28)*12*7.57%)*SUM(Fasering!$D$5:$D$10)</f>
        <v>2144.9276365019609</v>
      </c>
      <c r="AT28" s="9">
        <f>($AK$3+(N28+AF28)*12*7.57%)*SUM(Fasering!$D$5:$D$11)</f>
        <v>2815.0675246388491</v>
      </c>
      <c r="AU28" s="74">
        <f>($AK$3+(O28+AG28)*12*7.57%)*SUM(Fasering!$D$5:$D$12)</f>
        <v>3563.0718641536023</v>
      </c>
    </row>
    <row r="29" spans="1:47" ht="15" x14ac:dyDescent="0.3">
      <c r="A29" s="32">
        <f t="shared" si="8"/>
        <v>19</v>
      </c>
      <c r="B29" s="142">
        <v>32968.339999999997</v>
      </c>
      <c r="C29" s="143"/>
      <c r="D29" s="142">
        <f t="shared" si="0"/>
        <v>45258.937151999999</v>
      </c>
      <c r="E29" s="144">
        <f t="shared" si="1"/>
        <v>1121.9397458099797</v>
      </c>
      <c r="F29" s="142">
        <f t="shared" si="2"/>
        <v>3771.5780959999993</v>
      </c>
      <c r="G29" s="144">
        <f t="shared" si="3"/>
        <v>93.494978817498293</v>
      </c>
      <c r="H29" s="60">
        <f>'L4'!$H$10</f>
        <v>1742.05</v>
      </c>
      <c r="I29" s="60">
        <f>GEW!$E$12+($F29-GEW!$E$12)*SUM(Fasering!$D$5)</f>
        <v>1858.3776639999999</v>
      </c>
      <c r="J29" s="60">
        <f>GEW!$E$12+($F29-GEW!$E$12)*SUM(Fasering!$D$5:$D$7)</f>
        <v>2353.0618322446899</v>
      </c>
      <c r="K29" s="60">
        <f>GEW!$E$12+($F29-GEW!$E$12)*SUM(Fasering!$D$5:$D$8)</f>
        <v>2636.8926960284475</v>
      </c>
      <c r="L29" s="98">
        <f>GEW!$E$12+($F29-GEW!$E$12)*SUM(Fasering!$D$5:$D$9)</f>
        <v>2920.7235598122052</v>
      </c>
      <c r="M29" s="60">
        <f>GEW!$E$12+($F29-GEW!$E$12)*SUM(Fasering!$D$5:$D$10)</f>
        <v>3204.5544235959628</v>
      </c>
      <c r="N29" s="60">
        <f>GEW!$E$12+($F29-GEW!$E$12)*SUM(Fasering!$D$5:$D$11)</f>
        <v>3487.7472322162421</v>
      </c>
      <c r="O29" s="117">
        <f>GEW!$E$12+($F29-GEW!$E$12)*SUM(Fasering!$D$5:$D$12)</f>
        <v>3771.5780959999997</v>
      </c>
      <c r="P29" s="142">
        <f t="shared" si="4"/>
        <v>0</v>
      </c>
      <c r="Q29" s="144">
        <f t="shared" si="5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101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116">
        <f>$P29*SUM(Fasering!$D$5:$D$12)</f>
        <v>0</v>
      </c>
      <c r="Y29" s="142">
        <f t="shared" si="6"/>
        <v>0</v>
      </c>
      <c r="Z29" s="144">
        <f t="shared" si="7"/>
        <v>0</v>
      </c>
      <c r="AA29" s="115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101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116">
        <f>$Y29*SUM(Fasering!$D$5:$D$12)</f>
        <v>0</v>
      </c>
      <c r="AH29" s="5">
        <f>($AK$3+(I29+R29)*12*7.57%)*SUM(Fasering!$D$5)</f>
        <v>0</v>
      </c>
      <c r="AI29" s="109">
        <f>($AK$3+(J29+S29)*12*7.57%)*SUM(Fasering!$D$5:$D$7)</f>
        <v>588.45511909891513</v>
      </c>
      <c r="AJ29" s="109">
        <f>($AK$3+(K29+T29)*12*7.57%)*SUM(Fasering!$D$5:$D$8)</f>
        <v>1031.0045445980127</v>
      </c>
      <c r="AK29" s="104">
        <f>($AK$3+(L29+U29)*12*7.57%)*SUM(Fasering!$D$5:$D$9)</f>
        <v>1550.0547545901327</v>
      </c>
      <c r="AL29" s="9">
        <f>($AK$3+(M29+V29)*12*7.57%)*SUM(Fasering!$D$5:$D$10)</f>
        <v>2145.605749075276</v>
      </c>
      <c r="AM29" s="9">
        <f>($AK$3+(N29+W29)*12*7.57%)*SUM(Fasering!$D$5:$D$11)</f>
        <v>2816.0609536102183</v>
      </c>
      <c r="AN29" s="74">
        <f>($AK$3+(O29+X29)*12*7.57%)*SUM(Fasering!$D$5:$D$12)</f>
        <v>3564.4415424064009</v>
      </c>
      <c r="AO29" s="5">
        <f>($AK$3+(I29+AA29)*12*7.57%)*SUM(Fasering!$D$5)</f>
        <v>0</v>
      </c>
      <c r="AP29" s="109">
        <f>($AK$3+(J29+AB29)*12*7.57%)*SUM(Fasering!$D$5:$D$7)</f>
        <v>588.45511909891513</v>
      </c>
      <c r="AQ29" s="109">
        <f>($AK$3+(K29+AC29)*12*7.57%)*SUM(Fasering!$D$5:$D$8)</f>
        <v>1031.0045445980127</v>
      </c>
      <c r="AR29" s="104">
        <f>($AK$3+(L29+AD29)*12*7.57%)*SUM(Fasering!$D$5:$D$9)</f>
        <v>1550.0547545901327</v>
      </c>
      <c r="AS29" s="9">
        <f>($AK$3+(M29+AE29)*12*7.57%)*SUM(Fasering!$D$5:$D$10)</f>
        <v>2145.605749075276</v>
      </c>
      <c r="AT29" s="9">
        <f>($AK$3+(N29+AF29)*12*7.57%)*SUM(Fasering!$D$5:$D$11)</f>
        <v>2816.0609536102183</v>
      </c>
      <c r="AU29" s="74">
        <f>($AK$3+(O29+AG29)*12*7.57%)*SUM(Fasering!$D$5:$D$12)</f>
        <v>3564.4415424064009</v>
      </c>
    </row>
    <row r="30" spans="1:47" ht="15" x14ac:dyDescent="0.3">
      <c r="A30" s="32">
        <f t="shared" si="8"/>
        <v>20</v>
      </c>
      <c r="B30" s="142">
        <v>34179.64</v>
      </c>
      <c r="C30" s="143"/>
      <c r="D30" s="142">
        <f t="shared" si="0"/>
        <v>46921.809792</v>
      </c>
      <c r="E30" s="144">
        <f t="shared" si="1"/>
        <v>1163.1612818078379</v>
      </c>
      <c r="F30" s="142">
        <f t="shared" si="2"/>
        <v>3910.1508159999998</v>
      </c>
      <c r="G30" s="144">
        <f t="shared" si="3"/>
        <v>96.930106817319825</v>
      </c>
      <c r="H30" s="60">
        <f>'L4'!$H$10</f>
        <v>1742.05</v>
      </c>
      <c r="I30" s="60">
        <f>GEW!$E$12+($F30-GEW!$E$12)*SUM(Fasering!$D$5)</f>
        <v>1858.3776639999999</v>
      </c>
      <c r="J30" s="60">
        <f>GEW!$E$12+($F30-GEW!$E$12)*SUM(Fasering!$D$5:$D$7)</f>
        <v>2388.8917064115826</v>
      </c>
      <c r="K30" s="60">
        <f>GEW!$E$12+($F30-GEW!$E$12)*SUM(Fasering!$D$5:$D$8)</f>
        <v>2693.2803822032274</v>
      </c>
      <c r="L30" s="98">
        <f>GEW!$E$12+($F30-GEW!$E$12)*SUM(Fasering!$D$5:$D$9)</f>
        <v>2997.6690579948727</v>
      </c>
      <c r="M30" s="60">
        <f>GEW!$E$12+($F30-GEW!$E$12)*SUM(Fasering!$D$5:$D$10)</f>
        <v>3302.0577337865175</v>
      </c>
      <c r="N30" s="60">
        <f>GEW!$E$12+($F30-GEW!$E$12)*SUM(Fasering!$D$5:$D$11)</f>
        <v>3605.762140208355</v>
      </c>
      <c r="O30" s="117">
        <f>GEW!$E$12+($F30-GEW!$E$12)*SUM(Fasering!$D$5:$D$12)</f>
        <v>3910.1508160000003</v>
      </c>
      <c r="P30" s="142">
        <f t="shared" si="4"/>
        <v>0</v>
      </c>
      <c r="Q30" s="144">
        <f t="shared" si="5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101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116">
        <f>$P30*SUM(Fasering!$D$5:$D$12)</f>
        <v>0</v>
      </c>
      <c r="Y30" s="142">
        <f t="shared" si="6"/>
        <v>0</v>
      </c>
      <c r="Z30" s="144">
        <f t="shared" si="7"/>
        <v>0</v>
      </c>
      <c r="AA30" s="115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101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116">
        <f>$Y30*SUM(Fasering!$D$5:$D$12)</f>
        <v>0</v>
      </c>
      <c r="AH30" s="5">
        <f>($AK$3+(I30+R30)*12*7.57%)*SUM(Fasering!$D$5)</f>
        <v>0</v>
      </c>
      <c r="AI30" s="109">
        <f>($AK$3+(J30+S30)*12*7.57%)*SUM(Fasering!$D$5:$D$7)</f>
        <v>596.87081336795654</v>
      </c>
      <c r="AJ30" s="109">
        <f>($AK$3+(K30+T30)*12*7.57%)*SUM(Fasering!$D$5:$D$8)</f>
        <v>1051.8479143074976</v>
      </c>
      <c r="AK30" s="104">
        <f>($AK$3+(L30+U30)*12*7.57%)*SUM(Fasering!$D$5:$D$9)</f>
        <v>1588.8667360748134</v>
      </c>
      <c r="AL30" s="9">
        <f>($AK$3+(M30+V30)*12*7.57%)*SUM(Fasering!$D$5:$D$10)</f>
        <v>2207.9272786699039</v>
      </c>
      <c r="AM30" s="9">
        <f>($AK$3+(N30+W30)*12*7.57%)*SUM(Fasering!$D$5:$D$11)</f>
        <v>2907.3614477696651</v>
      </c>
      <c r="AN30" s="74">
        <f>($AK$3+(O30+X30)*12*7.57%)*SUM(Fasering!$D$5:$D$12)</f>
        <v>3690.3210012544014</v>
      </c>
      <c r="AO30" s="5">
        <f>($AK$3+(I30+AA30)*12*7.57%)*SUM(Fasering!$D$5)</f>
        <v>0</v>
      </c>
      <c r="AP30" s="109">
        <f>($AK$3+(J30+AB30)*12*7.57%)*SUM(Fasering!$D$5:$D$7)</f>
        <v>596.87081336795654</v>
      </c>
      <c r="AQ30" s="109">
        <f>($AK$3+(K30+AC30)*12*7.57%)*SUM(Fasering!$D$5:$D$8)</f>
        <v>1051.8479143074976</v>
      </c>
      <c r="AR30" s="104">
        <f>($AK$3+(L30+AD30)*12*7.57%)*SUM(Fasering!$D$5:$D$9)</f>
        <v>1588.8667360748134</v>
      </c>
      <c r="AS30" s="9">
        <f>($AK$3+(M30+AE30)*12*7.57%)*SUM(Fasering!$D$5:$D$10)</f>
        <v>2207.9272786699039</v>
      </c>
      <c r="AT30" s="9">
        <f>($AK$3+(N30+AF30)*12*7.57%)*SUM(Fasering!$D$5:$D$11)</f>
        <v>2907.3614477696651</v>
      </c>
      <c r="AU30" s="74">
        <f>($AK$3+(O30+AG30)*12*7.57%)*SUM(Fasering!$D$5:$D$12)</f>
        <v>3690.3210012544014</v>
      </c>
    </row>
    <row r="31" spans="1:47" ht="15" x14ac:dyDescent="0.3">
      <c r="A31" s="32">
        <f t="shared" si="8"/>
        <v>21</v>
      </c>
      <c r="B31" s="142">
        <v>34192.81</v>
      </c>
      <c r="C31" s="143"/>
      <c r="D31" s="142">
        <f t="shared" si="0"/>
        <v>46939.889567999999</v>
      </c>
      <c r="E31" s="144">
        <f t="shared" si="1"/>
        <v>1163.6094677478129</v>
      </c>
      <c r="F31" s="142">
        <f t="shared" si="2"/>
        <v>3911.6574639999999</v>
      </c>
      <c r="G31" s="144">
        <f t="shared" si="3"/>
        <v>96.967455645651071</v>
      </c>
      <c r="H31" s="60">
        <f>'L4'!$H$10</f>
        <v>1742.05</v>
      </c>
      <c r="I31" s="60">
        <f>GEW!$E$12+($F31-GEW!$E$12)*SUM(Fasering!$D$5)</f>
        <v>1858.3776639999999</v>
      </c>
      <c r="J31" s="60">
        <f>GEW!$E$12+($F31-GEW!$E$12)*SUM(Fasering!$D$5:$D$7)</f>
        <v>2389.2812708818028</v>
      </c>
      <c r="K31" s="60">
        <f>GEW!$E$12+($F31-GEW!$E$12)*SUM(Fasering!$D$5:$D$8)</f>
        <v>2693.8934638732699</v>
      </c>
      <c r="L31" s="98">
        <f>GEW!$E$12+($F31-GEW!$E$12)*SUM(Fasering!$D$5:$D$9)</f>
        <v>2998.505656864736</v>
      </c>
      <c r="M31" s="60">
        <f>GEW!$E$12+($F31-GEW!$E$12)*SUM(Fasering!$D$5:$D$10)</f>
        <v>3303.1178498562031</v>
      </c>
      <c r="N31" s="60">
        <f>GEW!$E$12+($F31-GEW!$E$12)*SUM(Fasering!$D$5:$D$11)</f>
        <v>3607.0452710085337</v>
      </c>
      <c r="O31" s="117">
        <f>GEW!$E$12+($F31-GEW!$E$12)*SUM(Fasering!$D$5:$D$12)</f>
        <v>3911.6574640000008</v>
      </c>
      <c r="P31" s="142">
        <f t="shared" si="4"/>
        <v>0</v>
      </c>
      <c r="Q31" s="144">
        <f t="shared" si="5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101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116">
        <f>$P31*SUM(Fasering!$D$5:$D$12)</f>
        <v>0</v>
      </c>
      <c r="Y31" s="142">
        <f t="shared" si="6"/>
        <v>0</v>
      </c>
      <c r="Z31" s="144">
        <f t="shared" si="7"/>
        <v>0</v>
      </c>
      <c r="AA31" s="115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101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116">
        <f>$Y31*SUM(Fasering!$D$5:$D$12)</f>
        <v>0</v>
      </c>
      <c r="AH31" s="5">
        <f>($AK$3+(I31+R31)*12*7.57%)*SUM(Fasering!$D$5)</f>
        <v>0</v>
      </c>
      <c r="AI31" s="109">
        <f>($AK$3+(J31+S31)*12*7.57%)*SUM(Fasering!$D$5:$D$7)</f>
        <v>596.96231398177906</v>
      </c>
      <c r="AJ31" s="109">
        <f>($AK$3+(K31+T31)*12*7.57%)*SUM(Fasering!$D$5:$D$8)</f>
        <v>1052.0745362666112</v>
      </c>
      <c r="AK31" s="104">
        <f>($AK$3+(L31+U31)*12*7.57%)*SUM(Fasering!$D$5:$D$9)</f>
        <v>1589.2887238533597</v>
      </c>
      <c r="AL31" s="9">
        <f>($AK$3+(M31+V31)*12*7.57%)*SUM(Fasering!$D$5:$D$10)</f>
        <v>2208.6048767420257</v>
      </c>
      <c r="AM31" s="9">
        <f>($AK$3+(N31+W31)*12*7.57%)*SUM(Fasering!$D$5:$D$11)</f>
        <v>2908.3541230013006</v>
      </c>
      <c r="AN31" s="74">
        <f>($AK$3+(O31+X31)*12*7.57%)*SUM(Fasering!$D$5:$D$12)</f>
        <v>3691.6896402976022</v>
      </c>
      <c r="AO31" s="5">
        <f>($AK$3+(I31+AA31)*12*7.57%)*SUM(Fasering!$D$5)</f>
        <v>0</v>
      </c>
      <c r="AP31" s="109">
        <f>($AK$3+(J31+AB31)*12*7.57%)*SUM(Fasering!$D$5:$D$7)</f>
        <v>596.96231398177906</v>
      </c>
      <c r="AQ31" s="109">
        <f>($AK$3+(K31+AC31)*12*7.57%)*SUM(Fasering!$D$5:$D$8)</f>
        <v>1052.0745362666112</v>
      </c>
      <c r="AR31" s="104">
        <f>($AK$3+(L31+AD31)*12*7.57%)*SUM(Fasering!$D$5:$D$9)</f>
        <v>1589.2887238533597</v>
      </c>
      <c r="AS31" s="9">
        <f>($AK$3+(M31+AE31)*12*7.57%)*SUM(Fasering!$D$5:$D$10)</f>
        <v>2208.6048767420257</v>
      </c>
      <c r="AT31" s="9">
        <f>($AK$3+(N31+AF31)*12*7.57%)*SUM(Fasering!$D$5:$D$11)</f>
        <v>2908.3541230013006</v>
      </c>
      <c r="AU31" s="74">
        <f>($AK$3+(O31+AG31)*12*7.57%)*SUM(Fasering!$D$5:$D$12)</f>
        <v>3691.6896402976022</v>
      </c>
    </row>
    <row r="32" spans="1:47" ht="15" x14ac:dyDescent="0.3">
      <c r="A32" s="32">
        <f t="shared" si="8"/>
        <v>22</v>
      </c>
      <c r="B32" s="142">
        <v>35404.14</v>
      </c>
      <c r="C32" s="143"/>
      <c r="D32" s="142">
        <f t="shared" si="0"/>
        <v>48602.803392000002</v>
      </c>
      <c r="E32" s="144">
        <f t="shared" si="1"/>
        <v>1204.8320246703636</v>
      </c>
      <c r="F32" s="142">
        <f t="shared" si="2"/>
        <v>4050.233616</v>
      </c>
      <c r="G32" s="144">
        <f t="shared" si="3"/>
        <v>100.40266872253029</v>
      </c>
      <c r="H32" s="60">
        <f>'L4'!$H$10</f>
        <v>1742.05</v>
      </c>
      <c r="I32" s="60">
        <f>GEW!$E$12+($F32-GEW!$E$12)*SUM(Fasering!$D$5)</f>
        <v>1858.3776639999999</v>
      </c>
      <c r="J32" s="60">
        <f>GEW!$E$12+($F32-GEW!$E$12)*SUM(Fasering!$D$5:$D$7)</f>
        <v>2425.1120324392882</v>
      </c>
      <c r="K32" s="60">
        <f>GEW!$E$12+($F32-GEW!$E$12)*SUM(Fasering!$D$5:$D$8)</f>
        <v>2750.2825465894389</v>
      </c>
      <c r="L32" s="98">
        <f>GEW!$E$12+($F32-GEW!$E$12)*SUM(Fasering!$D$5:$D$9)</f>
        <v>3075.45306073959</v>
      </c>
      <c r="M32" s="60">
        <f>GEW!$E$12+($F32-GEW!$E$12)*SUM(Fasering!$D$5:$D$10)</f>
        <v>3400.6235748897407</v>
      </c>
      <c r="N32" s="60">
        <f>GEW!$E$12+($F32-GEW!$E$12)*SUM(Fasering!$D$5:$D$11)</f>
        <v>3725.0631018498498</v>
      </c>
      <c r="O32" s="117">
        <f>GEW!$E$12+($F32-GEW!$E$12)*SUM(Fasering!$D$5:$D$12)</f>
        <v>4050.2336160000004</v>
      </c>
      <c r="P32" s="142">
        <f t="shared" si="4"/>
        <v>0</v>
      </c>
      <c r="Q32" s="144">
        <f t="shared" si="5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101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116">
        <f>$P32*SUM(Fasering!$D$5:$D$12)</f>
        <v>0</v>
      </c>
      <c r="Y32" s="142">
        <f t="shared" si="6"/>
        <v>0</v>
      </c>
      <c r="Z32" s="144">
        <f t="shared" si="7"/>
        <v>0</v>
      </c>
      <c r="AA32" s="115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101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116">
        <f>$Y32*SUM(Fasering!$D$5:$D$12)</f>
        <v>0</v>
      </c>
      <c r="AH32" s="5">
        <f>($AK$3+(I32+R32)*12*7.57%)*SUM(Fasering!$D$5)</f>
        <v>0</v>
      </c>
      <c r="AI32" s="109">
        <f>($AK$3+(J32+S32)*12*7.57%)*SUM(Fasering!$D$5:$D$7)</f>
        <v>605.37821668046456</v>
      </c>
      <c r="AJ32" s="109">
        <f>($AK$3+(K32+T32)*12*7.57%)*SUM(Fasering!$D$5:$D$8)</f>
        <v>1072.9184221992373</v>
      </c>
      <c r="AK32" s="104">
        <f>($AK$3+(L32+U32)*12*7.57%)*SUM(Fasering!$D$5:$D$9)</f>
        <v>1628.1016665858276</v>
      </c>
      <c r="AL32" s="9">
        <f>($AK$3+(M32+V32)*12*7.57%)*SUM(Fasering!$D$5:$D$10)</f>
        <v>2270.9279498402352</v>
      </c>
      <c r="AM32" s="9">
        <f>($AK$3+(N32+W32)*12*7.57%)*SUM(Fasering!$D$5:$D$11)</f>
        <v>2999.6568783799535</v>
      </c>
      <c r="AN32" s="74">
        <f>($AK$3+(O32+X32)*12*7.57%)*SUM(Fasering!$D$5:$D$12)</f>
        <v>3817.5722167744016</v>
      </c>
      <c r="AO32" s="5">
        <f>($AK$3+(I32+AA32)*12*7.57%)*SUM(Fasering!$D$5)</f>
        <v>0</v>
      </c>
      <c r="AP32" s="109">
        <f>($AK$3+(J32+AB32)*12*7.57%)*SUM(Fasering!$D$5:$D$7)</f>
        <v>605.37821668046456</v>
      </c>
      <c r="AQ32" s="109">
        <f>($AK$3+(K32+AC32)*12*7.57%)*SUM(Fasering!$D$5:$D$8)</f>
        <v>1072.9184221992373</v>
      </c>
      <c r="AR32" s="104">
        <f>($AK$3+(L32+AD32)*12*7.57%)*SUM(Fasering!$D$5:$D$9)</f>
        <v>1628.1016665858276</v>
      </c>
      <c r="AS32" s="9">
        <f>($AK$3+(M32+AE32)*12*7.57%)*SUM(Fasering!$D$5:$D$10)</f>
        <v>2270.9279498402352</v>
      </c>
      <c r="AT32" s="9">
        <f>($AK$3+(N32+AF32)*12*7.57%)*SUM(Fasering!$D$5:$D$11)</f>
        <v>2999.6568783799535</v>
      </c>
      <c r="AU32" s="74">
        <f>($AK$3+(O32+AG32)*12*7.57%)*SUM(Fasering!$D$5:$D$12)</f>
        <v>3817.5722167744016</v>
      </c>
    </row>
    <row r="33" spans="1:47" ht="15" x14ac:dyDescent="0.3">
      <c r="A33" s="32">
        <f t="shared" si="8"/>
        <v>23</v>
      </c>
      <c r="B33" s="142">
        <v>36628.620000000003</v>
      </c>
      <c r="C33" s="143"/>
      <c r="D33" s="142">
        <f t="shared" si="0"/>
        <v>50283.769536000007</v>
      </c>
      <c r="E33" s="144">
        <f t="shared" si="1"/>
        <v>1246.5020869164277</v>
      </c>
      <c r="F33" s="142">
        <f t="shared" si="2"/>
        <v>4190.314128</v>
      </c>
      <c r="G33" s="144">
        <f t="shared" si="3"/>
        <v>103.8751739097023</v>
      </c>
      <c r="H33" s="60">
        <f>'L4'!$H$10</f>
        <v>1742.05</v>
      </c>
      <c r="I33" s="60">
        <f>GEW!$E$12+($F33-GEW!$E$12)*SUM(Fasering!$D$5)</f>
        <v>1858.3776639999999</v>
      </c>
      <c r="J33" s="60">
        <f>GEW!$E$12+($F33-GEW!$E$12)*SUM(Fasering!$D$5:$D$7)</f>
        <v>2461.3317668732652</v>
      </c>
      <c r="K33" s="60">
        <f>GEW!$E$12+($F33-GEW!$E$12)*SUM(Fasering!$D$5:$D$8)</f>
        <v>2807.2837799480576</v>
      </c>
      <c r="L33" s="98">
        <f>GEW!$E$12+($F33-GEW!$E$12)*SUM(Fasering!$D$5:$D$9)</f>
        <v>3153.2357930228495</v>
      </c>
      <c r="M33" s="60">
        <f>GEW!$E$12+($F33-GEW!$E$12)*SUM(Fasering!$D$5:$D$10)</f>
        <v>3499.1878060976414</v>
      </c>
      <c r="N33" s="60">
        <f>GEW!$E$12+($F33-GEW!$E$12)*SUM(Fasering!$D$5:$D$11)</f>
        <v>3844.3621149252085</v>
      </c>
      <c r="O33" s="117">
        <f>GEW!$E$12+($F33-GEW!$E$12)*SUM(Fasering!$D$5:$D$12)</f>
        <v>4190.3141280000009</v>
      </c>
      <c r="P33" s="142">
        <f t="shared" si="4"/>
        <v>0</v>
      </c>
      <c r="Q33" s="144">
        <f t="shared" si="5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101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116">
        <f>$P33*SUM(Fasering!$D$5:$D$12)</f>
        <v>0</v>
      </c>
      <c r="Y33" s="142">
        <f t="shared" si="6"/>
        <v>0</v>
      </c>
      <c r="Z33" s="144">
        <f t="shared" si="7"/>
        <v>0</v>
      </c>
      <c r="AA33" s="115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101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116">
        <f>$Y33*SUM(Fasering!$D$5:$D$12)</f>
        <v>0</v>
      </c>
      <c r="AH33" s="5">
        <f>($AK$3+(I33+R33)*12*7.57%)*SUM(Fasering!$D$5)</f>
        <v>0</v>
      </c>
      <c r="AI33" s="109">
        <f>($AK$3+(J33+S33)*12*7.57%)*SUM(Fasering!$D$5:$D$7)</f>
        <v>613.88548103987648</v>
      </c>
      <c r="AJ33" s="109">
        <f>($AK$3+(K33+T33)*12*7.57%)*SUM(Fasering!$D$5:$D$8)</f>
        <v>1093.9885859422159</v>
      </c>
      <c r="AK33" s="104">
        <f>($AK$3+(L33+U33)*12*7.57%)*SUM(Fasering!$D$5:$D$9)</f>
        <v>1667.3359562649835</v>
      </c>
      <c r="AL33" s="9">
        <f>($AK$3+(M33+V33)*12*7.57%)*SUM(Fasering!$D$5:$D$10)</f>
        <v>2333.9275920081786</v>
      </c>
      <c r="AM33" s="9">
        <f>($AK$3+(N33+W33)*12*7.57%)*SUM(Fasering!$D$5:$D$11)</f>
        <v>3091.9508015107708</v>
      </c>
      <c r="AN33" s="74">
        <f>($AK$3+(O33+X33)*12*7.57%)*SUM(Fasering!$D$5:$D$12)</f>
        <v>3944.8213538752016</v>
      </c>
      <c r="AO33" s="5">
        <f>($AK$3+(I33+AA33)*12*7.57%)*SUM(Fasering!$D$5)</f>
        <v>0</v>
      </c>
      <c r="AP33" s="109">
        <f>($AK$3+(J33+AB33)*12*7.57%)*SUM(Fasering!$D$5:$D$7)</f>
        <v>613.88548103987648</v>
      </c>
      <c r="AQ33" s="109">
        <f>($AK$3+(K33+AC33)*12*7.57%)*SUM(Fasering!$D$5:$D$8)</f>
        <v>1093.9885859422159</v>
      </c>
      <c r="AR33" s="104">
        <f>($AK$3+(L33+AD33)*12*7.57%)*SUM(Fasering!$D$5:$D$9)</f>
        <v>1667.3359562649835</v>
      </c>
      <c r="AS33" s="9">
        <f>($AK$3+(M33+AE33)*12*7.57%)*SUM(Fasering!$D$5:$D$10)</f>
        <v>2333.9275920081786</v>
      </c>
      <c r="AT33" s="9">
        <f>($AK$3+(N33+AF33)*12*7.57%)*SUM(Fasering!$D$5:$D$11)</f>
        <v>3091.9508015107708</v>
      </c>
      <c r="AU33" s="74">
        <f>($AK$3+(O33+AG33)*12*7.57%)*SUM(Fasering!$D$5:$D$12)</f>
        <v>3944.8213538752016</v>
      </c>
    </row>
    <row r="34" spans="1:47" ht="15" x14ac:dyDescent="0.3">
      <c r="A34" s="32">
        <f t="shared" si="8"/>
        <v>24</v>
      </c>
      <c r="B34" s="142">
        <v>37839.919999999998</v>
      </c>
      <c r="C34" s="143"/>
      <c r="D34" s="142">
        <f t="shared" si="0"/>
        <v>51946.642176000001</v>
      </c>
      <c r="E34" s="144">
        <f t="shared" si="1"/>
        <v>1287.7236229142859</v>
      </c>
      <c r="F34" s="142">
        <f t="shared" si="2"/>
        <v>4328.8868480000001</v>
      </c>
      <c r="G34" s="144">
        <f t="shared" si="3"/>
        <v>107.31030190952383</v>
      </c>
      <c r="H34" s="60">
        <f>'L4'!$H$10</f>
        <v>1742.05</v>
      </c>
      <c r="I34" s="60">
        <f>GEW!$E$12+($F34-GEW!$E$12)*SUM(Fasering!$D$5)</f>
        <v>1858.3776639999999</v>
      </c>
      <c r="J34" s="60">
        <f>GEW!$E$12+($F34-GEW!$E$12)*SUM(Fasering!$D$5:$D$7)</f>
        <v>2497.161641040158</v>
      </c>
      <c r="K34" s="60">
        <f>GEW!$E$12+($F34-GEW!$E$12)*SUM(Fasering!$D$5:$D$8)</f>
        <v>2863.671466122837</v>
      </c>
      <c r="L34" s="98">
        <f>GEW!$E$12+($F34-GEW!$E$12)*SUM(Fasering!$D$5:$D$9)</f>
        <v>3230.1812912055166</v>
      </c>
      <c r="M34" s="60">
        <f>GEW!$E$12+($F34-GEW!$E$12)*SUM(Fasering!$D$5:$D$10)</f>
        <v>3596.6911162881961</v>
      </c>
      <c r="N34" s="60">
        <f>GEW!$E$12+($F34-GEW!$E$12)*SUM(Fasering!$D$5:$D$11)</f>
        <v>3962.3770229173215</v>
      </c>
      <c r="O34" s="117">
        <f>GEW!$E$12+($F34-GEW!$E$12)*SUM(Fasering!$D$5:$D$12)</f>
        <v>4328.886848000001</v>
      </c>
      <c r="P34" s="142">
        <f t="shared" si="4"/>
        <v>0</v>
      </c>
      <c r="Q34" s="144">
        <f t="shared" si="5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101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116">
        <f>$P34*SUM(Fasering!$D$5:$D$12)</f>
        <v>0</v>
      </c>
      <c r="Y34" s="142">
        <f t="shared" si="6"/>
        <v>0</v>
      </c>
      <c r="Z34" s="144">
        <f t="shared" si="7"/>
        <v>0</v>
      </c>
      <c r="AA34" s="115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101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116">
        <f>$Y34*SUM(Fasering!$D$5:$D$12)</f>
        <v>0</v>
      </c>
      <c r="AH34" s="5">
        <f>($AK$3+(I34+R34)*12*7.57%)*SUM(Fasering!$D$5)</f>
        <v>0</v>
      </c>
      <c r="AI34" s="109">
        <f>($AK$3+(J34+S34)*12*7.57%)*SUM(Fasering!$D$5:$D$7)</f>
        <v>622.30117530891778</v>
      </c>
      <c r="AJ34" s="109">
        <f>($AK$3+(K34+T34)*12*7.57%)*SUM(Fasering!$D$5:$D$8)</f>
        <v>1114.8319556517008</v>
      </c>
      <c r="AK34" s="104">
        <f>($AK$3+(L34+U34)*12*7.57%)*SUM(Fasering!$D$5:$D$9)</f>
        <v>1706.1479377496637</v>
      </c>
      <c r="AL34" s="9">
        <f>($AK$3+(M34+V34)*12*7.57%)*SUM(Fasering!$D$5:$D$10)</f>
        <v>2396.2491216028075</v>
      </c>
      <c r="AM34" s="9">
        <f>($AK$3+(N34+W34)*12*7.57%)*SUM(Fasering!$D$5:$D$11)</f>
        <v>3183.2512956702176</v>
      </c>
      <c r="AN34" s="74">
        <f>($AK$3+(O34+X34)*12*7.57%)*SUM(Fasering!$D$5:$D$12)</f>
        <v>4070.700812723202</v>
      </c>
      <c r="AO34" s="5">
        <f>($AK$3+(I34+AA34)*12*7.57%)*SUM(Fasering!$D$5)</f>
        <v>0</v>
      </c>
      <c r="AP34" s="109">
        <f>($AK$3+(J34+AB34)*12*7.57%)*SUM(Fasering!$D$5:$D$7)</f>
        <v>622.30117530891778</v>
      </c>
      <c r="AQ34" s="109">
        <f>($AK$3+(K34+AC34)*12*7.57%)*SUM(Fasering!$D$5:$D$8)</f>
        <v>1114.8319556517008</v>
      </c>
      <c r="AR34" s="104">
        <f>($AK$3+(L34+AD34)*12*7.57%)*SUM(Fasering!$D$5:$D$9)</f>
        <v>1706.1479377496637</v>
      </c>
      <c r="AS34" s="9">
        <f>($AK$3+(M34+AE34)*12*7.57%)*SUM(Fasering!$D$5:$D$10)</f>
        <v>2396.2491216028075</v>
      </c>
      <c r="AT34" s="9">
        <f>($AK$3+(N34+AF34)*12*7.57%)*SUM(Fasering!$D$5:$D$11)</f>
        <v>3183.2512956702176</v>
      </c>
      <c r="AU34" s="74">
        <f>($AK$3+(O34+AG34)*12*7.57%)*SUM(Fasering!$D$5:$D$12)</f>
        <v>4070.700812723202</v>
      </c>
    </row>
    <row r="35" spans="1:47" ht="15" x14ac:dyDescent="0.3">
      <c r="A35" s="32">
        <f t="shared" si="8"/>
        <v>25</v>
      </c>
      <c r="B35" s="142">
        <v>37853.1</v>
      </c>
      <c r="C35" s="143"/>
      <c r="D35" s="142">
        <f t="shared" si="0"/>
        <v>51964.735679999998</v>
      </c>
      <c r="E35" s="144">
        <f t="shared" si="1"/>
        <v>1288.1721491624917</v>
      </c>
      <c r="F35" s="142">
        <f t="shared" si="2"/>
        <v>4330.3946399999995</v>
      </c>
      <c r="G35" s="144">
        <f t="shared" si="3"/>
        <v>107.3476790968743</v>
      </c>
      <c r="H35" s="60">
        <f>'L4'!$H$10</f>
        <v>1742.05</v>
      </c>
      <c r="I35" s="60">
        <f>GEW!$E$12+($F35-GEW!$E$12)*SUM(Fasering!$D$5)</f>
        <v>1858.3776639999999</v>
      </c>
      <c r="J35" s="60">
        <f>GEW!$E$12+($F35-GEW!$E$12)*SUM(Fasering!$D$5:$D$7)</f>
        <v>2497.5515013072427</v>
      </c>
      <c r="K35" s="60">
        <f>GEW!$E$12+($F35-GEW!$E$12)*SUM(Fasering!$D$5:$D$8)</f>
        <v>2864.2850133066754</v>
      </c>
      <c r="L35" s="98">
        <f>GEW!$E$12+($F35-GEW!$E$12)*SUM(Fasering!$D$5:$D$9)</f>
        <v>3231.0185253061086</v>
      </c>
      <c r="M35" s="60">
        <f>GEW!$E$12+($F35-GEW!$E$12)*SUM(Fasering!$D$5:$D$10)</f>
        <v>3597.7520373055418</v>
      </c>
      <c r="N35" s="60">
        <f>GEW!$E$12+($F35-GEW!$E$12)*SUM(Fasering!$D$5:$D$11)</f>
        <v>3963.6611280005673</v>
      </c>
      <c r="O35" s="117">
        <f>GEW!$E$12+($F35-GEW!$E$12)*SUM(Fasering!$D$5:$D$12)</f>
        <v>4330.3946400000004</v>
      </c>
      <c r="P35" s="142">
        <f t="shared" si="4"/>
        <v>0</v>
      </c>
      <c r="Q35" s="144">
        <f t="shared" si="5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101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116">
        <f>$P35*SUM(Fasering!$D$5:$D$12)</f>
        <v>0</v>
      </c>
      <c r="Y35" s="142">
        <f t="shared" si="6"/>
        <v>0</v>
      </c>
      <c r="Z35" s="144">
        <f t="shared" si="7"/>
        <v>0</v>
      </c>
      <c r="AA35" s="115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101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116">
        <f>$Y35*SUM(Fasering!$D$5:$D$12)</f>
        <v>0</v>
      </c>
      <c r="AH35" s="5">
        <f>($AK$3+(I35+R35)*12*7.57%)*SUM(Fasering!$D$5)</f>
        <v>0</v>
      </c>
      <c r="AI35" s="109">
        <f>($AK$3+(J35+S35)*12*7.57%)*SUM(Fasering!$D$5:$D$7)</f>
        <v>622.39274539928851</v>
      </c>
      <c r="AJ35" s="109">
        <f>($AK$3+(K35+T35)*12*7.57%)*SUM(Fasering!$D$5:$D$8)</f>
        <v>1115.0587496851945</v>
      </c>
      <c r="AK35" s="104">
        <f>($AK$3+(L35+U35)*12*7.57%)*SUM(Fasering!$D$5:$D$9)</f>
        <v>1706.5702459441393</v>
      </c>
      <c r="AL35" s="9">
        <f>($AK$3+(M35+V35)*12*7.57%)*SUM(Fasering!$D$5:$D$10)</f>
        <v>2396.9272341761225</v>
      </c>
      <c r="AM35" s="9">
        <f>($AK$3+(N35+W35)*12*7.57%)*SUM(Fasering!$D$5:$D$11)</f>
        <v>3184.2447246415877</v>
      </c>
      <c r="AN35" s="74">
        <f>($AK$3+(O35+X35)*12*7.57%)*SUM(Fasering!$D$5:$D$12)</f>
        <v>4072.0704909760016</v>
      </c>
      <c r="AO35" s="5">
        <f>($AK$3+(I35+AA35)*12*7.57%)*SUM(Fasering!$D$5)</f>
        <v>0</v>
      </c>
      <c r="AP35" s="109">
        <f>($AK$3+(J35+AB35)*12*7.57%)*SUM(Fasering!$D$5:$D$7)</f>
        <v>622.39274539928851</v>
      </c>
      <c r="AQ35" s="109">
        <f>($AK$3+(K35+AC35)*12*7.57%)*SUM(Fasering!$D$5:$D$8)</f>
        <v>1115.0587496851945</v>
      </c>
      <c r="AR35" s="104">
        <f>($AK$3+(L35+AD35)*12*7.57%)*SUM(Fasering!$D$5:$D$9)</f>
        <v>1706.5702459441393</v>
      </c>
      <c r="AS35" s="9">
        <f>($AK$3+(M35+AE35)*12*7.57%)*SUM(Fasering!$D$5:$D$10)</f>
        <v>2396.9272341761225</v>
      </c>
      <c r="AT35" s="9">
        <f>($AK$3+(N35+AF35)*12*7.57%)*SUM(Fasering!$D$5:$D$11)</f>
        <v>3184.2447246415877</v>
      </c>
      <c r="AU35" s="74">
        <f>($AK$3+(O35+AG35)*12*7.57%)*SUM(Fasering!$D$5:$D$12)</f>
        <v>4072.0704909760016</v>
      </c>
    </row>
    <row r="36" spans="1:47" ht="15" x14ac:dyDescent="0.3">
      <c r="A36" s="32">
        <f t="shared" si="8"/>
        <v>26</v>
      </c>
      <c r="B36" s="142">
        <v>37853.1</v>
      </c>
      <c r="C36" s="143"/>
      <c r="D36" s="142">
        <f t="shared" si="0"/>
        <v>51964.735679999998</v>
      </c>
      <c r="E36" s="144">
        <f t="shared" si="1"/>
        <v>1288.1721491624917</v>
      </c>
      <c r="F36" s="142">
        <f t="shared" si="2"/>
        <v>4330.3946399999995</v>
      </c>
      <c r="G36" s="144">
        <f t="shared" si="3"/>
        <v>107.3476790968743</v>
      </c>
      <c r="H36" s="60">
        <f>'L4'!$H$10</f>
        <v>1742.05</v>
      </c>
      <c r="I36" s="60">
        <f>GEW!$E$12+($F36-GEW!$E$12)*SUM(Fasering!$D$5)</f>
        <v>1858.3776639999999</v>
      </c>
      <c r="J36" s="60">
        <f>GEW!$E$12+($F36-GEW!$E$12)*SUM(Fasering!$D$5:$D$7)</f>
        <v>2497.5515013072427</v>
      </c>
      <c r="K36" s="60">
        <f>GEW!$E$12+($F36-GEW!$E$12)*SUM(Fasering!$D$5:$D$8)</f>
        <v>2864.2850133066754</v>
      </c>
      <c r="L36" s="98">
        <f>GEW!$E$12+($F36-GEW!$E$12)*SUM(Fasering!$D$5:$D$9)</f>
        <v>3231.0185253061086</v>
      </c>
      <c r="M36" s="60">
        <f>GEW!$E$12+($F36-GEW!$E$12)*SUM(Fasering!$D$5:$D$10)</f>
        <v>3597.7520373055418</v>
      </c>
      <c r="N36" s="60">
        <f>GEW!$E$12+($F36-GEW!$E$12)*SUM(Fasering!$D$5:$D$11)</f>
        <v>3963.6611280005673</v>
      </c>
      <c r="O36" s="117">
        <f>GEW!$E$12+($F36-GEW!$E$12)*SUM(Fasering!$D$5:$D$12)</f>
        <v>4330.3946400000004</v>
      </c>
      <c r="P36" s="142">
        <f t="shared" si="4"/>
        <v>0</v>
      </c>
      <c r="Q36" s="144">
        <f t="shared" si="5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101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116">
        <f>$P36*SUM(Fasering!$D$5:$D$12)</f>
        <v>0</v>
      </c>
      <c r="Y36" s="142">
        <f t="shared" si="6"/>
        <v>0</v>
      </c>
      <c r="Z36" s="144">
        <f t="shared" si="7"/>
        <v>0</v>
      </c>
      <c r="AA36" s="115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101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116">
        <f>$Y36*SUM(Fasering!$D$5:$D$12)</f>
        <v>0</v>
      </c>
      <c r="AH36" s="5">
        <f>($AK$3+(I36+R36)*12*7.57%)*SUM(Fasering!$D$5)</f>
        <v>0</v>
      </c>
      <c r="AI36" s="109">
        <f>($AK$3+(J36+S36)*12*7.57%)*SUM(Fasering!$D$5:$D$7)</f>
        <v>622.39274539928851</v>
      </c>
      <c r="AJ36" s="109">
        <f>($AK$3+(K36+T36)*12*7.57%)*SUM(Fasering!$D$5:$D$8)</f>
        <v>1115.0587496851945</v>
      </c>
      <c r="AK36" s="104">
        <f>($AK$3+(L36+U36)*12*7.57%)*SUM(Fasering!$D$5:$D$9)</f>
        <v>1706.5702459441393</v>
      </c>
      <c r="AL36" s="9">
        <f>($AK$3+(M36+V36)*12*7.57%)*SUM(Fasering!$D$5:$D$10)</f>
        <v>2396.9272341761225</v>
      </c>
      <c r="AM36" s="9">
        <f>($AK$3+(N36+W36)*12*7.57%)*SUM(Fasering!$D$5:$D$11)</f>
        <v>3184.2447246415877</v>
      </c>
      <c r="AN36" s="74">
        <f>($AK$3+(O36+X36)*12*7.57%)*SUM(Fasering!$D$5:$D$12)</f>
        <v>4072.0704909760016</v>
      </c>
      <c r="AO36" s="5">
        <f>($AK$3+(I36+AA36)*12*7.57%)*SUM(Fasering!$D$5)</f>
        <v>0</v>
      </c>
      <c r="AP36" s="109">
        <f>($AK$3+(J36+AB36)*12*7.57%)*SUM(Fasering!$D$5:$D$7)</f>
        <v>622.39274539928851</v>
      </c>
      <c r="AQ36" s="109">
        <f>($AK$3+(K36+AC36)*12*7.57%)*SUM(Fasering!$D$5:$D$8)</f>
        <v>1115.0587496851945</v>
      </c>
      <c r="AR36" s="104">
        <f>($AK$3+(L36+AD36)*12*7.57%)*SUM(Fasering!$D$5:$D$9)</f>
        <v>1706.5702459441393</v>
      </c>
      <c r="AS36" s="9">
        <f>($AK$3+(M36+AE36)*12*7.57%)*SUM(Fasering!$D$5:$D$10)</f>
        <v>2396.9272341761225</v>
      </c>
      <c r="AT36" s="9">
        <f>($AK$3+(N36+AF36)*12*7.57%)*SUM(Fasering!$D$5:$D$11)</f>
        <v>3184.2447246415877</v>
      </c>
      <c r="AU36" s="74">
        <f>($AK$3+(O36+AG36)*12*7.57%)*SUM(Fasering!$D$5:$D$12)</f>
        <v>4072.0704909760016</v>
      </c>
    </row>
    <row r="37" spans="1:47" ht="15" x14ac:dyDescent="0.3">
      <c r="A37" s="32">
        <f t="shared" si="8"/>
        <v>27</v>
      </c>
      <c r="B37" s="142">
        <v>37866.239999999998</v>
      </c>
      <c r="C37" s="143"/>
      <c r="D37" s="142">
        <f t="shared" si="0"/>
        <v>51982.774271999995</v>
      </c>
      <c r="E37" s="144">
        <f t="shared" si="1"/>
        <v>1288.6193141777742</v>
      </c>
      <c r="F37" s="142">
        <f t="shared" si="2"/>
        <v>4331.8978559999996</v>
      </c>
      <c r="G37" s="144">
        <f t="shared" si="3"/>
        <v>107.38494284814786</v>
      </c>
      <c r="H37" s="60">
        <f>'L4'!$H$10</f>
        <v>1742.05</v>
      </c>
      <c r="I37" s="60">
        <f>GEW!$E$12+($F37-GEW!$E$12)*SUM(Fasering!$D$5)</f>
        <v>1858.3776639999999</v>
      </c>
      <c r="J37" s="60">
        <f>GEW!$E$12+($F37-GEW!$E$12)*SUM(Fasering!$D$5:$D$7)</f>
        <v>2497.9401783868702</v>
      </c>
      <c r="K37" s="60">
        <f>GEW!$E$12+($F37-GEW!$E$12)*SUM(Fasering!$D$5:$D$8)</f>
        <v>2864.8966984353278</v>
      </c>
      <c r="L37" s="98">
        <f>GEW!$E$12+($F37-GEW!$E$12)*SUM(Fasering!$D$5:$D$9)</f>
        <v>3231.8532184837859</v>
      </c>
      <c r="M37" s="60">
        <f>GEW!$E$12+($F37-GEW!$E$12)*SUM(Fasering!$D$5:$D$10)</f>
        <v>3598.8097385322435</v>
      </c>
      <c r="N37" s="60">
        <f>GEW!$E$12+($F37-GEW!$E$12)*SUM(Fasering!$D$5:$D$11)</f>
        <v>3964.9413359515429</v>
      </c>
      <c r="O37" s="117">
        <f>GEW!$E$12+($F37-GEW!$E$12)*SUM(Fasering!$D$5:$D$12)</f>
        <v>4331.8978560000005</v>
      </c>
      <c r="P37" s="142">
        <f t="shared" si="4"/>
        <v>0</v>
      </c>
      <c r="Q37" s="144">
        <f t="shared" si="5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101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116">
        <f>$P37*SUM(Fasering!$D$5:$D$12)</f>
        <v>0</v>
      </c>
      <c r="Y37" s="142">
        <f t="shared" si="6"/>
        <v>0</v>
      </c>
      <c r="Z37" s="144">
        <f t="shared" si="7"/>
        <v>0</v>
      </c>
      <c r="AA37" s="115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101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116">
        <f>$Y37*SUM(Fasering!$D$5:$D$12)</f>
        <v>0</v>
      </c>
      <c r="AH37" s="5">
        <f>($AK$3+(I37+R37)*12*7.57%)*SUM(Fasering!$D$5)</f>
        <v>0</v>
      </c>
      <c r="AI37" s="109">
        <f>($AK$3+(J37+S37)*12*7.57%)*SUM(Fasering!$D$5:$D$7)</f>
        <v>622.48403758346683</v>
      </c>
      <c r="AJ37" s="109">
        <f>($AK$3+(K37+T37)*12*7.57%)*SUM(Fasering!$D$5:$D$8)</f>
        <v>1115.2848554211664</v>
      </c>
      <c r="AK37" s="104">
        <f>($AK$3+(L37+U37)*12*7.57%)*SUM(Fasering!$D$5:$D$9)</f>
        <v>1706.9912724748986</v>
      </c>
      <c r="AL37" s="9">
        <f>($AK$3+(M37+V37)*12*7.57%)*SUM(Fasering!$D$5:$D$10)</f>
        <v>2397.6032887446631</v>
      </c>
      <c r="AM37" s="9">
        <f>($AK$3+(N37+W37)*12*7.57%)*SUM(Fasering!$D$5:$D$11)</f>
        <v>3185.2351386540176</v>
      </c>
      <c r="AN37" s="74">
        <f>($AK$3+(O37+X37)*12*7.57%)*SUM(Fasering!$D$5:$D$12)</f>
        <v>4073.4360123904021</v>
      </c>
      <c r="AO37" s="5">
        <f>($AK$3+(I37+AA37)*12*7.57%)*SUM(Fasering!$D$5)</f>
        <v>0</v>
      </c>
      <c r="AP37" s="109">
        <f>($AK$3+(J37+AB37)*12*7.57%)*SUM(Fasering!$D$5:$D$7)</f>
        <v>622.48403758346683</v>
      </c>
      <c r="AQ37" s="109">
        <f>($AK$3+(K37+AC37)*12*7.57%)*SUM(Fasering!$D$5:$D$8)</f>
        <v>1115.2848554211664</v>
      </c>
      <c r="AR37" s="104">
        <f>($AK$3+(L37+AD37)*12*7.57%)*SUM(Fasering!$D$5:$D$9)</f>
        <v>1706.9912724748986</v>
      </c>
      <c r="AS37" s="9">
        <f>($AK$3+(M37+AE37)*12*7.57%)*SUM(Fasering!$D$5:$D$10)</f>
        <v>2397.6032887446631</v>
      </c>
      <c r="AT37" s="9">
        <f>($AK$3+(N37+AF37)*12*7.57%)*SUM(Fasering!$D$5:$D$11)</f>
        <v>3185.2351386540176</v>
      </c>
      <c r="AU37" s="74">
        <f>($AK$3+(O37+AG37)*12*7.57%)*SUM(Fasering!$D$5:$D$12)</f>
        <v>4073.4360123904021</v>
      </c>
    </row>
    <row r="38" spans="1:47" ht="15" x14ac:dyDescent="0.3">
      <c r="A38" s="35"/>
      <c r="B38" s="156"/>
      <c r="C38" s="157"/>
      <c r="D38" s="156"/>
      <c r="E38" s="157"/>
      <c r="F38" s="156"/>
      <c r="G38" s="157"/>
      <c r="H38" s="46"/>
      <c r="I38" s="46"/>
      <c r="J38" s="46"/>
      <c r="K38" s="99"/>
      <c r="L38" s="46"/>
      <c r="M38" s="46"/>
      <c r="N38" s="46"/>
      <c r="O38" s="119"/>
      <c r="P38" s="156"/>
      <c r="Q38" s="157"/>
      <c r="R38" s="46"/>
      <c r="S38" s="46"/>
      <c r="T38" s="99"/>
      <c r="U38" s="46"/>
      <c r="V38" s="46"/>
      <c r="W38" s="46"/>
      <c r="X38" s="119"/>
      <c r="Y38" s="156"/>
      <c r="Z38" s="157"/>
      <c r="AA38" s="46"/>
      <c r="AB38" s="46"/>
      <c r="AC38" s="99"/>
      <c r="AD38" s="46"/>
      <c r="AE38" s="46"/>
      <c r="AF38" s="46"/>
      <c r="AG38" s="119"/>
      <c r="AH38" s="75"/>
      <c r="AI38" s="110"/>
      <c r="AJ38" s="105"/>
      <c r="AK38" s="76"/>
      <c r="AL38" s="76"/>
      <c r="AM38" s="76"/>
      <c r="AN38" s="77"/>
      <c r="AO38" s="75"/>
      <c r="AP38" s="110"/>
      <c r="AQ38" s="105"/>
      <c r="AR38" s="76"/>
      <c r="AS38" s="76"/>
      <c r="AT38" s="76"/>
      <c r="AU38" s="77"/>
    </row>
    <row r="39" spans="1:47" ht="15" x14ac:dyDescent="0.3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4"/>
      <c r="L39" s="23"/>
      <c r="M39" s="23"/>
      <c r="N39" s="23"/>
      <c r="O39" s="23"/>
      <c r="P39" s="23"/>
      <c r="Q39" s="23"/>
      <c r="R39" s="23"/>
      <c r="S39" s="23"/>
      <c r="T39" s="24"/>
      <c r="U39" s="23"/>
      <c r="V39" s="23"/>
      <c r="W39" s="23"/>
      <c r="X39" s="23"/>
      <c r="Y39" s="23"/>
      <c r="Z39" s="23"/>
      <c r="AA39" s="23"/>
      <c r="AB39" s="23"/>
      <c r="AC39" s="24"/>
      <c r="AD39" s="23"/>
      <c r="AE39" s="23"/>
      <c r="AF39" s="23"/>
      <c r="AG39" s="23"/>
    </row>
  </sheetData>
  <mergeCells count="166">
    <mergeCell ref="B35:C35"/>
    <mergeCell ref="D35:E35"/>
    <mergeCell ref="F35:G35"/>
    <mergeCell ref="P35:Q35"/>
    <mergeCell ref="Y35:Z35"/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8:C8"/>
    <mergeCell ref="D8:E8"/>
    <mergeCell ref="F8:G8"/>
    <mergeCell ref="P8:Q8"/>
    <mergeCell ref="Y8:Z8"/>
    <mergeCell ref="B9:C9"/>
    <mergeCell ref="D9:E9"/>
    <mergeCell ref="B10:C10"/>
    <mergeCell ref="D10:E10"/>
    <mergeCell ref="F10:G10"/>
    <mergeCell ref="P10:Q10"/>
    <mergeCell ref="Y10:Z10"/>
    <mergeCell ref="AH6:AN6"/>
    <mergeCell ref="AO6:AU6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  <colBreaks count="3" manualBreakCount="3">
    <brk id="15" max="37" man="1"/>
    <brk id="24" max="1048575" man="1"/>
    <brk id="33" max="37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25" style="23" customWidth="1"/>
    <col min="11" max="11" width="11.25" style="24" customWidth="1"/>
    <col min="12" max="15" width="11.25" style="23" customWidth="1"/>
    <col min="16" max="17" width="7.75" style="23" customWidth="1"/>
    <col min="18" max="19" width="11.25" style="23" customWidth="1"/>
    <col min="20" max="20" width="11.25" style="24" customWidth="1"/>
    <col min="21" max="24" width="11.25" style="23" customWidth="1"/>
    <col min="25" max="26" width="7.75" style="23" customWidth="1"/>
    <col min="27" max="28" width="11.25" style="23" customWidth="1"/>
    <col min="29" max="29" width="11.25" style="24" customWidth="1"/>
    <col min="30" max="33" width="11.25" style="23" customWidth="1"/>
    <col min="34" max="34" width="11.25" customWidth="1"/>
    <col min="35" max="35" width="11.25" style="68" customWidth="1"/>
    <col min="36" max="36" width="11.25" style="94" customWidth="1"/>
    <col min="37" max="41" width="11.25" customWidth="1"/>
    <col min="42" max="42" width="11.25" style="68" customWidth="1"/>
    <col min="43" max="43" width="11.25" style="94" customWidth="1"/>
    <col min="44" max="44" width="11.25" style="23" customWidth="1"/>
    <col min="45" max="47" width="11.25" customWidth="1"/>
  </cols>
  <sheetData>
    <row r="1" spans="1:47" ht="16.5" x14ac:dyDescent="0.3">
      <c r="A1" s="21" t="s">
        <v>43</v>
      </c>
      <c r="B1" s="21" t="s">
        <v>19</v>
      </c>
      <c r="C1" s="21" t="s">
        <v>122</v>
      </c>
      <c r="D1" s="21"/>
      <c r="E1" s="21"/>
      <c r="G1" s="21"/>
      <c r="H1" s="21"/>
      <c r="I1" s="21"/>
      <c r="J1" s="36"/>
      <c r="K1" s="21"/>
      <c r="L1" s="85">
        <f>D8</f>
        <v>44287</v>
      </c>
      <c r="O1" s="24" t="s">
        <v>44</v>
      </c>
      <c r="AR1"/>
    </row>
    <row r="2" spans="1:47" ht="16.5" x14ac:dyDescent="0.3">
      <c r="A2" s="21"/>
      <c r="B2" s="21"/>
      <c r="C2"/>
      <c r="D2"/>
      <c r="E2"/>
      <c r="F2"/>
      <c r="G2"/>
      <c r="H2"/>
      <c r="I2"/>
      <c r="J2" s="68"/>
      <c r="K2" s="94"/>
      <c r="L2"/>
      <c r="M2"/>
      <c r="AH2" s="68" t="str">
        <f>'L4'!$AH$2</f>
        <v>Berekening eindejaarspremie 2020:</v>
      </c>
      <c r="AR2"/>
    </row>
    <row r="3" spans="1:47" ht="16.5" x14ac:dyDescent="0.3">
      <c r="A3" s="21"/>
      <c r="B3" s="21"/>
      <c r="C3"/>
      <c r="D3"/>
      <c r="E3"/>
      <c r="F3"/>
      <c r="G3"/>
      <c r="H3"/>
      <c r="I3"/>
      <c r="J3" s="68"/>
      <c r="K3" s="94"/>
      <c r="L3"/>
      <c r="M3"/>
      <c r="N3" s="23" t="s">
        <v>21</v>
      </c>
      <c r="O3" s="25">
        <f>'L4'!O3</f>
        <v>1.3728</v>
      </c>
      <c r="AH3" s="69" t="s">
        <v>92</v>
      </c>
      <c r="AK3" s="70">
        <f>'L4'!$AK$3</f>
        <v>138.34</v>
      </c>
      <c r="AR3"/>
    </row>
    <row r="4" spans="1:47" x14ac:dyDescent="0.3">
      <c r="A4" s="24"/>
      <c r="C4"/>
      <c r="D4"/>
      <c r="E4"/>
      <c r="F4"/>
      <c r="G4"/>
      <c r="H4"/>
      <c r="I4"/>
      <c r="J4" s="68"/>
      <c r="K4" s="94"/>
      <c r="L4"/>
      <c r="M4"/>
      <c r="Q4"/>
      <c r="R4"/>
      <c r="S4" s="68"/>
      <c r="T4" s="94"/>
      <c r="U4"/>
      <c r="V4"/>
      <c r="W4"/>
      <c r="X4"/>
      <c r="Y4"/>
      <c r="Z4"/>
      <c r="AA4"/>
      <c r="AB4" s="68"/>
      <c r="AC4" s="94"/>
      <c r="AD4"/>
      <c r="AE4"/>
      <c r="AF4"/>
      <c r="AG4"/>
      <c r="AH4" s="69" t="s">
        <v>47</v>
      </c>
      <c r="AR4"/>
    </row>
    <row r="5" spans="1:47" ht="17.25" x14ac:dyDescent="0.35">
      <c r="A5" s="21"/>
      <c r="B5" s="21"/>
      <c r="C5" s="21"/>
      <c r="D5" s="21"/>
      <c r="E5" s="26"/>
      <c r="F5" s="27"/>
      <c r="G5" s="21"/>
      <c r="H5" s="21"/>
      <c r="I5" s="21"/>
      <c r="J5" s="36"/>
      <c r="K5" s="21"/>
      <c r="L5" s="21"/>
      <c r="M5" s="21"/>
      <c r="N5" s="21"/>
      <c r="O5" s="21"/>
      <c r="P5" s="21"/>
    </row>
    <row r="6" spans="1:47" x14ac:dyDescent="0.3">
      <c r="A6" s="28"/>
      <c r="B6" s="135" t="s">
        <v>22</v>
      </c>
      <c r="C6" s="136"/>
      <c r="D6" s="136"/>
      <c r="E6" s="137"/>
      <c r="F6" s="135" t="s">
        <v>23</v>
      </c>
      <c r="G6" s="137"/>
      <c r="H6" s="132" t="s">
        <v>37</v>
      </c>
      <c r="I6" s="133"/>
      <c r="J6" s="133"/>
      <c r="K6" s="133"/>
      <c r="L6" s="133"/>
      <c r="M6" s="133"/>
      <c r="N6" s="133"/>
      <c r="O6" s="134"/>
      <c r="P6" s="135" t="s">
        <v>24</v>
      </c>
      <c r="Q6" s="138"/>
      <c r="R6" s="132" t="s">
        <v>38</v>
      </c>
      <c r="S6" s="133"/>
      <c r="T6" s="133"/>
      <c r="U6" s="133"/>
      <c r="V6" s="133"/>
      <c r="W6" s="133"/>
      <c r="X6" s="134"/>
      <c r="Y6" s="135" t="s">
        <v>25</v>
      </c>
      <c r="Z6" s="137"/>
      <c r="AA6" s="132" t="s">
        <v>39</v>
      </c>
      <c r="AB6" s="133"/>
      <c r="AC6" s="133"/>
      <c r="AD6" s="133"/>
      <c r="AE6" s="133"/>
      <c r="AF6" s="133"/>
      <c r="AG6" s="134"/>
      <c r="AH6" s="132" t="s">
        <v>99</v>
      </c>
      <c r="AI6" s="133"/>
      <c r="AJ6" s="133"/>
      <c r="AK6" s="133"/>
      <c r="AL6" s="133"/>
      <c r="AM6" s="133"/>
      <c r="AN6" s="134"/>
      <c r="AO6" s="132" t="s">
        <v>100</v>
      </c>
      <c r="AP6" s="133"/>
      <c r="AQ6" s="133"/>
      <c r="AR6" s="133"/>
      <c r="AS6" s="133"/>
      <c r="AT6" s="133"/>
      <c r="AU6" s="134"/>
    </row>
    <row r="7" spans="1:47" x14ac:dyDescent="0.3">
      <c r="A7" s="32"/>
      <c r="B7" s="139">
        <v>1</v>
      </c>
      <c r="C7" s="140"/>
      <c r="D7" s="139"/>
      <c r="E7" s="140"/>
      <c r="F7" s="139"/>
      <c r="G7" s="140"/>
      <c r="H7" s="43" t="s">
        <v>128</v>
      </c>
      <c r="I7" s="43" t="s">
        <v>32</v>
      </c>
      <c r="J7" s="43" t="s">
        <v>33</v>
      </c>
      <c r="K7" s="43" t="s">
        <v>34</v>
      </c>
      <c r="L7" s="95" t="s">
        <v>35</v>
      </c>
      <c r="M7" s="43" t="s">
        <v>36</v>
      </c>
      <c r="N7" s="43" t="s">
        <v>125</v>
      </c>
      <c r="O7" s="114" t="s">
        <v>126</v>
      </c>
      <c r="P7" s="139"/>
      <c r="Q7" s="140"/>
      <c r="R7" s="43" t="s">
        <v>127</v>
      </c>
      <c r="S7" s="43" t="s">
        <v>33</v>
      </c>
      <c r="T7" s="43" t="s">
        <v>34</v>
      </c>
      <c r="U7" s="95" t="s">
        <v>35</v>
      </c>
      <c r="V7" s="43" t="s">
        <v>36</v>
      </c>
      <c r="W7" s="43" t="s">
        <v>125</v>
      </c>
      <c r="X7" s="114" t="s">
        <v>126</v>
      </c>
      <c r="Y7" s="141" t="s">
        <v>27</v>
      </c>
      <c r="Z7" s="140"/>
      <c r="AA7" s="43" t="s">
        <v>127</v>
      </c>
      <c r="AB7" s="43" t="s">
        <v>33</v>
      </c>
      <c r="AC7" s="43" t="s">
        <v>34</v>
      </c>
      <c r="AD7" s="95" t="s">
        <v>35</v>
      </c>
      <c r="AE7" s="43" t="s">
        <v>36</v>
      </c>
      <c r="AF7" s="43" t="s">
        <v>125</v>
      </c>
      <c r="AG7" s="114" t="s">
        <v>126</v>
      </c>
      <c r="AH7" s="43" t="s">
        <v>127</v>
      </c>
      <c r="AI7" s="43" t="s">
        <v>33</v>
      </c>
      <c r="AJ7" s="43" t="s">
        <v>34</v>
      </c>
      <c r="AK7" s="95" t="s">
        <v>35</v>
      </c>
      <c r="AL7" s="43" t="s">
        <v>36</v>
      </c>
      <c r="AM7" s="43" t="s">
        <v>125</v>
      </c>
      <c r="AN7" s="114" t="s">
        <v>126</v>
      </c>
      <c r="AO7" s="43" t="s">
        <v>127</v>
      </c>
      <c r="AP7" s="43" t="s">
        <v>33</v>
      </c>
      <c r="AQ7" s="43" t="s">
        <v>34</v>
      </c>
      <c r="AR7" s="95" t="s">
        <v>35</v>
      </c>
      <c r="AS7" s="43" t="s">
        <v>36</v>
      </c>
      <c r="AT7" s="43" t="s">
        <v>125</v>
      </c>
      <c r="AU7" s="114" t="s">
        <v>126</v>
      </c>
    </row>
    <row r="8" spans="1:47" x14ac:dyDescent="0.3">
      <c r="A8" s="32"/>
      <c r="B8" s="148" t="s">
        <v>30</v>
      </c>
      <c r="C8" s="149"/>
      <c r="D8" s="150">
        <f>'L4'!$D$8</f>
        <v>44287</v>
      </c>
      <c r="E8" s="151"/>
      <c r="F8" s="154">
        <f>D8</f>
        <v>44287</v>
      </c>
      <c r="G8" s="155"/>
      <c r="H8" s="47"/>
      <c r="I8" s="47" t="s">
        <v>101</v>
      </c>
      <c r="J8" s="47" t="s">
        <v>102</v>
      </c>
      <c r="K8" s="47" t="s">
        <v>103</v>
      </c>
      <c r="L8" s="96" t="s">
        <v>103</v>
      </c>
      <c r="M8" s="47" t="s">
        <v>103</v>
      </c>
      <c r="N8" s="47" t="s">
        <v>104</v>
      </c>
      <c r="O8" s="52" t="s">
        <v>103</v>
      </c>
      <c r="P8" s="152"/>
      <c r="Q8" s="153"/>
      <c r="R8" s="47" t="s">
        <v>101</v>
      </c>
      <c r="S8" s="47" t="s">
        <v>102</v>
      </c>
      <c r="T8" s="47" t="s">
        <v>103</v>
      </c>
      <c r="U8" s="96" t="s">
        <v>103</v>
      </c>
      <c r="V8" s="47" t="s">
        <v>103</v>
      </c>
      <c r="W8" s="47" t="s">
        <v>104</v>
      </c>
      <c r="X8" s="52" t="s">
        <v>103</v>
      </c>
      <c r="Y8" s="152"/>
      <c r="Z8" s="153"/>
      <c r="AA8" s="47" t="s">
        <v>101</v>
      </c>
      <c r="AB8" s="47" t="s">
        <v>102</v>
      </c>
      <c r="AC8" s="47" t="s">
        <v>103</v>
      </c>
      <c r="AD8" s="96" t="s">
        <v>103</v>
      </c>
      <c r="AE8" s="47" t="s">
        <v>103</v>
      </c>
      <c r="AF8" s="47" t="s">
        <v>104</v>
      </c>
      <c r="AG8" s="52" t="s">
        <v>103</v>
      </c>
      <c r="AH8" s="47" t="s">
        <v>101</v>
      </c>
      <c r="AI8" s="47" t="s">
        <v>102</v>
      </c>
      <c r="AJ8" s="47" t="s">
        <v>103</v>
      </c>
      <c r="AK8" s="96" t="s">
        <v>103</v>
      </c>
      <c r="AL8" s="47" t="s">
        <v>103</v>
      </c>
      <c r="AM8" s="47" t="s">
        <v>104</v>
      </c>
      <c r="AN8" s="52" t="s">
        <v>103</v>
      </c>
      <c r="AO8" s="47" t="s">
        <v>101</v>
      </c>
      <c r="AP8" s="47" t="s">
        <v>102</v>
      </c>
      <c r="AQ8" s="47" t="s">
        <v>103</v>
      </c>
      <c r="AR8" s="96" t="s">
        <v>103</v>
      </c>
      <c r="AS8" s="47" t="s">
        <v>103</v>
      </c>
      <c r="AT8" s="47" t="s">
        <v>104</v>
      </c>
      <c r="AU8" s="52" t="s">
        <v>103</v>
      </c>
    </row>
    <row r="9" spans="1:47" x14ac:dyDescent="0.3">
      <c r="A9" s="32"/>
      <c r="B9" s="135"/>
      <c r="C9" s="137"/>
      <c r="D9" s="147"/>
      <c r="E9" s="138"/>
      <c r="F9" s="93"/>
      <c r="G9" s="59"/>
      <c r="H9" s="61"/>
      <c r="I9" s="61"/>
      <c r="J9" s="61"/>
      <c r="K9" s="61"/>
      <c r="L9" s="97"/>
      <c r="M9" s="61"/>
      <c r="N9" s="61"/>
      <c r="O9" s="59"/>
      <c r="P9" s="58"/>
      <c r="Q9" s="59"/>
      <c r="R9" s="44"/>
      <c r="S9" s="44"/>
      <c r="T9" s="44"/>
      <c r="U9" s="100"/>
      <c r="V9" s="44"/>
      <c r="W9" s="44"/>
      <c r="X9" s="113"/>
      <c r="Y9" s="58"/>
      <c r="Z9" s="59"/>
      <c r="AA9" s="118"/>
      <c r="AB9" s="44"/>
      <c r="AC9" s="44"/>
      <c r="AD9" s="100"/>
      <c r="AE9" s="44"/>
      <c r="AF9" s="44"/>
      <c r="AG9" s="113"/>
      <c r="AH9" s="71"/>
      <c r="AI9" s="108"/>
      <c r="AJ9" s="108"/>
      <c r="AK9" s="103"/>
      <c r="AL9" s="72"/>
      <c r="AM9" s="72"/>
      <c r="AN9" s="73"/>
      <c r="AO9" s="71"/>
      <c r="AP9" s="108"/>
      <c r="AQ9" s="108"/>
      <c r="AR9" s="103"/>
      <c r="AS9" s="72"/>
      <c r="AT9" s="72"/>
      <c r="AU9" s="73"/>
    </row>
    <row r="10" spans="1:47" x14ac:dyDescent="0.3">
      <c r="A10" s="32">
        <v>0</v>
      </c>
      <c r="B10" s="142">
        <v>20228.900000000001</v>
      </c>
      <c r="C10" s="143"/>
      <c r="D10" s="142">
        <f t="shared" ref="D10:D37" si="0">B10*$O$3</f>
        <v>27770.233920000002</v>
      </c>
      <c r="E10" s="144">
        <f t="shared" ref="E10:E37" si="1">D10/40.3399</f>
        <v>688.40611702061733</v>
      </c>
      <c r="F10" s="145">
        <f t="shared" ref="F10:F37" si="2">B10/12*$O$3</f>
        <v>2314.1861600000002</v>
      </c>
      <c r="G10" s="146">
        <f t="shared" ref="G10:G37" si="3">F10/40.3399</f>
        <v>57.36717641838478</v>
      </c>
      <c r="H10" s="60">
        <f>'L4'!$H$10</f>
        <v>1742.05</v>
      </c>
      <c r="I10" s="60">
        <f>GEW!$E$12+($F10-GEW!$E$12)*SUM(Fasering!$D$5)</f>
        <v>1858.3776639999999</v>
      </c>
      <c r="J10" s="60">
        <f>GEW!$E$12+($F10-GEW!$E$12)*SUM(Fasering!$D$5:$D$7)</f>
        <v>1976.2331918115383</v>
      </c>
      <c r="K10" s="60">
        <f>GEW!$E$12+($F10-GEW!$E$12)*SUM(Fasering!$D$5:$D$8)</f>
        <v>2043.8541880102553</v>
      </c>
      <c r="L10" s="98">
        <f>GEW!$E$12+($F10-GEW!$E$12)*SUM(Fasering!$D$5:$D$9)</f>
        <v>2111.4751842089722</v>
      </c>
      <c r="M10" s="60">
        <f>GEW!$E$12+($F10-GEW!$E$12)*SUM(Fasering!$D$5:$D$10)</f>
        <v>2179.0961804076892</v>
      </c>
      <c r="N10" s="60">
        <f>GEW!$E$12+($F10-GEW!$E$12)*SUM(Fasering!$D$5:$D$11)</f>
        <v>2246.5651638012832</v>
      </c>
      <c r="O10" s="117">
        <f>GEW!$E$12+($F10-GEW!$E$12)*SUM(Fasering!$D$5:$D$12)</f>
        <v>2314.1861600000002</v>
      </c>
      <c r="P10" s="145">
        <f t="shared" ref="P10:P37" si="4">((B10&lt;19968.2)*913.03+(B10&gt;19968.2)*(B10&lt;20424.71)*(20424.71-B10+456.51)+(B10&gt;20424.71)*(B10&lt;22659.62)*456.51+(B10&gt;22659.62)*(B10&lt;23116.13)*(23116.13-B10))/12*$O$3</f>
        <v>74.625407999999737</v>
      </c>
      <c r="Q10" s="146">
        <f t="shared" ref="Q10:Q37" si="5">P10/40.3399</f>
        <v>1.8499155426761031</v>
      </c>
      <c r="R10" s="45">
        <f>$P10*SUM(Fasering!$D$5)</f>
        <v>0</v>
      </c>
      <c r="S10" s="45">
        <f>$P10*SUM(Fasering!$D$5:$D$7)</f>
        <v>19.2954210489121</v>
      </c>
      <c r="T10" s="45">
        <f>$P10*SUM(Fasering!$D$5:$D$8)</f>
        <v>30.366395975837719</v>
      </c>
      <c r="U10" s="101">
        <f>$P10*SUM(Fasering!$D$5:$D$9)</f>
        <v>41.437370902763341</v>
      </c>
      <c r="V10" s="45">
        <f>$P10*SUM(Fasering!$D$5:$D$10)</f>
        <v>52.508345829688963</v>
      </c>
      <c r="W10" s="45">
        <f>$P10*SUM(Fasering!$D$5:$D$11)</f>
        <v>63.554433073074129</v>
      </c>
      <c r="X10" s="116">
        <f>$P10*SUM(Fasering!$D$5:$D$12)</f>
        <v>74.625407999999751</v>
      </c>
      <c r="Y10" s="145">
        <f t="shared" ref="Y10:Y37" si="6">((B10&lt;19968.2)*456.51+(B10&gt;19968.2)*(B10&lt;20196.46)*(20196.46-B10+228.26)+(B10&gt;20196.46)*(B10&lt;22659.62)*228.26+(B10&gt;22659.62)*(B10&lt;22887.88)*(22887.88-B10))/12*$O$3</f>
        <v>26.112943999999999</v>
      </c>
      <c r="Z10" s="146">
        <f t="shared" ref="Z10:Z37" si="7">Y10/40.3399</f>
        <v>0.64732297303662123</v>
      </c>
      <c r="AA10" s="115">
        <f>$Y10*SUM(Fasering!$D$5)</f>
        <v>0</v>
      </c>
      <c r="AB10" s="45">
        <f>$Y10*SUM(Fasering!$D$5:$D$7)</f>
        <v>6.7518592234251456</v>
      </c>
      <c r="AC10" s="45">
        <f>$Y10*SUM(Fasering!$D$5:$D$8)</f>
        <v>10.625817919801236</v>
      </c>
      <c r="AD10" s="101">
        <f>$Y10*SUM(Fasering!$D$5:$D$9)</f>
        <v>14.499776616177325</v>
      </c>
      <c r="AE10" s="45">
        <f>$Y10*SUM(Fasering!$D$5:$D$10)</f>
        <v>18.373735312553414</v>
      </c>
      <c r="AF10" s="45">
        <f>$Y10*SUM(Fasering!$D$5:$D$11)</f>
        <v>22.238985303623913</v>
      </c>
      <c r="AG10" s="116">
        <f>$Y10*SUM(Fasering!$D$5:$D$12)</f>
        <v>26.112944000000006</v>
      </c>
      <c r="AH10" s="5">
        <f>($AK$3+(I10+R10)*12*7.57%)*SUM(Fasering!$D$5)</f>
        <v>0</v>
      </c>
      <c r="AI10" s="109">
        <f>($AK$3+(J10+S10)*12*7.57%)*SUM(Fasering!$D$5:$D$7)</f>
        <v>504.47798171493565</v>
      </c>
      <c r="AJ10" s="109">
        <f>($AK$3+(K10+T10)*12*7.57%)*SUM(Fasering!$D$5:$D$8)</f>
        <v>823.01617599988765</v>
      </c>
      <c r="AK10" s="104">
        <f>($AK$3+(L10+U10)*12*7.57%)*SUM(Fasering!$D$5:$D$9)</f>
        <v>1162.7641761676853</v>
      </c>
      <c r="AL10" s="9">
        <f>($AK$3+(M10+V10)*12*7.57%)*SUM(Fasering!$D$5:$D$10)</f>
        <v>1523.721982218329</v>
      </c>
      <c r="AM10" s="9">
        <f>($AK$3+(N10+W10)*12*7.57%)*SUM(Fasering!$D$5:$D$11)</f>
        <v>1905.0066904511934</v>
      </c>
      <c r="AN10" s="74">
        <f>($AK$3+(O10+X10)*12*7.57%)*SUM(Fasering!$D$5:$D$12)</f>
        <v>2308.3364283712008</v>
      </c>
      <c r="AO10" s="5">
        <f>($AK$3+(I10+AA10)*12*7.57%)*SUM(Fasering!$D$5)</f>
        <v>0</v>
      </c>
      <c r="AP10" s="109">
        <f>($AK$3+(J10+AB10)*12*7.57%)*SUM(Fasering!$D$5:$D$7)</f>
        <v>501.53175921701632</v>
      </c>
      <c r="AQ10" s="109">
        <f>($AK$3+(K10+AC10)*12*7.57%)*SUM(Fasering!$D$5:$D$8)</f>
        <v>815.71918982057275</v>
      </c>
      <c r="AR10" s="104">
        <f>($AK$3+(L10+AD10)*12*7.57%)*SUM(Fasering!$D$5:$D$9)</f>
        <v>1149.1766182807926</v>
      </c>
      <c r="AS10" s="9">
        <f>($AK$3+(M10+AE10)*12*7.57%)*SUM(Fasering!$D$5:$D$10)</f>
        <v>1501.9040445976752</v>
      </c>
      <c r="AT10" s="9">
        <f>($AK$3+(N10+AF10)*12*7.57%)*SUM(Fasering!$D$5:$D$11)</f>
        <v>1873.043603228165</v>
      </c>
      <c r="AU10" s="74">
        <f>($AK$3+(O10+AG10)*12*7.57%)*SUM(Fasering!$D$5:$D$12)</f>
        <v>2264.2677060736009</v>
      </c>
    </row>
    <row r="11" spans="1:47" x14ac:dyDescent="0.3">
      <c r="A11" s="32">
        <f t="shared" ref="A11:A37" si="8">+A10+1</f>
        <v>1</v>
      </c>
      <c r="B11" s="142">
        <v>20614.2</v>
      </c>
      <c r="C11" s="143"/>
      <c r="D11" s="142">
        <f t="shared" si="0"/>
        <v>28299.173760000001</v>
      </c>
      <c r="E11" s="144">
        <f t="shared" si="1"/>
        <v>701.51819315367663</v>
      </c>
      <c r="F11" s="145">
        <f t="shared" si="2"/>
        <v>2358.2644800000003</v>
      </c>
      <c r="G11" s="146">
        <f t="shared" si="3"/>
        <v>58.45984942947306</v>
      </c>
      <c r="H11" s="60">
        <f>'L4'!$H$10</f>
        <v>1742.05</v>
      </c>
      <c r="I11" s="60">
        <f>GEW!$E$12+($F11-GEW!$E$12)*SUM(Fasering!$D$5)</f>
        <v>1858.3776639999999</v>
      </c>
      <c r="J11" s="60">
        <f>GEW!$E$12+($F11-GEW!$E$12)*SUM(Fasering!$D$5:$D$7)</f>
        <v>1987.6302449911832</v>
      </c>
      <c r="K11" s="60">
        <f>GEW!$E$12+($F11-GEW!$E$12)*SUM(Fasering!$D$5:$D$8)</f>
        <v>2061.7904345909064</v>
      </c>
      <c r="L11" s="98">
        <f>GEW!$E$12+($F11-GEW!$E$12)*SUM(Fasering!$D$5:$D$9)</f>
        <v>2135.9506241906297</v>
      </c>
      <c r="M11" s="60">
        <f>GEW!$E$12+($F11-GEW!$E$12)*SUM(Fasering!$D$5:$D$10)</f>
        <v>2210.1108137903529</v>
      </c>
      <c r="N11" s="60">
        <f>GEW!$E$12+($F11-GEW!$E$12)*SUM(Fasering!$D$5:$D$11)</f>
        <v>2284.104290400277</v>
      </c>
      <c r="O11" s="117">
        <f>GEW!$E$12+($F11-GEW!$E$12)*SUM(Fasering!$D$5:$D$12)</f>
        <v>2358.2644800000003</v>
      </c>
      <c r="P11" s="145">
        <f t="shared" si="4"/>
        <v>52.224743999999994</v>
      </c>
      <c r="Q11" s="146">
        <f t="shared" si="5"/>
        <v>1.2946175870540084</v>
      </c>
      <c r="R11" s="45">
        <f>$P11*SUM(Fasering!$D$5)</f>
        <v>0</v>
      </c>
      <c r="S11" s="45">
        <f>$P11*SUM(Fasering!$D$5:$D$7)</f>
        <v>13.503422649986039</v>
      </c>
      <c r="T11" s="45">
        <f>$P11*SUM(Fasering!$D$5:$D$8)</f>
        <v>21.25117032580593</v>
      </c>
      <c r="U11" s="101">
        <f>$P11*SUM(Fasering!$D$5:$D$9)</f>
        <v>28.998918001625825</v>
      </c>
      <c r="V11" s="45">
        <f>$P11*SUM(Fasering!$D$5:$D$10)</f>
        <v>36.746665677445719</v>
      </c>
      <c r="W11" s="45">
        <f>$P11*SUM(Fasering!$D$5:$D$11)</f>
        <v>44.476996324180114</v>
      </c>
      <c r="X11" s="116">
        <f>$P11*SUM(Fasering!$D$5:$D$12)</f>
        <v>52.224744000000008</v>
      </c>
      <c r="Y11" s="145">
        <f t="shared" si="6"/>
        <v>26.112943999999999</v>
      </c>
      <c r="Z11" s="146">
        <f t="shared" si="7"/>
        <v>0.64732297303662123</v>
      </c>
      <c r="AA11" s="115">
        <f>$Y11*SUM(Fasering!$D$5)</f>
        <v>0</v>
      </c>
      <c r="AB11" s="45">
        <f>$Y11*SUM(Fasering!$D$5:$D$7)</f>
        <v>6.7518592234251456</v>
      </c>
      <c r="AC11" s="45">
        <f>$Y11*SUM(Fasering!$D$5:$D$8)</f>
        <v>10.625817919801236</v>
      </c>
      <c r="AD11" s="101">
        <f>$Y11*SUM(Fasering!$D$5:$D$9)</f>
        <v>14.499776616177325</v>
      </c>
      <c r="AE11" s="45">
        <f>$Y11*SUM(Fasering!$D$5:$D$10)</f>
        <v>18.373735312553414</v>
      </c>
      <c r="AF11" s="45">
        <f>$Y11*SUM(Fasering!$D$5:$D$11)</f>
        <v>22.238985303623913</v>
      </c>
      <c r="AG11" s="116">
        <f>$Y11*SUM(Fasering!$D$5:$D$12)</f>
        <v>26.112944000000006</v>
      </c>
      <c r="AH11" s="5">
        <f>($AK$3+(I11+R11)*12*7.57%)*SUM(Fasering!$D$5)</f>
        <v>0</v>
      </c>
      <c r="AI11" s="109">
        <f>($AK$3+(J11+S11)*12*7.57%)*SUM(Fasering!$D$5:$D$7)</f>
        <v>505.79449282452094</v>
      </c>
      <c r="AJ11" s="109">
        <f>($AK$3+(K11+T11)*12*7.57%)*SUM(Fasering!$D$5:$D$8)</f>
        <v>826.27681343590712</v>
      </c>
      <c r="AK11" s="104">
        <f>($AK$3+(L11+U11)*12*7.57%)*SUM(Fasering!$D$5:$D$9)</f>
        <v>1168.8357376070749</v>
      </c>
      <c r="AL11" s="9">
        <f>($AK$3+(M11+V11)*12*7.57%)*SUM(Fasering!$D$5:$D$10)</f>
        <v>1533.4712653380238</v>
      </c>
      <c r="AM11" s="9">
        <f>($AK$3+(N11+W11)*12*7.57%)*SUM(Fasering!$D$5:$D$11)</f>
        <v>1919.2893046989225</v>
      </c>
      <c r="AN11" s="74">
        <f>($AK$3+(O11+X11)*12*7.57%)*SUM(Fasering!$D$5:$D$12)</f>
        <v>2328.028411081601</v>
      </c>
      <c r="AO11" s="5">
        <f>($AK$3+(I11+AA11)*12*7.57%)*SUM(Fasering!$D$5)</f>
        <v>0</v>
      </c>
      <c r="AP11" s="109">
        <f>($AK$3+(J11+AB11)*12*7.57%)*SUM(Fasering!$D$5:$D$7)</f>
        <v>504.20869061457398</v>
      </c>
      <c r="AQ11" s="109">
        <f>($AK$3+(K11+AC11)*12*7.57%)*SUM(Fasering!$D$5:$D$8)</f>
        <v>822.34921570108509</v>
      </c>
      <c r="AR11" s="104">
        <f>($AK$3+(L11+AD11)*12*7.57%)*SUM(Fasering!$D$5:$D$9)</f>
        <v>1161.5222440267246</v>
      </c>
      <c r="AS11" s="9">
        <f>($AK$3+(M11+AE11)*12*7.57%)*SUM(Fasering!$D$5:$D$10)</f>
        <v>1521.7277755914924</v>
      </c>
      <c r="AT11" s="9">
        <f>($AK$3+(N11+AF11)*12*7.57%)*SUM(Fasering!$D$5:$D$11)</f>
        <v>1902.0851952364492</v>
      </c>
      <c r="AU11" s="74">
        <f>($AK$3+(O11+AG11)*12*7.57%)*SUM(Fasering!$D$5:$D$12)</f>
        <v>2304.3084519616009</v>
      </c>
    </row>
    <row r="12" spans="1:47" x14ac:dyDescent="0.3">
      <c r="A12" s="32">
        <f t="shared" si="8"/>
        <v>2</v>
      </c>
      <c r="B12" s="142">
        <v>21206.19</v>
      </c>
      <c r="C12" s="143"/>
      <c r="D12" s="142">
        <f t="shared" si="0"/>
        <v>29111.857631999999</v>
      </c>
      <c r="E12" s="144">
        <f t="shared" si="1"/>
        <v>721.664100109321</v>
      </c>
      <c r="F12" s="145">
        <f t="shared" si="2"/>
        <v>2425.9881359999999</v>
      </c>
      <c r="G12" s="146">
        <f t="shared" si="3"/>
        <v>60.138675009110088</v>
      </c>
      <c r="H12" s="60">
        <f>'L4'!$H$10</f>
        <v>1742.05</v>
      </c>
      <c r="I12" s="60">
        <f>GEW!$E$12+($F12-GEW!$E$12)*SUM(Fasering!$D$5)</f>
        <v>1858.3776639999999</v>
      </c>
      <c r="J12" s="60">
        <f>GEW!$E$12+($F12-GEW!$E$12)*SUM(Fasering!$D$5:$D$7)</f>
        <v>2005.1411235580604</v>
      </c>
      <c r="K12" s="60">
        <f>GEW!$E$12+($F12-GEW!$E$12)*SUM(Fasering!$D$5:$D$8)</f>
        <v>2089.3483858322238</v>
      </c>
      <c r="L12" s="98">
        <f>GEW!$E$12+($F12-GEW!$E$12)*SUM(Fasering!$D$5:$D$9)</f>
        <v>2173.5556481063868</v>
      </c>
      <c r="M12" s="60">
        <f>GEW!$E$12+($F12-GEW!$E$12)*SUM(Fasering!$D$5:$D$10)</f>
        <v>2257.7629103805502</v>
      </c>
      <c r="N12" s="60">
        <f>GEW!$E$12+($F12-GEW!$E$12)*SUM(Fasering!$D$5:$D$11)</f>
        <v>2341.780873725837</v>
      </c>
      <c r="O12" s="117">
        <f>GEW!$E$12+($F12-GEW!$E$12)*SUM(Fasering!$D$5:$D$12)</f>
        <v>2425.9881359999999</v>
      </c>
      <c r="P12" s="145">
        <f t="shared" si="4"/>
        <v>52.224743999999994</v>
      </c>
      <c r="Q12" s="146">
        <f t="shared" si="5"/>
        <v>1.2946175870540084</v>
      </c>
      <c r="R12" s="45">
        <f>$P12*SUM(Fasering!$D$5)</f>
        <v>0</v>
      </c>
      <c r="S12" s="45">
        <f>$P12*SUM(Fasering!$D$5:$D$7)</f>
        <v>13.503422649986039</v>
      </c>
      <c r="T12" s="45">
        <f>$P12*SUM(Fasering!$D$5:$D$8)</f>
        <v>21.25117032580593</v>
      </c>
      <c r="U12" s="101">
        <f>$P12*SUM(Fasering!$D$5:$D$9)</f>
        <v>28.998918001625825</v>
      </c>
      <c r="V12" s="45">
        <f>$P12*SUM(Fasering!$D$5:$D$10)</f>
        <v>36.746665677445719</v>
      </c>
      <c r="W12" s="45">
        <f>$P12*SUM(Fasering!$D$5:$D$11)</f>
        <v>44.476996324180114</v>
      </c>
      <c r="X12" s="116">
        <f>$P12*SUM(Fasering!$D$5:$D$12)</f>
        <v>52.224744000000008</v>
      </c>
      <c r="Y12" s="145">
        <f t="shared" si="6"/>
        <v>26.112943999999999</v>
      </c>
      <c r="Z12" s="146">
        <f t="shared" si="7"/>
        <v>0.64732297303662123</v>
      </c>
      <c r="AA12" s="115">
        <f>$Y12*SUM(Fasering!$D$5)</f>
        <v>0</v>
      </c>
      <c r="AB12" s="45">
        <f>$Y12*SUM(Fasering!$D$5:$D$7)</f>
        <v>6.7518592234251456</v>
      </c>
      <c r="AC12" s="45">
        <f>$Y12*SUM(Fasering!$D$5:$D$8)</f>
        <v>10.625817919801236</v>
      </c>
      <c r="AD12" s="101">
        <f>$Y12*SUM(Fasering!$D$5:$D$9)</f>
        <v>14.499776616177325</v>
      </c>
      <c r="AE12" s="45">
        <f>$Y12*SUM(Fasering!$D$5:$D$10)</f>
        <v>18.373735312553414</v>
      </c>
      <c r="AF12" s="45">
        <f>$Y12*SUM(Fasering!$D$5:$D$11)</f>
        <v>22.238985303623913</v>
      </c>
      <c r="AG12" s="116">
        <f>$Y12*SUM(Fasering!$D$5:$D$12)</f>
        <v>26.112944000000006</v>
      </c>
      <c r="AH12" s="5">
        <f>($AK$3+(I12+R12)*12*7.57%)*SUM(Fasering!$D$5)</f>
        <v>0</v>
      </c>
      <c r="AI12" s="109">
        <f>($AK$3+(J12+S12)*12*7.57%)*SUM(Fasering!$D$5:$D$7)</f>
        <v>509.90743499436297</v>
      </c>
      <c r="AJ12" s="109">
        <f>($AK$3+(K12+T12)*12*7.57%)*SUM(Fasering!$D$5:$D$8)</f>
        <v>836.46344468689199</v>
      </c>
      <c r="AK12" s="104">
        <f>($AK$3+(L12+U12)*12*7.57%)*SUM(Fasering!$D$5:$D$9)</f>
        <v>1187.8040401903454</v>
      </c>
      <c r="AL12" s="9">
        <f>($AK$3+(M12+V12)*12*7.57%)*SUM(Fasering!$D$5:$D$10)</f>
        <v>1563.929221504724</v>
      </c>
      <c r="AM12" s="9">
        <f>($AK$3+(N12+W12)*12*7.57%)*SUM(Fasering!$D$5:$D$11)</f>
        <v>1963.9099432999715</v>
      </c>
      <c r="AN12" s="74">
        <f>($AK$3+(O12+X12)*12*7.57%)*SUM(Fasering!$D$5:$D$12)</f>
        <v>2389.5485801920008</v>
      </c>
      <c r="AO12" s="5">
        <f>($AK$3+(I12+AA12)*12*7.57%)*SUM(Fasering!$D$5)</f>
        <v>0</v>
      </c>
      <c r="AP12" s="109">
        <f>($AK$3+(J12+AB12)*12*7.57%)*SUM(Fasering!$D$5:$D$7)</f>
        <v>508.32163278441607</v>
      </c>
      <c r="AQ12" s="109">
        <f>($AK$3+(K12+AC12)*12*7.57%)*SUM(Fasering!$D$5:$D$8)</f>
        <v>832.53584695206996</v>
      </c>
      <c r="AR12" s="104">
        <f>($AK$3+(L12+AD12)*12*7.57%)*SUM(Fasering!$D$5:$D$9)</f>
        <v>1180.4905466099951</v>
      </c>
      <c r="AS12" s="9">
        <f>($AK$3+(M12+AE12)*12*7.57%)*SUM(Fasering!$D$5:$D$10)</f>
        <v>1552.1857317581923</v>
      </c>
      <c r="AT12" s="9">
        <f>($AK$3+(N12+AF12)*12*7.57%)*SUM(Fasering!$D$5:$D$11)</f>
        <v>1946.7058338374982</v>
      </c>
      <c r="AU12" s="74">
        <f>($AK$3+(O12+AG12)*12*7.57%)*SUM(Fasering!$D$5:$D$12)</f>
        <v>2365.8286210720003</v>
      </c>
    </row>
    <row r="13" spans="1:47" x14ac:dyDescent="0.3">
      <c r="A13" s="32">
        <f t="shared" si="8"/>
        <v>3</v>
      </c>
      <c r="B13" s="142">
        <v>22005.19</v>
      </c>
      <c r="C13" s="143"/>
      <c r="D13" s="142">
        <f t="shared" si="0"/>
        <v>30208.724832</v>
      </c>
      <c r="E13" s="144">
        <f t="shared" si="1"/>
        <v>748.85472775093638</v>
      </c>
      <c r="F13" s="145">
        <f t="shared" si="2"/>
        <v>2517.393736</v>
      </c>
      <c r="G13" s="146">
        <f t="shared" si="3"/>
        <v>62.404560645911367</v>
      </c>
      <c r="H13" s="60">
        <f>'L4'!$H$10</f>
        <v>1742.05</v>
      </c>
      <c r="I13" s="60">
        <f>GEW!$E$12+($F13-GEW!$E$12)*SUM(Fasering!$D$5)</f>
        <v>1858.3776639999999</v>
      </c>
      <c r="J13" s="60">
        <f>GEW!$E$12+($F13-GEW!$E$12)*SUM(Fasering!$D$5:$D$7)</f>
        <v>2028.7752930118268</v>
      </c>
      <c r="K13" s="60">
        <f>GEW!$E$12+($F13-GEW!$E$12)*SUM(Fasering!$D$5:$D$8)</f>
        <v>2126.5429381756967</v>
      </c>
      <c r="L13" s="98">
        <f>GEW!$E$12+($F13-GEW!$E$12)*SUM(Fasering!$D$5:$D$9)</f>
        <v>2224.3105833395671</v>
      </c>
      <c r="M13" s="60">
        <f>GEW!$E$12+($F13-GEW!$E$12)*SUM(Fasering!$D$5:$D$10)</f>
        <v>2322.0782285034375</v>
      </c>
      <c r="N13" s="60">
        <f>GEW!$E$12+($F13-GEW!$E$12)*SUM(Fasering!$D$5:$D$11)</f>
        <v>2419.6260908361301</v>
      </c>
      <c r="O13" s="117">
        <f>GEW!$E$12+($F13-GEW!$E$12)*SUM(Fasering!$D$5:$D$12)</f>
        <v>2517.393736</v>
      </c>
      <c r="P13" s="145">
        <f t="shared" si="4"/>
        <v>52.224743999999994</v>
      </c>
      <c r="Q13" s="146">
        <f t="shared" si="5"/>
        <v>1.2946175870540084</v>
      </c>
      <c r="R13" s="45">
        <f>$P13*SUM(Fasering!$D$5)</f>
        <v>0</v>
      </c>
      <c r="S13" s="45">
        <f>$P13*SUM(Fasering!$D$5:$D$7)</f>
        <v>13.503422649986039</v>
      </c>
      <c r="T13" s="45">
        <f>$P13*SUM(Fasering!$D$5:$D$8)</f>
        <v>21.25117032580593</v>
      </c>
      <c r="U13" s="101">
        <f>$P13*SUM(Fasering!$D$5:$D$9)</f>
        <v>28.998918001625825</v>
      </c>
      <c r="V13" s="45">
        <f>$P13*SUM(Fasering!$D$5:$D$10)</f>
        <v>36.746665677445719</v>
      </c>
      <c r="W13" s="45">
        <f>$P13*SUM(Fasering!$D$5:$D$11)</f>
        <v>44.476996324180114</v>
      </c>
      <c r="X13" s="116">
        <f>$P13*SUM(Fasering!$D$5:$D$12)</f>
        <v>52.224744000000008</v>
      </c>
      <c r="Y13" s="145">
        <f t="shared" si="6"/>
        <v>26.112943999999999</v>
      </c>
      <c r="Z13" s="146">
        <f t="shared" si="7"/>
        <v>0.64732297303662123</v>
      </c>
      <c r="AA13" s="115">
        <f>$Y13*SUM(Fasering!$D$5)</f>
        <v>0</v>
      </c>
      <c r="AB13" s="45">
        <f>$Y13*SUM(Fasering!$D$5:$D$7)</f>
        <v>6.7518592234251456</v>
      </c>
      <c r="AC13" s="45">
        <f>$Y13*SUM(Fasering!$D$5:$D$8)</f>
        <v>10.625817919801236</v>
      </c>
      <c r="AD13" s="101">
        <f>$Y13*SUM(Fasering!$D$5:$D$9)</f>
        <v>14.499776616177325</v>
      </c>
      <c r="AE13" s="45">
        <f>$Y13*SUM(Fasering!$D$5:$D$10)</f>
        <v>18.373735312553414</v>
      </c>
      <c r="AF13" s="45">
        <f>$Y13*SUM(Fasering!$D$5:$D$11)</f>
        <v>22.238985303623913</v>
      </c>
      <c r="AG13" s="116">
        <f>$Y13*SUM(Fasering!$D$5:$D$12)</f>
        <v>26.112944000000006</v>
      </c>
      <c r="AH13" s="5">
        <f>($AK$3+(I13+R13)*12*7.57%)*SUM(Fasering!$D$5)</f>
        <v>0</v>
      </c>
      <c r="AI13" s="109">
        <f>($AK$3+(J13+S13)*12*7.57%)*SUM(Fasering!$D$5:$D$7)</f>
        <v>515.45861118602818</v>
      </c>
      <c r="AJ13" s="109">
        <f>($AK$3+(K13+T13)*12*7.57%)*SUM(Fasering!$D$5:$D$8)</f>
        <v>850.2121876885252</v>
      </c>
      <c r="AK13" s="104">
        <f>($AK$3+(L13+U13)*12*7.57%)*SUM(Fasering!$D$5:$D$9)</f>
        <v>1213.4052729206846</v>
      </c>
      <c r="AL13" s="9">
        <f>($AK$3+(M13+V13)*12*7.57%)*SUM(Fasering!$D$5:$D$10)</f>
        <v>1605.0378668825065</v>
      </c>
      <c r="AM13" s="9">
        <f>($AK$3+(N13+W13)*12*7.57%)*SUM(Fasering!$D$5:$D$11)</f>
        <v>2024.1337481653204</v>
      </c>
      <c r="AN13" s="74">
        <f>($AK$3+(O13+X13)*12*7.57%)*SUM(Fasering!$D$5:$D$12)</f>
        <v>2472.5814272320008</v>
      </c>
      <c r="AO13" s="5">
        <f>($AK$3+(I13+AA13)*12*7.57%)*SUM(Fasering!$D$5)</f>
        <v>0</v>
      </c>
      <c r="AP13" s="109">
        <f>($AK$3+(J13+AB13)*12*7.57%)*SUM(Fasering!$D$5:$D$7)</f>
        <v>513.87280897608116</v>
      </c>
      <c r="AQ13" s="109">
        <f>($AK$3+(K13+AC13)*12*7.57%)*SUM(Fasering!$D$5:$D$8)</f>
        <v>846.28458995370306</v>
      </c>
      <c r="AR13" s="104">
        <f>($AK$3+(L13+AD13)*12*7.57%)*SUM(Fasering!$D$5:$D$9)</f>
        <v>1206.0917793403341</v>
      </c>
      <c r="AS13" s="9">
        <f>($AK$3+(M13+AE13)*12*7.57%)*SUM(Fasering!$D$5:$D$10)</f>
        <v>1593.2943771359746</v>
      </c>
      <c r="AT13" s="9">
        <f>($AK$3+(N13+AF13)*12*7.57%)*SUM(Fasering!$D$5:$D$11)</f>
        <v>2006.9296387028473</v>
      </c>
      <c r="AU13" s="74">
        <f>($AK$3+(O13+AG13)*12*7.57%)*SUM(Fasering!$D$5:$D$12)</f>
        <v>2448.8614681120007</v>
      </c>
    </row>
    <row r="14" spans="1:47" x14ac:dyDescent="0.3">
      <c r="A14" s="32">
        <f t="shared" si="8"/>
        <v>4</v>
      </c>
      <c r="B14" s="142">
        <v>22799.46</v>
      </c>
      <c r="C14" s="143"/>
      <c r="D14" s="142">
        <f t="shared" si="0"/>
        <v>31299.098687999998</v>
      </c>
      <c r="E14" s="144">
        <f t="shared" si="1"/>
        <v>775.88438959937923</v>
      </c>
      <c r="F14" s="145">
        <f t="shared" si="2"/>
        <v>2608.2582240000002</v>
      </c>
      <c r="G14" s="146">
        <f t="shared" si="3"/>
        <v>64.65703246661495</v>
      </c>
      <c r="H14" s="60">
        <f>'L4'!$H$10</f>
        <v>1742.05</v>
      </c>
      <c r="I14" s="60">
        <f>GEW!$E$12+($F14-GEW!$E$12)*SUM(Fasering!$D$5)</f>
        <v>1858.3776639999999</v>
      </c>
      <c r="J14" s="60">
        <f>GEW!$E$12+($F14-GEW!$E$12)*SUM(Fasering!$D$5:$D$7)</f>
        <v>2052.2695505488018</v>
      </c>
      <c r="K14" s="60">
        <f>GEW!$E$12+($F14-GEW!$E$12)*SUM(Fasering!$D$5:$D$8)</f>
        <v>2163.517302493407</v>
      </c>
      <c r="L14" s="98">
        <f>GEW!$E$12+($F14-GEW!$E$12)*SUM(Fasering!$D$5:$D$9)</f>
        <v>2274.7650544380126</v>
      </c>
      <c r="M14" s="60">
        <f>GEW!$E$12+($F14-GEW!$E$12)*SUM(Fasering!$D$5:$D$10)</f>
        <v>2386.0128063826182</v>
      </c>
      <c r="N14" s="60">
        <f>GEW!$E$12+($F14-GEW!$E$12)*SUM(Fasering!$D$5:$D$11)</f>
        <v>2497.010472055395</v>
      </c>
      <c r="O14" s="117">
        <f>GEW!$E$12+($F14-GEW!$E$12)*SUM(Fasering!$D$5:$D$12)</f>
        <v>2608.2582240000002</v>
      </c>
      <c r="P14" s="145">
        <f t="shared" si="4"/>
        <v>36.227048000000217</v>
      </c>
      <c r="Q14" s="146">
        <f t="shared" si="5"/>
        <v>0.89804506208493862</v>
      </c>
      <c r="R14" s="45">
        <f>$P14*SUM(Fasering!$D$5)</f>
        <v>0</v>
      </c>
      <c r="S14" s="45">
        <f>$P14*SUM(Fasering!$D$5:$D$7)</f>
        <v>9.366999300280618</v>
      </c>
      <c r="T14" s="45">
        <f>$P14*SUM(Fasering!$D$5:$D$8)</f>
        <v>14.741425395003407</v>
      </c>
      <c r="U14" s="101">
        <f>$P14*SUM(Fasering!$D$5:$D$9)</f>
        <v>20.115851489726197</v>
      </c>
      <c r="V14" s="45">
        <f>$P14*SUM(Fasering!$D$5:$D$10)</f>
        <v>25.490277584448986</v>
      </c>
      <c r="W14" s="45">
        <f>$P14*SUM(Fasering!$D$5:$D$11)</f>
        <v>30.852621905277434</v>
      </c>
      <c r="X14" s="116">
        <f>$P14*SUM(Fasering!$D$5:$D$12)</f>
        <v>36.227048000000224</v>
      </c>
      <c r="Y14" s="145">
        <f t="shared" si="6"/>
        <v>10.115248000000218</v>
      </c>
      <c r="Z14" s="146">
        <f t="shared" si="7"/>
        <v>0.25075044806755142</v>
      </c>
      <c r="AA14" s="115">
        <f>$Y14*SUM(Fasering!$D$5)</f>
        <v>0</v>
      </c>
      <c r="AB14" s="45">
        <f>$Y14*SUM(Fasering!$D$5:$D$7)</f>
        <v>2.6154358737197243</v>
      </c>
      <c r="AC14" s="45">
        <f>$Y14*SUM(Fasering!$D$5:$D$8)</f>
        <v>4.1160729889987104</v>
      </c>
      <c r="AD14" s="101">
        <f>$Y14*SUM(Fasering!$D$5:$D$9)</f>
        <v>5.6167101042776961</v>
      </c>
      <c r="AE14" s="45">
        <f>$Y14*SUM(Fasering!$D$5:$D$10)</f>
        <v>7.1173472195566818</v>
      </c>
      <c r="AF14" s="45">
        <f>$Y14*SUM(Fasering!$D$5:$D$11)</f>
        <v>8.6146108847212339</v>
      </c>
      <c r="AG14" s="116">
        <f>$Y14*SUM(Fasering!$D$5:$D$12)</f>
        <v>10.11524800000022</v>
      </c>
      <c r="AH14" s="5">
        <f>($AK$3+(I14+R14)*12*7.57%)*SUM(Fasering!$D$5)</f>
        <v>0</v>
      </c>
      <c r="AI14" s="109">
        <f>($AK$3+(J14+S14)*12*7.57%)*SUM(Fasering!$D$5:$D$7)</f>
        <v>520.00536492208755</v>
      </c>
      <c r="AJ14" s="109">
        <f>($AK$3+(K14+T14)*12*7.57%)*SUM(Fasering!$D$5:$D$8)</f>
        <v>861.47325137132725</v>
      </c>
      <c r="AK14" s="104">
        <f>($AK$3+(L14+U14)*12*7.57%)*SUM(Fasering!$D$5:$D$9)</f>
        <v>1234.3742525648847</v>
      </c>
      <c r="AL14" s="9">
        <f>($AK$3+(M14+V14)*12*7.57%)*SUM(Fasering!$D$5:$D$10)</f>
        <v>1638.7083685027596</v>
      </c>
      <c r="AM14" s="9">
        <f>($AK$3+(N14+W14)*12*7.57%)*SUM(Fasering!$D$5:$D$11)</f>
        <v>2073.4607376747458</v>
      </c>
      <c r="AN14" s="74">
        <f>($AK$3+(O14+X14)*12*7.57%)*SUM(Fasering!$D$5:$D$12)</f>
        <v>2540.5904210848012</v>
      </c>
      <c r="AO14" s="5">
        <f>($AK$3+(I14+AA14)*12*7.57%)*SUM(Fasering!$D$5)</f>
        <v>0</v>
      </c>
      <c r="AP14" s="109">
        <f>($AK$3+(J14+AB14)*12*7.57%)*SUM(Fasering!$D$5:$D$7)</f>
        <v>518.41956271214065</v>
      </c>
      <c r="AQ14" s="109">
        <f>($AK$3+(K14+AC14)*12*7.57%)*SUM(Fasering!$D$5:$D$8)</f>
        <v>857.54565363650534</v>
      </c>
      <c r="AR14" s="104">
        <f>($AK$3+(L14+AD14)*12*7.57%)*SUM(Fasering!$D$5:$D$9)</f>
        <v>1227.0607589845347</v>
      </c>
      <c r="AS14" s="9">
        <f>($AK$3+(M14+AE14)*12*7.57%)*SUM(Fasering!$D$5:$D$10)</f>
        <v>1626.964878756228</v>
      </c>
      <c r="AT14" s="9">
        <f>($AK$3+(N14+AF14)*12*7.57%)*SUM(Fasering!$D$5:$D$11)</f>
        <v>2056.256628212273</v>
      </c>
      <c r="AU14" s="74">
        <f>($AK$3+(O14+AG14)*12*7.57%)*SUM(Fasering!$D$5:$D$12)</f>
        <v>2516.8704619648011</v>
      </c>
    </row>
    <row r="15" spans="1:47" x14ac:dyDescent="0.3">
      <c r="A15" s="32">
        <f t="shared" si="8"/>
        <v>5</v>
      </c>
      <c r="B15" s="142">
        <v>22807.51</v>
      </c>
      <c r="C15" s="143"/>
      <c r="D15" s="142">
        <f t="shared" si="0"/>
        <v>31310.149727999997</v>
      </c>
      <c r="E15" s="144">
        <f t="shared" si="1"/>
        <v>776.15833772518022</v>
      </c>
      <c r="F15" s="145">
        <f t="shared" si="2"/>
        <v>2609.1791440000002</v>
      </c>
      <c r="G15" s="146">
        <f t="shared" si="3"/>
        <v>64.679861477098356</v>
      </c>
      <c r="H15" s="60">
        <f>'L4'!$H$10</f>
        <v>1742.05</v>
      </c>
      <c r="I15" s="60">
        <f>GEW!$E$12+($F15-GEW!$E$12)*SUM(Fasering!$D$5)</f>
        <v>1858.3776639999999</v>
      </c>
      <c r="J15" s="60">
        <f>GEW!$E$12+($F15-GEW!$E$12)*SUM(Fasering!$D$5:$D$7)</f>
        <v>2052.5076670245248</v>
      </c>
      <c r="K15" s="60">
        <f>GEW!$E$12+($F15-GEW!$E$12)*SUM(Fasering!$D$5:$D$8)</f>
        <v>2163.8920410996211</v>
      </c>
      <c r="L15" s="98">
        <f>GEW!$E$12+($F15-GEW!$E$12)*SUM(Fasering!$D$5:$D$9)</f>
        <v>2275.2764151747174</v>
      </c>
      <c r="M15" s="60">
        <f>GEW!$E$12+($F15-GEW!$E$12)*SUM(Fasering!$D$5:$D$10)</f>
        <v>2386.6607892498137</v>
      </c>
      <c r="N15" s="60">
        <f>GEW!$E$12+($F15-GEW!$E$12)*SUM(Fasering!$D$5:$D$11)</f>
        <v>2497.7947699249044</v>
      </c>
      <c r="O15" s="117">
        <f>GEW!$E$12+($F15-GEW!$E$12)*SUM(Fasering!$D$5:$D$12)</f>
        <v>2609.1791440000002</v>
      </c>
      <c r="P15" s="145">
        <f t="shared" si="4"/>
        <v>35.306128000000299</v>
      </c>
      <c r="Q15" s="146">
        <f t="shared" si="5"/>
        <v>0.87521605160152349</v>
      </c>
      <c r="R15" s="45">
        <f>$P15*SUM(Fasering!$D$5)</f>
        <v>0</v>
      </c>
      <c r="S15" s="45">
        <f>$P15*SUM(Fasering!$D$5:$D$7)</f>
        <v>9.1288828245574614</v>
      </c>
      <c r="T15" s="45">
        <f>$P15*SUM(Fasering!$D$5:$D$8)</f>
        <v>14.366686788789474</v>
      </c>
      <c r="U15" s="101">
        <f>$P15*SUM(Fasering!$D$5:$D$9)</f>
        <v>19.604490753021487</v>
      </c>
      <c r="V15" s="45">
        <f>$P15*SUM(Fasering!$D$5:$D$10)</f>
        <v>24.842294717253498</v>
      </c>
      <c r="W15" s="45">
        <f>$P15*SUM(Fasering!$D$5:$D$11)</f>
        <v>30.068324035768295</v>
      </c>
      <c r="X15" s="116">
        <f>$P15*SUM(Fasering!$D$5:$D$12)</f>
        <v>35.306128000000307</v>
      </c>
      <c r="Y15" s="145">
        <f t="shared" si="6"/>
        <v>9.1943280000002989</v>
      </c>
      <c r="Z15" s="146">
        <f t="shared" si="7"/>
        <v>0.22792143758413627</v>
      </c>
      <c r="AA15" s="115">
        <f>$Y15*SUM(Fasering!$D$5)</f>
        <v>0</v>
      </c>
      <c r="AB15" s="45">
        <f>$Y15*SUM(Fasering!$D$5:$D$7)</f>
        <v>2.3773193979965681</v>
      </c>
      <c r="AC15" s="45">
        <f>$Y15*SUM(Fasering!$D$5:$D$8)</f>
        <v>3.7413343827847765</v>
      </c>
      <c r="AD15" s="101">
        <f>$Y15*SUM(Fasering!$D$5:$D$9)</f>
        <v>5.1053493675729849</v>
      </c>
      <c r="AE15" s="45">
        <f>$Y15*SUM(Fasering!$D$5:$D$10)</f>
        <v>6.4693643523611941</v>
      </c>
      <c r="AF15" s="45">
        <f>$Y15*SUM(Fasering!$D$5:$D$11)</f>
        <v>7.8303130152120923</v>
      </c>
      <c r="AG15" s="116">
        <f>$Y15*SUM(Fasering!$D$5:$D$12)</f>
        <v>9.1943280000003007</v>
      </c>
      <c r="AH15" s="5">
        <f>($AK$3+(I15+R15)*12*7.57%)*SUM(Fasering!$D$5)</f>
        <v>0</v>
      </c>
      <c r="AI15" s="109">
        <f>($AK$3+(J15+S15)*12*7.57%)*SUM(Fasering!$D$5:$D$7)</f>
        <v>520.00536492208755</v>
      </c>
      <c r="AJ15" s="109">
        <f>($AK$3+(K15+T15)*12*7.57%)*SUM(Fasering!$D$5:$D$8)</f>
        <v>861.47325137132748</v>
      </c>
      <c r="AK15" s="104">
        <f>($AK$3+(L15+U15)*12*7.57%)*SUM(Fasering!$D$5:$D$9)</f>
        <v>1234.3742525648847</v>
      </c>
      <c r="AL15" s="9">
        <f>($AK$3+(M15+V15)*12*7.57%)*SUM(Fasering!$D$5:$D$10)</f>
        <v>1638.7083685027596</v>
      </c>
      <c r="AM15" s="9">
        <f>($AK$3+(N15+W15)*12*7.57%)*SUM(Fasering!$D$5:$D$11)</f>
        <v>2073.4607376747463</v>
      </c>
      <c r="AN15" s="74">
        <f>($AK$3+(O15+X15)*12*7.57%)*SUM(Fasering!$D$5:$D$12)</f>
        <v>2540.5904210848012</v>
      </c>
      <c r="AO15" s="5">
        <f>($AK$3+(I15+AA15)*12*7.57%)*SUM(Fasering!$D$5)</f>
        <v>0</v>
      </c>
      <c r="AP15" s="109">
        <f>($AK$3+(J15+AB15)*12*7.57%)*SUM(Fasering!$D$5:$D$7)</f>
        <v>518.41956271214053</v>
      </c>
      <c r="AQ15" s="109">
        <f>($AK$3+(K15+AC15)*12*7.57%)*SUM(Fasering!$D$5:$D$8)</f>
        <v>857.54565363650534</v>
      </c>
      <c r="AR15" s="104">
        <f>($AK$3+(L15+AD15)*12*7.57%)*SUM(Fasering!$D$5:$D$9)</f>
        <v>1227.0607589845347</v>
      </c>
      <c r="AS15" s="9">
        <f>($AK$3+(M15+AE15)*12*7.57%)*SUM(Fasering!$D$5:$D$10)</f>
        <v>1626.9648787562276</v>
      </c>
      <c r="AT15" s="9">
        <f>($AK$3+(N15+AF15)*12*7.57%)*SUM(Fasering!$D$5:$D$11)</f>
        <v>2056.2566282122734</v>
      </c>
      <c r="AU15" s="74">
        <f>($AK$3+(O15+AG15)*12*7.57%)*SUM(Fasering!$D$5:$D$12)</f>
        <v>2516.8704619648011</v>
      </c>
    </row>
    <row r="16" spans="1:47" x14ac:dyDescent="0.3">
      <c r="A16" s="32">
        <f t="shared" si="8"/>
        <v>6</v>
      </c>
      <c r="B16" s="142">
        <v>23939.58</v>
      </c>
      <c r="C16" s="143"/>
      <c r="D16" s="142">
        <f t="shared" si="0"/>
        <v>32864.255424000003</v>
      </c>
      <c r="E16" s="144">
        <f t="shared" si="1"/>
        <v>814.68361161034125</v>
      </c>
      <c r="F16" s="142">
        <f t="shared" si="2"/>
        <v>2738.6879520000002</v>
      </c>
      <c r="G16" s="144">
        <f t="shared" si="3"/>
        <v>67.890300967528432</v>
      </c>
      <c r="H16" s="60">
        <f>'L4'!$H$10</f>
        <v>1742.05</v>
      </c>
      <c r="I16" s="60">
        <f>GEW!$E$12+($F16-GEW!$E$12)*SUM(Fasering!$D$5)</f>
        <v>1858.3776639999999</v>
      </c>
      <c r="J16" s="60">
        <f>GEW!$E$12+($F16-GEW!$E$12)*SUM(Fasering!$D$5:$D$7)</f>
        <v>2085.9939426359456</v>
      </c>
      <c r="K16" s="60">
        <f>GEW!$E$12+($F16-GEW!$E$12)*SUM(Fasering!$D$5:$D$8)</f>
        <v>2216.5914614644216</v>
      </c>
      <c r="L16" s="98">
        <f>GEW!$E$12+($F16-GEW!$E$12)*SUM(Fasering!$D$5:$D$9)</f>
        <v>2347.1889802928977</v>
      </c>
      <c r="M16" s="60">
        <f>GEW!$E$12+($F16-GEW!$E$12)*SUM(Fasering!$D$5:$D$10)</f>
        <v>2477.7864991213737</v>
      </c>
      <c r="N16" s="60">
        <f>GEW!$E$12+($F16-GEW!$E$12)*SUM(Fasering!$D$5:$D$11)</f>
        <v>2608.0904331715242</v>
      </c>
      <c r="O16" s="117">
        <f>GEW!$E$12+($F16-GEW!$E$12)*SUM(Fasering!$D$5:$D$12)</f>
        <v>2738.6879520000002</v>
      </c>
      <c r="P16" s="145">
        <f t="shared" si="4"/>
        <v>0</v>
      </c>
      <c r="Q16" s="146">
        <f t="shared" si="5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101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116">
        <f>$P16*SUM(Fasering!$D$5:$D$12)</f>
        <v>0</v>
      </c>
      <c r="Y16" s="145">
        <f t="shared" si="6"/>
        <v>0</v>
      </c>
      <c r="Z16" s="146">
        <f t="shared" si="7"/>
        <v>0</v>
      </c>
      <c r="AA16" s="115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101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116">
        <f>$Y16*SUM(Fasering!$D$5:$D$12)</f>
        <v>0</v>
      </c>
      <c r="AH16" s="5">
        <f>($AK$3+(I16+R16)*12*7.57%)*SUM(Fasering!$D$5)</f>
        <v>0</v>
      </c>
      <c r="AI16" s="109">
        <f>($AK$3+(J16+S16)*12*7.57%)*SUM(Fasering!$D$5:$D$7)</f>
        <v>525.72641127381053</v>
      </c>
      <c r="AJ16" s="109">
        <f>($AK$3+(K16+T16)*12*7.57%)*SUM(Fasering!$D$5:$D$8)</f>
        <v>875.64271623327352</v>
      </c>
      <c r="AK16" s="104">
        <f>($AK$3+(L16+U16)*12*7.57%)*SUM(Fasering!$D$5:$D$9)</f>
        <v>1260.7589022417278</v>
      </c>
      <c r="AL16" s="9">
        <f>($AK$3+(M16+V16)*12*7.57%)*SUM(Fasering!$D$5:$D$10)</f>
        <v>1681.0749692991731</v>
      </c>
      <c r="AM16" s="9">
        <f>($AK$3+(N16+W16)*12*7.57%)*SUM(Fasering!$D$5:$D$11)</f>
        <v>2135.5274361933589</v>
      </c>
      <c r="AN16" s="74">
        <f>($AK$3+(O16+X16)*12*7.57%)*SUM(Fasering!$D$5:$D$12)</f>
        <v>2626.1641355968009</v>
      </c>
      <c r="AO16" s="5">
        <f>($AK$3+(I16+AA16)*12*7.57%)*SUM(Fasering!$D$5)</f>
        <v>0</v>
      </c>
      <c r="AP16" s="109">
        <f>($AK$3+(J16+AB16)*12*7.57%)*SUM(Fasering!$D$5:$D$7)</f>
        <v>525.72641127381053</v>
      </c>
      <c r="AQ16" s="109">
        <f>($AK$3+(K16+AC16)*12*7.57%)*SUM(Fasering!$D$5:$D$8)</f>
        <v>875.64271623327352</v>
      </c>
      <c r="AR16" s="104">
        <f>($AK$3+(L16+AD16)*12*7.57%)*SUM(Fasering!$D$5:$D$9)</f>
        <v>1260.7589022417278</v>
      </c>
      <c r="AS16" s="9">
        <f>($AK$3+(M16+AE16)*12*7.57%)*SUM(Fasering!$D$5:$D$10)</f>
        <v>1681.0749692991731</v>
      </c>
      <c r="AT16" s="9">
        <f>($AK$3+(N16+AF16)*12*7.57%)*SUM(Fasering!$D$5:$D$11)</f>
        <v>2135.5274361933589</v>
      </c>
      <c r="AU16" s="74">
        <f>($AK$3+(O16+AG16)*12*7.57%)*SUM(Fasering!$D$5:$D$12)</f>
        <v>2626.1641355968009</v>
      </c>
    </row>
    <row r="17" spans="1:47" x14ac:dyDescent="0.3">
      <c r="A17" s="32">
        <f t="shared" si="8"/>
        <v>7</v>
      </c>
      <c r="B17" s="142">
        <v>25236.69</v>
      </c>
      <c r="C17" s="143"/>
      <c r="D17" s="142">
        <f t="shared" si="0"/>
        <v>34644.928031999996</v>
      </c>
      <c r="E17" s="144">
        <f t="shared" si="1"/>
        <v>858.82533253676866</v>
      </c>
      <c r="F17" s="142">
        <f t="shared" si="2"/>
        <v>2887.0773359999998</v>
      </c>
      <c r="G17" s="144">
        <f t="shared" si="3"/>
        <v>71.568777711397402</v>
      </c>
      <c r="H17" s="60">
        <f>'L4'!$H$10</f>
        <v>1742.05</v>
      </c>
      <c r="I17" s="60">
        <f>GEW!$E$12+($F17-GEW!$E$12)*SUM(Fasering!$D$5)</f>
        <v>1858.3776639999999</v>
      </c>
      <c r="J17" s="60">
        <f>GEW!$E$12+($F17-GEW!$E$12)*SUM(Fasering!$D$5:$D$7)</f>
        <v>2124.3620496949879</v>
      </c>
      <c r="K17" s="60">
        <f>GEW!$E$12+($F17-GEW!$E$12)*SUM(Fasering!$D$5:$D$8)</f>
        <v>2276.9737215273035</v>
      </c>
      <c r="L17" s="98">
        <f>GEW!$E$12+($F17-GEW!$E$12)*SUM(Fasering!$D$5:$D$9)</f>
        <v>2429.585393359619</v>
      </c>
      <c r="M17" s="60">
        <f>GEW!$E$12+($F17-GEW!$E$12)*SUM(Fasering!$D$5:$D$10)</f>
        <v>2582.1970651919341</v>
      </c>
      <c r="N17" s="60">
        <f>GEW!$E$12+($F17-GEW!$E$12)*SUM(Fasering!$D$5:$D$11)</f>
        <v>2734.4656641676847</v>
      </c>
      <c r="O17" s="117">
        <f>GEW!$E$12+($F17-GEW!$E$12)*SUM(Fasering!$D$5:$D$12)</f>
        <v>2887.0773360000003</v>
      </c>
      <c r="P17" s="145">
        <f t="shared" si="4"/>
        <v>0</v>
      </c>
      <c r="Q17" s="146">
        <f t="shared" si="5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101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116">
        <f>$P17*SUM(Fasering!$D$5:$D$12)</f>
        <v>0</v>
      </c>
      <c r="Y17" s="145">
        <f t="shared" si="6"/>
        <v>0</v>
      </c>
      <c r="Z17" s="146">
        <f t="shared" si="7"/>
        <v>0</v>
      </c>
      <c r="AA17" s="115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101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116">
        <f>$Y17*SUM(Fasering!$D$5:$D$12)</f>
        <v>0</v>
      </c>
      <c r="AH17" s="5">
        <f>($AK$3+(I17+R17)*12*7.57%)*SUM(Fasering!$D$5)</f>
        <v>0</v>
      </c>
      <c r="AI17" s="109">
        <f>($AK$3+(J17+S17)*12*7.57%)*SUM(Fasering!$D$5:$D$7)</f>
        <v>534.73828380193413</v>
      </c>
      <c r="AJ17" s="109">
        <f>($AK$3+(K17+T17)*12*7.57%)*SUM(Fasering!$D$5:$D$8)</f>
        <v>897.96265620179486</v>
      </c>
      <c r="AK17" s="104">
        <f>($AK$3+(L17+U17)*12*7.57%)*SUM(Fasering!$D$5:$D$9)</f>
        <v>1302.3203728135052</v>
      </c>
      <c r="AL17" s="9">
        <f>($AK$3+(M17+V17)*12*7.57%)*SUM(Fasering!$D$5:$D$10)</f>
        <v>1747.8114336370645</v>
      </c>
      <c r="AM17" s="9">
        <f>($AK$3+(N17+W17)*12*7.57%)*SUM(Fasering!$D$5:$D$11)</f>
        <v>2233.2957710230125</v>
      </c>
      <c r="AN17" s="74">
        <f>($AK$3+(O17+X17)*12*7.57%)*SUM(Fasering!$D$5:$D$12)</f>
        <v>2760.961052022401</v>
      </c>
      <c r="AO17" s="5">
        <f>($AK$3+(I17+AA17)*12*7.57%)*SUM(Fasering!$D$5)</f>
        <v>0</v>
      </c>
      <c r="AP17" s="109">
        <f>($AK$3+(J17+AB17)*12*7.57%)*SUM(Fasering!$D$5:$D$7)</f>
        <v>534.73828380193413</v>
      </c>
      <c r="AQ17" s="109">
        <f>($AK$3+(K17+AC17)*12*7.57%)*SUM(Fasering!$D$5:$D$8)</f>
        <v>897.96265620179486</v>
      </c>
      <c r="AR17" s="104">
        <f>($AK$3+(L17+AD17)*12*7.57%)*SUM(Fasering!$D$5:$D$9)</f>
        <v>1302.3203728135052</v>
      </c>
      <c r="AS17" s="9">
        <f>($AK$3+(M17+AE17)*12*7.57%)*SUM(Fasering!$D$5:$D$10)</f>
        <v>1747.8114336370645</v>
      </c>
      <c r="AT17" s="9">
        <f>($AK$3+(N17+AF17)*12*7.57%)*SUM(Fasering!$D$5:$D$11)</f>
        <v>2233.2957710230125</v>
      </c>
      <c r="AU17" s="74">
        <f>($AK$3+(O17+AG17)*12*7.57%)*SUM(Fasering!$D$5:$D$12)</f>
        <v>2760.961052022401</v>
      </c>
    </row>
    <row r="18" spans="1:47" x14ac:dyDescent="0.3">
      <c r="A18" s="32">
        <f t="shared" si="8"/>
        <v>8</v>
      </c>
      <c r="B18" s="142">
        <v>25236.69</v>
      </c>
      <c r="C18" s="143"/>
      <c r="D18" s="142">
        <f t="shared" si="0"/>
        <v>34644.928031999996</v>
      </c>
      <c r="E18" s="144">
        <f t="shared" si="1"/>
        <v>858.82533253676866</v>
      </c>
      <c r="F18" s="142">
        <f t="shared" si="2"/>
        <v>2887.0773359999998</v>
      </c>
      <c r="G18" s="144">
        <f t="shared" si="3"/>
        <v>71.568777711397402</v>
      </c>
      <c r="H18" s="60">
        <f>'L4'!$H$10</f>
        <v>1742.05</v>
      </c>
      <c r="I18" s="60">
        <f>GEW!$E$12+($F18-GEW!$E$12)*SUM(Fasering!$D$5)</f>
        <v>1858.3776639999999</v>
      </c>
      <c r="J18" s="60">
        <f>GEW!$E$12+($F18-GEW!$E$12)*SUM(Fasering!$D$5:$D$7)</f>
        <v>2124.3620496949879</v>
      </c>
      <c r="K18" s="60">
        <f>GEW!$E$12+($F18-GEW!$E$12)*SUM(Fasering!$D$5:$D$8)</f>
        <v>2276.9737215273035</v>
      </c>
      <c r="L18" s="98">
        <f>GEW!$E$12+($F18-GEW!$E$12)*SUM(Fasering!$D$5:$D$9)</f>
        <v>2429.585393359619</v>
      </c>
      <c r="M18" s="60">
        <f>GEW!$E$12+($F18-GEW!$E$12)*SUM(Fasering!$D$5:$D$10)</f>
        <v>2582.1970651919341</v>
      </c>
      <c r="N18" s="60">
        <f>GEW!$E$12+($F18-GEW!$E$12)*SUM(Fasering!$D$5:$D$11)</f>
        <v>2734.4656641676847</v>
      </c>
      <c r="O18" s="117">
        <f>GEW!$E$12+($F18-GEW!$E$12)*SUM(Fasering!$D$5:$D$12)</f>
        <v>2887.0773360000003</v>
      </c>
      <c r="P18" s="145">
        <f t="shared" si="4"/>
        <v>0</v>
      </c>
      <c r="Q18" s="146">
        <f t="shared" si="5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101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116">
        <f>$P18*SUM(Fasering!$D$5:$D$12)</f>
        <v>0</v>
      </c>
      <c r="Y18" s="145">
        <f t="shared" si="6"/>
        <v>0</v>
      </c>
      <c r="Z18" s="146">
        <f t="shared" si="7"/>
        <v>0</v>
      </c>
      <c r="AA18" s="115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101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116">
        <f>$Y18*SUM(Fasering!$D$5:$D$12)</f>
        <v>0</v>
      </c>
      <c r="AH18" s="5">
        <f>($AK$3+(I18+R18)*12*7.57%)*SUM(Fasering!$D$5)</f>
        <v>0</v>
      </c>
      <c r="AI18" s="109">
        <f>($AK$3+(J18+S18)*12*7.57%)*SUM(Fasering!$D$5:$D$7)</f>
        <v>534.73828380193413</v>
      </c>
      <c r="AJ18" s="109">
        <f>($AK$3+(K18+T18)*12*7.57%)*SUM(Fasering!$D$5:$D$8)</f>
        <v>897.96265620179486</v>
      </c>
      <c r="AK18" s="104">
        <f>($AK$3+(L18+U18)*12*7.57%)*SUM(Fasering!$D$5:$D$9)</f>
        <v>1302.3203728135052</v>
      </c>
      <c r="AL18" s="9">
        <f>($AK$3+(M18+V18)*12*7.57%)*SUM(Fasering!$D$5:$D$10)</f>
        <v>1747.8114336370645</v>
      </c>
      <c r="AM18" s="9">
        <f>($AK$3+(N18+W18)*12*7.57%)*SUM(Fasering!$D$5:$D$11)</f>
        <v>2233.2957710230125</v>
      </c>
      <c r="AN18" s="74">
        <f>($AK$3+(O18+X18)*12*7.57%)*SUM(Fasering!$D$5:$D$12)</f>
        <v>2760.961052022401</v>
      </c>
      <c r="AO18" s="5">
        <f>($AK$3+(I18+AA18)*12*7.57%)*SUM(Fasering!$D$5)</f>
        <v>0</v>
      </c>
      <c r="AP18" s="109">
        <f>($AK$3+(J18+AB18)*12*7.57%)*SUM(Fasering!$D$5:$D$7)</f>
        <v>534.73828380193413</v>
      </c>
      <c r="AQ18" s="109">
        <f>($AK$3+(K18+AC18)*12*7.57%)*SUM(Fasering!$D$5:$D$8)</f>
        <v>897.96265620179486</v>
      </c>
      <c r="AR18" s="104">
        <f>($AK$3+(L18+AD18)*12*7.57%)*SUM(Fasering!$D$5:$D$9)</f>
        <v>1302.3203728135052</v>
      </c>
      <c r="AS18" s="9">
        <f>($AK$3+(M18+AE18)*12*7.57%)*SUM(Fasering!$D$5:$D$10)</f>
        <v>1747.8114336370645</v>
      </c>
      <c r="AT18" s="9">
        <f>($AK$3+(N18+AF18)*12*7.57%)*SUM(Fasering!$D$5:$D$11)</f>
        <v>2233.2957710230125</v>
      </c>
      <c r="AU18" s="74">
        <f>($AK$3+(O18+AG18)*12*7.57%)*SUM(Fasering!$D$5:$D$12)</f>
        <v>2760.961052022401</v>
      </c>
    </row>
    <row r="19" spans="1:47" x14ac:dyDescent="0.3">
      <c r="A19" s="32">
        <f t="shared" si="8"/>
        <v>9</v>
      </c>
      <c r="B19" s="142">
        <v>25897.439999999999</v>
      </c>
      <c r="C19" s="143"/>
      <c r="D19" s="142">
        <f t="shared" si="0"/>
        <v>35552.005632</v>
      </c>
      <c r="E19" s="144">
        <f t="shared" si="1"/>
        <v>881.31119888745388</v>
      </c>
      <c r="F19" s="142">
        <f t="shared" si="2"/>
        <v>2962.667136</v>
      </c>
      <c r="G19" s="144">
        <f t="shared" si="3"/>
        <v>73.442599907287828</v>
      </c>
      <c r="H19" s="60">
        <f>'L4'!$H$10</f>
        <v>1742.05</v>
      </c>
      <c r="I19" s="60">
        <f>GEW!$E$12+($F19-GEW!$E$12)*SUM(Fasering!$D$5)</f>
        <v>1858.3776639999999</v>
      </c>
      <c r="J19" s="60">
        <f>GEW!$E$12+($F19-GEW!$E$12)*SUM(Fasering!$D$5:$D$7)</f>
        <v>2143.9068275004647</v>
      </c>
      <c r="K19" s="60">
        <f>GEW!$E$12+($F19-GEW!$E$12)*SUM(Fasering!$D$5:$D$8)</f>
        <v>2307.7325456336239</v>
      </c>
      <c r="L19" s="98">
        <f>GEW!$E$12+($F19-GEW!$E$12)*SUM(Fasering!$D$5:$D$9)</f>
        <v>2471.5582637667826</v>
      </c>
      <c r="M19" s="60">
        <f>GEW!$E$12+($F19-GEW!$E$12)*SUM(Fasering!$D$5:$D$10)</f>
        <v>2635.3839818999413</v>
      </c>
      <c r="N19" s="60">
        <f>GEW!$E$12+($F19-GEW!$E$12)*SUM(Fasering!$D$5:$D$11)</f>
        <v>2798.8414178668413</v>
      </c>
      <c r="O19" s="117">
        <f>GEW!$E$12+($F19-GEW!$E$12)*SUM(Fasering!$D$5:$D$12)</f>
        <v>2962.667136</v>
      </c>
      <c r="P19" s="145">
        <f t="shared" si="4"/>
        <v>0</v>
      </c>
      <c r="Q19" s="146">
        <f t="shared" si="5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101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116">
        <f>$P19*SUM(Fasering!$D$5:$D$12)</f>
        <v>0</v>
      </c>
      <c r="Y19" s="145">
        <f t="shared" si="6"/>
        <v>0</v>
      </c>
      <c r="Z19" s="146">
        <f t="shared" si="7"/>
        <v>0</v>
      </c>
      <c r="AA19" s="115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101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116">
        <f>$Y19*SUM(Fasering!$D$5:$D$12)</f>
        <v>0</v>
      </c>
      <c r="AH19" s="5">
        <f>($AK$3+(I19+R19)*12*7.57%)*SUM(Fasering!$D$5)</f>
        <v>0</v>
      </c>
      <c r="AI19" s="109">
        <f>($AK$3+(J19+S19)*12*7.57%)*SUM(Fasering!$D$5:$D$7)</f>
        <v>539.32894671638064</v>
      </c>
      <c r="AJ19" s="109">
        <f>($AK$3+(K19+T19)*12*7.57%)*SUM(Fasering!$D$5:$D$8)</f>
        <v>909.33247089307054</v>
      </c>
      <c r="AK19" s="104">
        <f>($AK$3+(L19+U19)*12*7.57%)*SUM(Fasering!$D$5:$D$9)</f>
        <v>1323.4918553248585</v>
      </c>
      <c r="AL19" s="9">
        <f>($AK$3+(M19+V19)*12*7.57%)*SUM(Fasering!$D$5:$D$10)</f>
        <v>1781.8071000117454</v>
      </c>
      <c r="AM19" s="9">
        <f>($AK$3+(N19+W19)*12*7.57%)*SUM(Fasering!$D$5:$D$11)</f>
        <v>2283.0991240452645</v>
      </c>
      <c r="AN19" s="74">
        <f>($AK$3+(O19+X19)*12*7.57%)*SUM(Fasering!$D$5:$D$12)</f>
        <v>2829.6268263424008</v>
      </c>
      <c r="AO19" s="5">
        <f>($AK$3+(I19+AA19)*12*7.57%)*SUM(Fasering!$D$5)</f>
        <v>0</v>
      </c>
      <c r="AP19" s="109">
        <f>($AK$3+(J19+AB19)*12*7.57%)*SUM(Fasering!$D$5:$D$7)</f>
        <v>539.32894671638064</v>
      </c>
      <c r="AQ19" s="109">
        <f>($AK$3+(K19+AC19)*12*7.57%)*SUM(Fasering!$D$5:$D$8)</f>
        <v>909.33247089307054</v>
      </c>
      <c r="AR19" s="104">
        <f>($AK$3+(L19+AD19)*12*7.57%)*SUM(Fasering!$D$5:$D$9)</f>
        <v>1323.4918553248585</v>
      </c>
      <c r="AS19" s="9">
        <f>($AK$3+(M19+AE19)*12*7.57%)*SUM(Fasering!$D$5:$D$10)</f>
        <v>1781.8071000117454</v>
      </c>
      <c r="AT19" s="9">
        <f>($AK$3+(N19+AF19)*12*7.57%)*SUM(Fasering!$D$5:$D$11)</f>
        <v>2283.0991240452645</v>
      </c>
      <c r="AU19" s="74">
        <f>($AK$3+(O19+AG19)*12*7.57%)*SUM(Fasering!$D$5:$D$12)</f>
        <v>2829.6268263424008</v>
      </c>
    </row>
    <row r="20" spans="1:47" x14ac:dyDescent="0.3">
      <c r="A20" s="32">
        <f t="shared" si="8"/>
        <v>10</v>
      </c>
      <c r="B20" s="142">
        <v>26250.83</v>
      </c>
      <c r="C20" s="143"/>
      <c r="D20" s="142">
        <f t="shared" si="0"/>
        <v>36037.139424000001</v>
      </c>
      <c r="E20" s="144">
        <f t="shared" si="1"/>
        <v>893.33735145600269</v>
      </c>
      <c r="F20" s="142">
        <f t="shared" si="2"/>
        <v>3003.0949519999999</v>
      </c>
      <c r="G20" s="144">
        <f t="shared" si="3"/>
        <v>74.44477928800022</v>
      </c>
      <c r="H20" s="60">
        <f>'L4'!$H$10</f>
        <v>1742.05</v>
      </c>
      <c r="I20" s="60">
        <f>GEW!$E$12+($F20-GEW!$E$12)*SUM(Fasering!$D$5)</f>
        <v>1858.3776639999999</v>
      </c>
      <c r="J20" s="60">
        <f>GEW!$E$12+($F20-GEW!$E$12)*SUM(Fasering!$D$5:$D$7)</f>
        <v>2154.35999288628</v>
      </c>
      <c r="K20" s="60">
        <f>GEW!$E$12+($F20-GEW!$E$12)*SUM(Fasering!$D$5:$D$8)</f>
        <v>2324.1833376895183</v>
      </c>
      <c r="L20" s="98">
        <f>GEW!$E$12+($F20-GEW!$E$12)*SUM(Fasering!$D$5:$D$9)</f>
        <v>2494.0066824927567</v>
      </c>
      <c r="M20" s="60">
        <f>GEW!$E$12+($F20-GEW!$E$12)*SUM(Fasering!$D$5:$D$10)</f>
        <v>2663.830027295995</v>
      </c>
      <c r="N20" s="60">
        <f>GEW!$E$12+($F20-GEW!$E$12)*SUM(Fasering!$D$5:$D$11)</f>
        <v>2833.2716071967616</v>
      </c>
      <c r="O20" s="117">
        <f>GEW!$E$12+($F20-GEW!$E$12)*SUM(Fasering!$D$5:$D$12)</f>
        <v>3003.0949520000004</v>
      </c>
      <c r="P20" s="142">
        <f t="shared" si="4"/>
        <v>0</v>
      </c>
      <c r="Q20" s="144">
        <f t="shared" si="5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101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116">
        <f>$P20*SUM(Fasering!$D$5:$D$12)</f>
        <v>0</v>
      </c>
      <c r="Y20" s="142">
        <f t="shared" si="6"/>
        <v>0</v>
      </c>
      <c r="Z20" s="144">
        <f t="shared" si="7"/>
        <v>0</v>
      </c>
      <c r="AA20" s="115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101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116">
        <f>$Y20*SUM(Fasering!$D$5:$D$12)</f>
        <v>0</v>
      </c>
      <c r="AH20" s="5">
        <f>($AK$3+(I20+R20)*12*7.57%)*SUM(Fasering!$D$5)</f>
        <v>0</v>
      </c>
      <c r="AI20" s="109">
        <f>($AK$3+(J20+S20)*12*7.57%)*SUM(Fasering!$D$5:$D$7)</f>
        <v>541.78417844901207</v>
      </c>
      <c r="AJ20" s="109">
        <f>($AK$3+(K20+T20)*12*7.57%)*SUM(Fasering!$D$5:$D$8)</f>
        <v>915.41340742541979</v>
      </c>
      <c r="AK20" s="104">
        <f>($AK$3+(L20+U20)*12*7.57%)*SUM(Fasering!$D$5:$D$9)</f>
        <v>1334.8150338412222</v>
      </c>
      <c r="AL20" s="9">
        <f>($AK$3+(M20+V20)*12*7.57%)*SUM(Fasering!$D$5:$D$10)</f>
        <v>1799.9890576964192</v>
      </c>
      <c r="AM20" s="9">
        <f>($AK$3+(N20+W20)*12*7.57%)*SUM(Fasering!$D$5:$D$11)</f>
        <v>2309.7355325576118</v>
      </c>
      <c r="AN20" s="74">
        <f>($AK$3+(O20+X20)*12*7.57%)*SUM(Fasering!$D$5:$D$12)</f>
        <v>2866.3514543968013</v>
      </c>
      <c r="AO20" s="5">
        <f>($AK$3+(I20+AA20)*12*7.57%)*SUM(Fasering!$D$5)</f>
        <v>0</v>
      </c>
      <c r="AP20" s="109">
        <f>($AK$3+(J20+AB20)*12*7.57%)*SUM(Fasering!$D$5:$D$7)</f>
        <v>541.78417844901207</v>
      </c>
      <c r="AQ20" s="109">
        <f>($AK$3+(K20+AC20)*12*7.57%)*SUM(Fasering!$D$5:$D$8)</f>
        <v>915.41340742541979</v>
      </c>
      <c r="AR20" s="104">
        <f>($AK$3+(L20+AD20)*12*7.57%)*SUM(Fasering!$D$5:$D$9)</f>
        <v>1334.8150338412222</v>
      </c>
      <c r="AS20" s="9">
        <f>($AK$3+(M20+AE20)*12*7.57%)*SUM(Fasering!$D$5:$D$10)</f>
        <v>1799.9890576964192</v>
      </c>
      <c r="AT20" s="9">
        <f>($AK$3+(N20+AF20)*12*7.57%)*SUM(Fasering!$D$5:$D$11)</f>
        <v>2309.7355325576118</v>
      </c>
      <c r="AU20" s="74">
        <f>($AK$3+(O20+AG20)*12*7.57%)*SUM(Fasering!$D$5:$D$12)</f>
        <v>2866.3514543968013</v>
      </c>
    </row>
    <row r="21" spans="1:47" x14ac:dyDescent="0.3">
      <c r="A21" s="32">
        <f t="shared" si="8"/>
        <v>11</v>
      </c>
      <c r="B21" s="142">
        <v>26557.78</v>
      </c>
      <c r="C21" s="143"/>
      <c r="D21" s="142">
        <f t="shared" si="0"/>
        <v>36458.520383999996</v>
      </c>
      <c r="E21" s="144">
        <f t="shared" si="1"/>
        <v>903.78311260067562</v>
      </c>
      <c r="F21" s="142">
        <f t="shared" si="2"/>
        <v>3038.2100319999995</v>
      </c>
      <c r="G21" s="144">
        <f t="shared" si="3"/>
        <v>75.31525938338963</v>
      </c>
      <c r="H21" s="60">
        <f>'L4'!$H$10</f>
        <v>1742.05</v>
      </c>
      <c r="I21" s="60">
        <f>GEW!$E$12+($F21-GEW!$E$12)*SUM(Fasering!$D$5)</f>
        <v>1858.3776639999999</v>
      </c>
      <c r="J21" s="60">
        <f>GEW!$E$12+($F21-GEW!$E$12)*SUM(Fasering!$D$5:$D$7)</f>
        <v>2163.4394776345071</v>
      </c>
      <c r="K21" s="60">
        <f>GEW!$E$12+($F21-GEW!$E$12)*SUM(Fasering!$D$5:$D$8)</f>
        <v>2338.4722836742858</v>
      </c>
      <c r="L21" s="98">
        <f>GEW!$E$12+($F21-GEW!$E$12)*SUM(Fasering!$D$5:$D$9)</f>
        <v>2513.5050897140641</v>
      </c>
      <c r="M21" s="60">
        <f>GEW!$E$12+($F21-GEW!$E$12)*SUM(Fasering!$D$5:$D$10)</f>
        <v>2688.5378957538423</v>
      </c>
      <c r="N21" s="60">
        <f>GEW!$E$12+($F21-GEW!$E$12)*SUM(Fasering!$D$5:$D$11)</f>
        <v>2863.1772259602212</v>
      </c>
      <c r="O21" s="117">
        <f>GEW!$E$12+($F21-GEW!$E$12)*SUM(Fasering!$D$5:$D$12)</f>
        <v>3038.210032</v>
      </c>
      <c r="P21" s="142">
        <f t="shared" si="4"/>
        <v>0</v>
      </c>
      <c r="Q21" s="144">
        <f t="shared" si="5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101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116">
        <f>$P21*SUM(Fasering!$D$5:$D$12)</f>
        <v>0</v>
      </c>
      <c r="Y21" s="142">
        <f t="shared" si="6"/>
        <v>0</v>
      </c>
      <c r="Z21" s="144">
        <f t="shared" si="7"/>
        <v>0</v>
      </c>
      <c r="AA21" s="115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101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116">
        <f>$Y21*SUM(Fasering!$D$5:$D$12)</f>
        <v>0</v>
      </c>
      <c r="AH21" s="5">
        <f>($AK$3+(I21+R21)*12*7.57%)*SUM(Fasering!$D$5)</f>
        <v>0</v>
      </c>
      <c r="AI21" s="109">
        <f>($AK$3+(J21+S21)*12*7.57%)*SUM(Fasering!$D$5:$D$7)</f>
        <v>543.91676109235573</v>
      </c>
      <c r="AJ21" s="109">
        <f>($AK$3+(K21+T21)*12*7.57%)*SUM(Fasering!$D$5:$D$8)</f>
        <v>920.69523053474563</v>
      </c>
      <c r="AK21" s="104">
        <f>($AK$3+(L21+U21)*12*7.57%)*SUM(Fasering!$D$5:$D$9)</f>
        <v>1344.6502007831214</v>
      </c>
      <c r="AL21" s="9">
        <f>($AK$3+(M21+V21)*12*7.57%)*SUM(Fasering!$D$5:$D$10)</f>
        <v>1815.7816718374831</v>
      </c>
      <c r="AM21" s="9">
        <f>($AK$3+(N21+W21)*12*7.57%)*SUM(Fasering!$D$5:$D$11)</f>
        <v>2332.8715737383613</v>
      </c>
      <c r="AN21" s="74">
        <f>($AK$3+(O21+X21)*12*7.57%)*SUM(Fasering!$D$5:$D$12)</f>
        <v>2898.2499930688009</v>
      </c>
      <c r="AO21" s="5">
        <f>($AK$3+(I21+AA21)*12*7.57%)*SUM(Fasering!$D$5)</f>
        <v>0</v>
      </c>
      <c r="AP21" s="109">
        <f>($AK$3+(J21+AB21)*12*7.57%)*SUM(Fasering!$D$5:$D$7)</f>
        <v>543.91676109235573</v>
      </c>
      <c r="AQ21" s="109">
        <f>($AK$3+(K21+AC21)*12*7.57%)*SUM(Fasering!$D$5:$D$8)</f>
        <v>920.69523053474563</v>
      </c>
      <c r="AR21" s="104">
        <f>($AK$3+(L21+AD21)*12*7.57%)*SUM(Fasering!$D$5:$D$9)</f>
        <v>1344.6502007831214</v>
      </c>
      <c r="AS21" s="9">
        <f>($AK$3+(M21+AE21)*12*7.57%)*SUM(Fasering!$D$5:$D$10)</f>
        <v>1815.7816718374831</v>
      </c>
      <c r="AT21" s="9">
        <f>($AK$3+(N21+AF21)*12*7.57%)*SUM(Fasering!$D$5:$D$11)</f>
        <v>2332.8715737383613</v>
      </c>
      <c r="AU21" s="74">
        <f>($AK$3+(O21+AG21)*12*7.57%)*SUM(Fasering!$D$5:$D$12)</f>
        <v>2898.2499930688009</v>
      </c>
    </row>
    <row r="22" spans="1:47" x14ac:dyDescent="0.3">
      <c r="A22" s="32">
        <f t="shared" si="8"/>
        <v>12</v>
      </c>
      <c r="B22" s="142">
        <v>27390.95</v>
      </c>
      <c r="C22" s="143"/>
      <c r="D22" s="142">
        <f t="shared" si="0"/>
        <v>37602.296159999998</v>
      </c>
      <c r="E22" s="144">
        <f t="shared" si="1"/>
        <v>932.13657346696436</v>
      </c>
      <c r="F22" s="142">
        <f t="shared" si="2"/>
        <v>3133.5246800000004</v>
      </c>
      <c r="G22" s="144">
        <f t="shared" si="3"/>
        <v>77.678047788913716</v>
      </c>
      <c r="H22" s="60">
        <f>'L4'!$H$10</f>
        <v>1742.05</v>
      </c>
      <c r="I22" s="60">
        <f>GEW!$E$12+($F22-GEW!$E$12)*SUM(Fasering!$D$5)</f>
        <v>1858.3776639999999</v>
      </c>
      <c r="J22" s="60">
        <f>GEW!$E$12+($F22-GEW!$E$12)*SUM(Fasering!$D$5:$D$7)</f>
        <v>2188.0843849734242</v>
      </c>
      <c r="K22" s="60">
        <f>GEW!$E$12+($F22-GEW!$E$12)*SUM(Fasering!$D$5:$D$8)</f>
        <v>2377.2574966605334</v>
      </c>
      <c r="L22" s="98">
        <f>GEW!$E$12+($F22-GEW!$E$12)*SUM(Fasering!$D$5:$D$9)</f>
        <v>2566.4306083476422</v>
      </c>
      <c r="M22" s="60">
        <f>GEW!$E$12+($F22-GEW!$E$12)*SUM(Fasering!$D$5:$D$10)</f>
        <v>2755.6037200347514</v>
      </c>
      <c r="N22" s="60">
        <f>GEW!$E$12+($F22-GEW!$E$12)*SUM(Fasering!$D$5:$D$11)</f>
        <v>2944.3515683128917</v>
      </c>
      <c r="O22" s="117">
        <f>GEW!$E$12+($F22-GEW!$E$12)*SUM(Fasering!$D$5:$D$12)</f>
        <v>3133.5246800000004</v>
      </c>
      <c r="P22" s="142">
        <f t="shared" si="4"/>
        <v>0</v>
      </c>
      <c r="Q22" s="144">
        <f t="shared" si="5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101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116">
        <f>$P22*SUM(Fasering!$D$5:$D$12)</f>
        <v>0</v>
      </c>
      <c r="Y22" s="142">
        <f t="shared" si="6"/>
        <v>0</v>
      </c>
      <c r="Z22" s="144">
        <f t="shared" si="7"/>
        <v>0</v>
      </c>
      <c r="AA22" s="115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101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116">
        <f>$Y22*SUM(Fasering!$D$5:$D$12)</f>
        <v>0</v>
      </c>
      <c r="AH22" s="5">
        <f>($AK$3+(I22+R22)*12*7.57%)*SUM(Fasering!$D$5)</f>
        <v>0</v>
      </c>
      <c r="AI22" s="109">
        <f>($AK$3+(J22+S22)*12*7.57%)*SUM(Fasering!$D$5:$D$7)</f>
        <v>549.70533864881349</v>
      </c>
      <c r="AJ22" s="109">
        <f>($AK$3+(K22+T22)*12*7.57%)*SUM(Fasering!$D$5:$D$8)</f>
        <v>935.03195169453409</v>
      </c>
      <c r="AK22" s="104">
        <f>($AK$3+(L22+U22)*12*7.57%)*SUM(Fasering!$D$5:$D$9)</f>
        <v>1371.3462947429921</v>
      </c>
      <c r="AL22" s="9">
        <f>($AK$3+(M22+V22)*12*7.57%)*SUM(Fasering!$D$5:$D$10)</f>
        <v>1858.6483677941881</v>
      </c>
      <c r="AM22" s="9">
        <f>($AK$3+(N22+W22)*12*7.57%)*SUM(Fasering!$D$5:$D$11)</f>
        <v>2395.6709072798681</v>
      </c>
      <c r="AN22" s="74">
        <f>($AK$3+(O22+X22)*12*7.57%)*SUM(Fasering!$D$5:$D$12)</f>
        <v>2984.8338193120012</v>
      </c>
      <c r="AO22" s="5">
        <f>($AK$3+(I22+AA22)*12*7.57%)*SUM(Fasering!$D$5)</f>
        <v>0</v>
      </c>
      <c r="AP22" s="109">
        <f>($AK$3+(J22+AB22)*12*7.57%)*SUM(Fasering!$D$5:$D$7)</f>
        <v>549.70533864881349</v>
      </c>
      <c r="AQ22" s="109">
        <f>($AK$3+(K22+AC22)*12*7.57%)*SUM(Fasering!$D$5:$D$8)</f>
        <v>935.03195169453409</v>
      </c>
      <c r="AR22" s="104">
        <f>($AK$3+(L22+AD22)*12*7.57%)*SUM(Fasering!$D$5:$D$9)</f>
        <v>1371.3462947429921</v>
      </c>
      <c r="AS22" s="9">
        <f>($AK$3+(M22+AE22)*12*7.57%)*SUM(Fasering!$D$5:$D$10)</f>
        <v>1858.6483677941881</v>
      </c>
      <c r="AT22" s="9">
        <f>($AK$3+(N22+AF22)*12*7.57%)*SUM(Fasering!$D$5:$D$11)</f>
        <v>2395.6709072798681</v>
      </c>
      <c r="AU22" s="74">
        <f>($AK$3+(O22+AG22)*12*7.57%)*SUM(Fasering!$D$5:$D$12)</f>
        <v>2984.8338193120012</v>
      </c>
    </row>
    <row r="23" spans="1:47" x14ac:dyDescent="0.3">
      <c r="A23" s="32">
        <f t="shared" si="8"/>
        <v>13</v>
      </c>
      <c r="B23" s="142">
        <v>27399.03</v>
      </c>
      <c r="C23" s="143"/>
      <c r="D23" s="142">
        <f t="shared" si="0"/>
        <v>37613.388383999998</v>
      </c>
      <c r="E23" s="144">
        <f t="shared" si="1"/>
        <v>932.41154251745786</v>
      </c>
      <c r="F23" s="142">
        <f t="shared" si="2"/>
        <v>3134.449032</v>
      </c>
      <c r="G23" s="144">
        <f t="shared" si="3"/>
        <v>77.700961876454826</v>
      </c>
      <c r="H23" s="60">
        <f>'L4'!$H$10</f>
        <v>1742.05</v>
      </c>
      <c r="I23" s="60">
        <f>GEW!$E$12+($F23-GEW!$E$12)*SUM(Fasering!$D$5)</f>
        <v>1858.3776639999999</v>
      </c>
      <c r="J23" s="60">
        <f>GEW!$E$12+($F23-GEW!$E$12)*SUM(Fasering!$D$5:$D$7)</f>
        <v>2188.3233888397399</v>
      </c>
      <c r="K23" s="60">
        <f>GEW!$E$12+($F23-GEW!$E$12)*SUM(Fasering!$D$5:$D$8)</f>
        <v>2377.6336318081367</v>
      </c>
      <c r="L23" s="98">
        <f>GEW!$E$12+($F23-GEW!$E$12)*SUM(Fasering!$D$5:$D$9)</f>
        <v>2566.9438747765334</v>
      </c>
      <c r="M23" s="60">
        <f>GEW!$E$12+($F23-GEW!$E$12)*SUM(Fasering!$D$5:$D$10)</f>
        <v>2756.2541177449298</v>
      </c>
      <c r="N23" s="60">
        <f>GEW!$E$12+($F23-GEW!$E$12)*SUM(Fasering!$D$5:$D$11)</f>
        <v>2945.1387890316037</v>
      </c>
      <c r="O23" s="117">
        <f>GEW!$E$12+($F23-GEW!$E$12)*SUM(Fasering!$D$5:$D$12)</f>
        <v>3134.4490320000004</v>
      </c>
      <c r="P23" s="142">
        <f t="shared" si="4"/>
        <v>0</v>
      </c>
      <c r="Q23" s="144">
        <f t="shared" si="5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101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116">
        <f>$P23*SUM(Fasering!$D$5:$D$12)</f>
        <v>0</v>
      </c>
      <c r="Y23" s="142">
        <f t="shared" si="6"/>
        <v>0</v>
      </c>
      <c r="Z23" s="144">
        <f t="shared" si="7"/>
        <v>0</v>
      </c>
      <c r="AA23" s="115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101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116">
        <f>$Y23*SUM(Fasering!$D$5:$D$12)</f>
        <v>0</v>
      </c>
      <c r="AH23" s="5">
        <f>($AK$3+(I23+R23)*12*7.57%)*SUM(Fasering!$D$5)</f>
        <v>0</v>
      </c>
      <c r="AI23" s="109">
        <f>($AK$3+(J23+S23)*12*7.57%)*SUM(Fasering!$D$5:$D$7)</f>
        <v>549.7614756996627</v>
      </c>
      <c r="AJ23" s="109">
        <f>($AK$3+(K23+T23)*12*7.57%)*SUM(Fasering!$D$5:$D$8)</f>
        <v>935.17098779397486</v>
      </c>
      <c r="AK23" s="104">
        <f>($AK$3+(L23+U23)*12*7.57%)*SUM(Fasering!$D$5:$D$9)</f>
        <v>1371.6051908136569</v>
      </c>
      <c r="AL23" s="9">
        <f>($AK$3+(M23+V23)*12*7.57%)*SUM(Fasering!$D$5:$D$10)</f>
        <v>1859.0640847587092</v>
      </c>
      <c r="AM23" s="9">
        <f>($AK$3+(N23+W23)*12*7.57%)*SUM(Fasering!$D$5:$D$11)</f>
        <v>2396.2799289861409</v>
      </c>
      <c r="AN23" s="74">
        <f>($AK$3+(O23+X23)*12*7.57%)*SUM(Fasering!$D$5:$D$12)</f>
        <v>2985.6735006688014</v>
      </c>
      <c r="AO23" s="5">
        <f>($AK$3+(I23+AA23)*12*7.57%)*SUM(Fasering!$D$5)</f>
        <v>0</v>
      </c>
      <c r="AP23" s="109">
        <f>($AK$3+(J23+AB23)*12*7.57%)*SUM(Fasering!$D$5:$D$7)</f>
        <v>549.7614756996627</v>
      </c>
      <c r="AQ23" s="109">
        <f>($AK$3+(K23+AC23)*12*7.57%)*SUM(Fasering!$D$5:$D$8)</f>
        <v>935.17098779397486</v>
      </c>
      <c r="AR23" s="104">
        <f>($AK$3+(L23+AD23)*12*7.57%)*SUM(Fasering!$D$5:$D$9)</f>
        <v>1371.6051908136569</v>
      </c>
      <c r="AS23" s="9">
        <f>($AK$3+(M23+AE23)*12*7.57%)*SUM(Fasering!$D$5:$D$10)</f>
        <v>1859.0640847587092</v>
      </c>
      <c r="AT23" s="9">
        <f>($AK$3+(N23+AF23)*12*7.57%)*SUM(Fasering!$D$5:$D$11)</f>
        <v>2396.2799289861409</v>
      </c>
      <c r="AU23" s="74">
        <f>($AK$3+(O23+AG23)*12*7.57%)*SUM(Fasering!$D$5:$D$12)</f>
        <v>2985.6735006688014</v>
      </c>
    </row>
    <row r="24" spans="1:47" x14ac:dyDescent="0.3">
      <c r="A24" s="32">
        <f t="shared" si="8"/>
        <v>14</v>
      </c>
      <c r="B24" s="142">
        <v>28531.1</v>
      </c>
      <c r="C24" s="143"/>
      <c r="D24" s="142">
        <f t="shared" si="0"/>
        <v>39167.494079999997</v>
      </c>
      <c r="E24" s="144">
        <f t="shared" si="1"/>
        <v>970.93681640261866</v>
      </c>
      <c r="F24" s="142">
        <f t="shared" si="2"/>
        <v>3263.95784</v>
      </c>
      <c r="G24" s="144">
        <f t="shared" si="3"/>
        <v>80.911401366884903</v>
      </c>
      <c r="H24" s="60">
        <f>'L4'!$H$10</f>
        <v>1742.05</v>
      </c>
      <c r="I24" s="60">
        <f>GEW!$E$12+($F24-GEW!$E$12)*SUM(Fasering!$D$5)</f>
        <v>1858.3776639999999</v>
      </c>
      <c r="J24" s="60">
        <f>GEW!$E$12+($F24-GEW!$E$12)*SUM(Fasering!$D$5:$D$7)</f>
        <v>2221.8096644511606</v>
      </c>
      <c r="K24" s="60">
        <f>GEW!$E$12+($F24-GEW!$E$12)*SUM(Fasering!$D$5:$D$8)</f>
        <v>2430.3330521729372</v>
      </c>
      <c r="L24" s="98">
        <f>GEW!$E$12+($F24-GEW!$E$12)*SUM(Fasering!$D$5:$D$9)</f>
        <v>2638.8564398947137</v>
      </c>
      <c r="M24" s="60">
        <f>GEW!$E$12+($F24-GEW!$E$12)*SUM(Fasering!$D$5:$D$10)</f>
        <v>2847.3798276164903</v>
      </c>
      <c r="N24" s="60">
        <f>GEW!$E$12+($F24-GEW!$E$12)*SUM(Fasering!$D$5:$D$11)</f>
        <v>3055.4344522782239</v>
      </c>
      <c r="O24" s="117">
        <f>GEW!$E$12+($F24-GEW!$E$12)*SUM(Fasering!$D$5:$D$12)</f>
        <v>3263.95784</v>
      </c>
      <c r="P24" s="142">
        <f t="shared" si="4"/>
        <v>0</v>
      </c>
      <c r="Q24" s="144">
        <f t="shared" si="5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101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116">
        <f>$P24*SUM(Fasering!$D$5:$D$12)</f>
        <v>0</v>
      </c>
      <c r="Y24" s="142">
        <f t="shared" si="6"/>
        <v>0</v>
      </c>
      <c r="Z24" s="144">
        <f t="shared" si="7"/>
        <v>0</v>
      </c>
      <c r="AA24" s="115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101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116">
        <f>$Y24*SUM(Fasering!$D$5:$D$12)</f>
        <v>0</v>
      </c>
      <c r="AH24" s="5">
        <f>($AK$3+(I24+R24)*12*7.57%)*SUM(Fasering!$D$5)</f>
        <v>0</v>
      </c>
      <c r="AI24" s="109">
        <f>($AK$3+(J24+S24)*12*7.57%)*SUM(Fasering!$D$5:$D$7)</f>
        <v>557.626707278259</v>
      </c>
      <c r="AJ24" s="109">
        <f>($AK$3+(K24+T24)*12*7.57%)*SUM(Fasering!$D$5:$D$8)</f>
        <v>954.65101218678956</v>
      </c>
      <c r="AK24" s="104">
        <f>($AK$3+(L24+U24)*12*7.57%)*SUM(Fasering!$D$5:$D$9)</f>
        <v>1407.8785168925492</v>
      </c>
      <c r="AL24" s="9">
        <f>($AK$3+(M24+V24)*12*7.57%)*SUM(Fasering!$D$5:$D$10)</f>
        <v>1917.3092213955379</v>
      </c>
      <c r="AM24" s="9">
        <f>($AK$3+(N24+W24)*12*7.57%)*SUM(Fasering!$D$5:$D$11)</f>
        <v>2481.6085432213299</v>
      </c>
      <c r="AN24" s="74">
        <f>($AK$3+(O24+X24)*12*7.57%)*SUM(Fasering!$D$5:$D$12)</f>
        <v>3103.3193018560014</v>
      </c>
      <c r="AO24" s="5">
        <f>($AK$3+(I24+AA24)*12*7.57%)*SUM(Fasering!$D$5)</f>
        <v>0</v>
      </c>
      <c r="AP24" s="109">
        <f>($AK$3+(J24+AB24)*12*7.57%)*SUM(Fasering!$D$5:$D$7)</f>
        <v>557.626707278259</v>
      </c>
      <c r="AQ24" s="109">
        <f>($AK$3+(K24+AC24)*12*7.57%)*SUM(Fasering!$D$5:$D$8)</f>
        <v>954.65101218678956</v>
      </c>
      <c r="AR24" s="104">
        <f>($AK$3+(L24+AD24)*12*7.57%)*SUM(Fasering!$D$5:$D$9)</f>
        <v>1407.8785168925492</v>
      </c>
      <c r="AS24" s="9">
        <f>($AK$3+(M24+AE24)*12*7.57%)*SUM(Fasering!$D$5:$D$10)</f>
        <v>1917.3092213955379</v>
      </c>
      <c r="AT24" s="9">
        <f>($AK$3+(N24+AF24)*12*7.57%)*SUM(Fasering!$D$5:$D$11)</f>
        <v>2481.6085432213299</v>
      </c>
      <c r="AU24" s="74">
        <f>($AK$3+(O24+AG24)*12*7.57%)*SUM(Fasering!$D$5:$D$12)</f>
        <v>3103.3193018560014</v>
      </c>
    </row>
    <row r="25" spans="1:47" x14ac:dyDescent="0.3">
      <c r="A25" s="32">
        <f t="shared" si="8"/>
        <v>15</v>
      </c>
      <c r="B25" s="142">
        <v>28539.18</v>
      </c>
      <c r="C25" s="143"/>
      <c r="D25" s="142">
        <f t="shared" si="0"/>
        <v>39178.586304000004</v>
      </c>
      <c r="E25" s="144">
        <f t="shared" si="1"/>
        <v>971.21178545311227</v>
      </c>
      <c r="F25" s="142">
        <f t="shared" si="2"/>
        <v>3264.882192</v>
      </c>
      <c r="G25" s="144">
        <f t="shared" si="3"/>
        <v>80.934315454426013</v>
      </c>
      <c r="H25" s="60">
        <f>'L4'!$H$10</f>
        <v>1742.05</v>
      </c>
      <c r="I25" s="60">
        <f>GEW!$E$12+($F25-GEW!$E$12)*SUM(Fasering!$D$5)</f>
        <v>1858.3776639999999</v>
      </c>
      <c r="J25" s="60">
        <f>GEW!$E$12+($F25-GEW!$E$12)*SUM(Fasering!$D$5:$D$7)</f>
        <v>2222.0486683174768</v>
      </c>
      <c r="K25" s="60">
        <f>GEW!$E$12+($F25-GEW!$E$12)*SUM(Fasering!$D$5:$D$8)</f>
        <v>2430.7091873205409</v>
      </c>
      <c r="L25" s="98">
        <f>GEW!$E$12+($F25-GEW!$E$12)*SUM(Fasering!$D$5:$D$9)</f>
        <v>2639.369706323605</v>
      </c>
      <c r="M25" s="60">
        <f>GEW!$E$12+($F25-GEW!$E$12)*SUM(Fasering!$D$5:$D$10)</f>
        <v>2848.0302253266691</v>
      </c>
      <c r="N25" s="60">
        <f>GEW!$E$12+($F25-GEW!$E$12)*SUM(Fasering!$D$5:$D$11)</f>
        <v>3056.2216729969359</v>
      </c>
      <c r="O25" s="117">
        <f>GEW!$E$12+($F25-GEW!$E$12)*SUM(Fasering!$D$5:$D$12)</f>
        <v>3264.882192</v>
      </c>
      <c r="P25" s="142">
        <f t="shared" si="4"/>
        <v>0</v>
      </c>
      <c r="Q25" s="144">
        <f t="shared" si="5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101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116">
        <f>$P25*SUM(Fasering!$D$5:$D$12)</f>
        <v>0</v>
      </c>
      <c r="Y25" s="142">
        <f t="shared" si="6"/>
        <v>0</v>
      </c>
      <c r="Z25" s="144">
        <f t="shared" si="7"/>
        <v>0</v>
      </c>
      <c r="AA25" s="115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101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116">
        <f>$Y25*SUM(Fasering!$D$5:$D$12)</f>
        <v>0</v>
      </c>
      <c r="AH25" s="5">
        <f>($AK$3+(I25+R25)*12*7.57%)*SUM(Fasering!$D$5)</f>
        <v>0</v>
      </c>
      <c r="AI25" s="109">
        <f>($AK$3+(J25+S25)*12*7.57%)*SUM(Fasering!$D$5:$D$7)</f>
        <v>557.68284432910843</v>
      </c>
      <c r="AJ25" s="109">
        <f>($AK$3+(K25+T25)*12*7.57%)*SUM(Fasering!$D$5:$D$8)</f>
        <v>954.79004828623044</v>
      </c>
      <c r="AK25" s="104">
        <f>($AK$3+(L25+U25)*12*7.57%)*SUM(Fasering!$D$5:$D$9)</f>
        <v>1408.137412963214</v>
      </c>
      <c r="AL25" s="9">
        <f>($AK$3+(M25+V25)*12*7.57%)*SUM(Fasering!$D$5:$D$10)</f>
        <v>1917.7249383600592</v>
      </c>
      <c r="AM25" s="9">
        <f>($AK$3+(N25+W25)*12*7.57%)*SUM(Fasering!$D$5:$D$11)</f>
        <v>2482.2175649276019</v>
      </c>
      <c r="AN25" s="74">
        <f>($AK$3+(O25+X25)*12*7.57%)*SUM(Fasering!$D$5:$D$12)</f>
        <v>3104.1589832128011</v>
      </c>
      <c r="AO25" s="5">
        <f>($AK$3+(I25+AA25)*12*7.57%)*SUM(Fasering!$D$5)</f>
        <v>0</v>
      </c>
      <c r="AP25" s="109">
        <f>($AK$3+(J25+AB25)*12*7.57%)*SUM(Fasering!$D$5:$D$7)</f>
        <v>557.68284432910843</v>
      </c>
      <c r="AQ25" s="109">
        <f>($AK$3+(K25+AC25)*12*7.57%)*SUM(Fasering!$D$5:$D$8)</f>
        <v>954.79004828623044</v>
      </c>
      <c r="AR25" s="104">
        <f>($AK$3+(L25+AD25)*12*7.57%)*SUM(Fasering!$D$5:$D$9)</f>
        <v>1408.137412963214</v>
      </c>
      <c r="AS25" s="9">
        <f>($AK$3+(M25+AE25)*12*7.57%)*SUM(Fasering!$D$5:$D$10)</f>
        <v>1917.7249383600592</v>
      </c>
      <c r="AT25" s="9">
        <f>($AK$3+(N25+AF25)*12*7.57%)*SUM(Fasering!$D$5:$D$11)</f>
        <v>2482.2175649276019</v>
      </c>
      <c r="AU25" s="74">
        <f>($AK$3+(O25+AG25)*12*7.57%)*SUM(Fasering!$D$5:$D$12)</f>
        <v>3104.1589832128011</v>
      </c>
    </row>
    <row r="26" spans="1:47" x14ac:dyDescent="0.3">
      <c r="A26" s="32">
        <f t="shared" si="8"/>
        <v>16</v>
      </c>
      <c r="B26" s="142">
        <v>30153.33</v>
      </c>
      <c r="C26" s="143"/>
      <c r="D26" s="142">
        <f t="shared" si="0"/>
        <v>41394.491424</v>
      </c>
      <c r="E26" s="144">
        <f t="shared" si="1"/>
        <v>1026.142638529099</v>
      </c>
      <c r="F26" s="142">
        <f t="shared" si="2"/>
        <v>3449.5409520000003</v>
      </c>
      <c r="G26" s="144">
        <f t="shared" si="3"/>
        <v>85.511886544091595</v>
      </c>
      <c r="H26" s="60">
        <f>'L4'!$H$10</f>
        <v>1742.05</v>
      </c>
      <c r="I26" s="60">
        <f>GEW!$E$12+($F26-GEW!$E$12)*SUM(Fasering!$D$5)</f>
        <v>1858.3776639999999</v>
      </c>
      <c r="J26" s="60">
        <f>GEW!$E$12+($F26-GEW!$E$12)*SUM(Fasering!$D$5:$D$7)</f>
        <v>2269.7947191607773</v>
      </c>
      <c r="K26" s="60">
        <f>GEW!$E$12+($F26-GEW!$E$12)*SUM(Fasering!$D$5:$D$8)</f>
        <v>2505.8500967888981</v>
      </c>
      <c r="L26" s="98">
        <f>GEW!$E$12+($F26-GEW!$E$12)*SUM(Fasering!$D$5:$D$9)</f>
        <v>2741.9054744170189</v>
      </c>
      <c r="M26" s="60">
        <f>GEW!$E$12+($F26-GEW!$E$12)*SUM(Fasering!$D$5:$D$10)</f>
        <v>2977.9608520451397</v>
      </c>
      <c r="N26" s="60">
        <f>GEW!$E$12+($F26-GEW!$E$12)*SUM(Fasering!$D$5:$D$11)</f>
        <v>3213.4855743718799</v>
      </c>
      <c r="O26" s="117">
        <f>GEW!$E$12+($F26-GEW!$E$12)*SUM(Fasering!$D$5:$D$12)</f>
        <v>3449.5409520000007</v>
      </c>
      <c r="P26" s="142">
        <f t="shared" si="4"/>
        <v>0</v>
      </c>
      <c r="Q26" s="144">
        <f t="shared" si="5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101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116">
        <f>$P26*SUM(Fasering!$D$5:$D$12)</f>
        <v>0</v>
      </c>
      <c r="Y26" s="142">
        <f t="shared" si="6"/>
        <v>0</v>
      </c>
      <c r="Z26" s="144">
        <f t="shared" si="7"/>
        <v>0</v>
      </c>
      <c r="AA26" s="115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101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116">
        <f>$Y26*SUM(Fasering!$D$5:$D$12)</f>
        <v>0</v>
      </c>
      <c r="AH26" s="5">
        <f>($AK$3+(I26+R26)*12*7.57%)*SUM(Fasering!$D$5)</f>
        <v>0</v>
      </c>
      <c r="AI26" s="109">
        <f>($AK$3+(J26+S26)*12*7.57%)*SUM(Fasering!$D$5:$D$7)</f>
        <v>568.89740133758949</v>
      </c>
      <c r="AJ26" s="109">
        <f>($AK$3+(K26+T26)*12*7.57%)*SUM(Fasering!$D$5:$D$8)</f>
        <v>982.5654344139981</v>
      </c>
      <c r="AK26" s="104">
        <f>($AK$3+(L26+U26)*12*7.57%)*SUM(Fasering!$D$5:$D$9)</f>
        <v>1459.8573501492924</v>
      </c>
      <c r="AL26" s="9">
        <f>($AK$3+(M26+V26)*12*7.57%)*SUM(Fasering!$D$5:$D$10)</f>
        <v>2000.7731485434726</v>
      </c>
      <c r="AM26" s="9">
        <f>($AK$3+(N26+W26)*12*7.57%)*SUM(Fasering!$D$5:$D$11)</f>
        <v>2603.8824643311118</v>
      </c>
      <c r="AN26" s="74">
        <f>($AK$3+(O26+X26)*12*7.57%)*SUM(Fasering!$D$5:$D$12)</f>
        <v>3271.9030007968017</v>
      </c>
      <c r="AO26" s="5">
        <f>($AK$3+(I26+AA26)*12*7.57%)*SUM(Fasering!$D$5)</f>
        <v>0</v>
      </c>
      <c r="AP26" s="109">
        <f>($AK$3+(J26+AB26)*12*7.57%)*SUM(Fasering!$D$5:$D$7)</f>
        <v>568.89740133758949</v>
      </c>
      <c r="AQ26" s="109">
        <f>($AK$3+(K26+AC26)*12*7.57%)*SUM(Fasering!$D$5:$D$8)</f>
        <v>982.5654344139981</v>
      </c>
      <c r="AR26" s="104">
        <f>($AK$3+(L26+AD26)*12*7.57%)*SUM(Fasering!$D$5:$D$9)</f>
        <v>1459.8573501492924</v>
      </c>
      <c r="AS26" s="9">
        <f>($AK$3+(M26+AE26)*12*7.57%)*SUM(Fasering!$D$5:$D$10)</f>
        <v>2000.7731485434726</v>
      </c>
      <c r="AT26" s="9">
        <f>($AK$3+(N26+AF26)*12*7.57%)*SUM(Fasering!$D$5:$D$11)</f>
        <v>2603.8824643311118</v>
      </c>
      <c r="AU26" s="74">
        <f>($AK$3+(O26+AG26)*12*7.57%)*SUM(Fasering!$D$5:$D$12)</f>
        <v>3271.9030007968017</v>
      </c>
    </row>
    <row r="27" spans="1:47" x14ac:dyDescent="0.3">
      <c r="A27" s="32">
        <f t="shared" si="8"/>
        <v>17</v>
      </c>
      <c r="B27" s="142">
        <v>30813.67</v>
      </c>
      <c r="C27" s="143"/>
      <c r="D27" s="142">
        <f t="shared" si="0"/>
        <v>42301.006175999995</v>
      </c>
      <c r="E27" s="144">
        <f t="shared" si="1"/>
        <v>1048.6145522423208</v>
      </c>
      <c r="F27" s="142">
        <f t="shared" si="2"/>
        <v>3525.0838480000002</v>
      </c>
      <c r="G27" s="144">
        <f t="shared" si="3"/>
        <v>87.384546020193412</v>
      </c>
      <c r="H27" s="60">
        <f>'L4'!$H$10</f>
        <v>1742.05</v>
      </c>
      <c r="I27" s="60">
        <f>GEW!$E$12+($F27-GEW!$E$12)*SUM(Fasering!$D$5)</f>
        <v>1858.3776639999999</v>
      </c>
      <c r="J27" s="60">
        <f>GEW!$E$12+($F27-GEW!$E$12)*SUM(Fasering!$D$5:$D$7)</f>
        <v>2289.3273692948196</v>
      </c>
      <c r="K27" s="60">
        <f>GEW!$E$12+($F27-GEW!$E$12)*SUM(Fasering!$D$5:$D$8)</f>
        <v>2536.58983482956</v>
      </c>
      <c r="L27" s="98">
        <f>GEW!$E$12+($F27-GEW!$E$12)*SUM(Fasering!$D$5:$D$9)</f>
        <v>2783.8523003643004</v>
      </c>
      <c r="M27" s="60">
        <f>GEW!$E$12+($F27-GEW!$E$12)*SUM(Fasering!$D$5:$D$10)</f>
        <v>3031.1147658990412</v>
      </c>
      <c r="N27" s="60">
        <f>GEW!$E$12+($F27-GEW!$E$12)*SUM(Fasering!$D$5:$D$11)</f>
        <v>3277.8213824652603</v>
      </c>
      <c r="O27" s="117">
        <f>GEW!$E$12+($F27-GEW!$E$12)*SUM(Fasering!$D$5:$D$12)</f>
        <v>3525.0838480000007</v>
      </c>
      <c r="P27" s="142">
        <f t="shared" si="4"/>
        <v>0</v>
      </c>
      <c r="Q27" s="144">
        <f t="shared" si="5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101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116">
        <f>$P27*SUM(Fasering!$D$5:$D$12)</f>
        <v>0</v>
      </c>
      <c r="Y27" s="142">
        <f t="shared" si="6"/>
        <v>0</v>
      </c>
      <c r="Z27" s="144">
        <f t="shared" si="7"/>
        <v>0</v>
      </c>
      <c r="AA27" s="115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101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116">
        <f>$Y27*SUM(Fasering!$D$5:$D$12)</f>
        <v>0</v>
      </c>
      <c r="AH27" s="5">
        <f>($AK$3+(I27+R27)*12*7.57%)*SUM(Fasering!$D$5)</f>
        <v>0</v>
      </c>
      <c r="AI27" s="109">
        <f>($AK$3+(J27+S27)*12*7.57%)*SUM(Fasering!$D$5:$D$7)</f>
        <v>573.48521571356468</v>
      </c>
      <c r="AJ27" s="109">
        <f>($AK$3+(K27+T27)*12*7.57%)*SUM(Fasering!$D$5:$D$8)</f>
        <v>993.92819405567343</v>
      </c>
      <c r="AK27" s="104">
        <f>($AK$3+(L27+U27)*12*7.57%)*SUM(Fasering!$D$5:$D$9)</f>
        <v>1481.0156956075552</v>
      </c>
      <c r="AL27" s="9">
        <f>($AK$3+(M27+V27)*12*7.57%)*SUM(Fasering!$D$5:$D$10)</f>
        <v>2034.7477203692108</v>
      </c>
      <c r="AM27" s="9">
        <f>($AK$3+(N27+W27)*12*7.57%)*SUM(Fasering!$D$5:$D$11)</f>
        <v>2653.6549140242091</v>
      </c>
      <c r="AN27" s="74">
        <f>($AK$3+(O27+X27)*12*7.57%)*SUM(Fasering!$D$5:$D$12)</f>
        <v>3340.5261675232018</v>
      </c>
      <c r="AO27" s="5">
        <f>($AK$3+(I27+AA27)*12*7.57%)*SUM(Fasering!$D$5)</f>
        <v>0</v>
      </c>
      <c r="AP27" s="109">
        <f>($AK$3+(J27+AB27)*12*7.57%)*SUM(Fasering!$D$5:$D$7)</f>
        <v>573.48521571356468</v>
      </c>
      <c r="AQ27" s="109">
        <f>($AK$3+(K27+AC27)*12*7.57%)*SUM(Fasering!$D$5:$D$8)</f>
        <v>993.92819405567343</v>
      </c>
      <c r="AR27" s="104">
        <f>($AK$3+(L27+AD27)*12*7.57%)*SUM(Fasering!$D$5:$D$9)</f>
        <v>1481.0156956075552</v>
      </c>
      <c r="AS27" s="9">
        <f>($AK$3+(M27+AE27)*12*7.57%)*SUM(Fasering!$D$5:$D$10)</f>
        <v>2034.7477203692108</v>
      </c>
      <c r="AT27" s="9">
        <f>($AK$3+(N27+AF27)*12*7.57%)*SUM(Fasering!$D$5:$D$11)</f>
        <v>2653.6549140242091</v>
      </c>
      <c r="AU27" s="74">
        <f>($AK$3+(O27+AG27)*12*7.57%)*SUM(Fasering!$D$5:$D$12)</f>
        <v>3340.5261675232018</v>
      </c>
    </row>
    <row r="28" spans="1:47" x14ac:dyDescent="0.3">
      <c r="A28" s="32">
        <f t="shared" si="8"/>
        <v>18</v>
      </c>
      <c r="B28" s="142">
        <v>31759.200000000001</v>
      </c>
      <c r="C28" s="143"/>
      <c r="D28" s="142">
        <f t="shared" si="0"/>
        <v>43599.029760000005</v>
      </c>
      <c r="E28" s="144">
        <f t="shared" si="1"/>
        <v>1080.7917163899763</v>
      </c>
      <c r="F28" s="142">
        <f t="shared" si="2"/>
        <v>3633.2524800000001</v>
      </c>
      <c r="G28" s="144">
        <f t="shared" si="3"/>
        <v>90.065976365831347</v>
      </c>
      <c r="H28" s="60">
        <f>'L4'!$H$10</f>
        <v>1742.05</v>
      </c>
      <c r="I28" s="60">
        <f>GEW!$E$12+($F28-GEW!$E$12)*SUM(Fasering!$D$5)</f>
        <v>1858.3776639999999</v>
      </c>
      <c r="J28" s="60">
        <f>GEW!$E$12+($F28-GEW!$E$12)*SUM(Fasering!$D$5:$D$7)</f>
        <v>2317.2958502004763</v>
      </c>
      <c r="K28" s="60">
        <f>GEW!$E$12+($F28-GEW!$E$12)*SUM(Fasering!$D$5:$D$8)</f>
        <v>2580.6055608337206</v>
      </c>
      <c r="L28" s="98">
        <f>GEW!$E$12+($F28-GEW!$E$12)*SUM(Fasering!$D$5:$D$9)</f>
        <v>2843.9152714669649</v>
      </c>
      <c r="M28" s="60">
        <f>GEW!$E$12+($F28-GEW!$E$12)*SUM(Fasering!$D$5:$D$10)</f>
        <v>3107.2249821002092</v>
      </c>
      <c r="N28" s="60">
        <f>GEW!$E$12+($F28-GEW!$E$12)*SUM(Fasering!$D$5:$D$11)</f>
        <v>3369.9427693667562</v>
      </c>
      <c r="O28" s="117">
        <f>GEW!$E$12+($F28-GEW!$E$12)*SUM(Fasering!$D$5:$D$12)</f>
        <v>3633.2524800000006</v>
      </c>
      <c r="P28" s="142">
        <f t="shared" si="4"/>
        <v>0</v>
      </c>
      <c r="Q28" s="144">
        <f t="shared" si="5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101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116">
        <f>$P28*SUM(Fasering!$D$5:$D$12)</f>
        <v>0</v>
      </c>
      <c r="Y28" s="142">
        <f t="shared" si="6"/>
        <v>0</v>
      </c>
      <c r="Z28" s="144">
        <f t="shared" si="7"/>
        <v>0</v>
      </c>
      <c r="AA28" s="115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101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116">
        <f>$Y28*SUM(Fasering!$D$5:$D$12)</f>
        <v>0</v>
      </c>
      <c r="AH28" s="5">
        <f>($AK$3+(I28+R28)*12*7.57%)*SUM(Fasering!$D$5)</f>
        <v>0</v>
      </c>
      <c r="AI28" s="109">
        <f>($AK$3+(J28+S28)*12*7.57%)*SUM(Fasering!$D$5:$D$7)</f>
        <v>580.05443176425945</v>
      </c>
      <c r="AJ28" s="109">
        <f>($AK$3+(K28+T28)*12*7.57%)*SUM(Fasering!$D$5:$D$8)</f>
        <v>1010.198342954715</v>
      </c>
      <c r="AK28" s="104">
        <f>($AK$3+(L28+U28)*12*7.57%)*SUM(Fasering!$D$5:$D$9)</f>
        <v>1511.3119829461255</v>
      </c>
      <c r="AL28" s="9">
        <f>($AK$3+(M28+V28)*12*7.57%)*SUM(Fasering!$D$5:$D$10)</f>
        <v>2083.3953517384907</v>
      </c>
      <c r="AM28" s="9">
        <f>($AK$3+(N28+W28)*12*7.57%)*SUM(Fasering!$D$5:$D$11)</f>
        <v>2724.9232672336375</v>
      </c>
      <c r="AN28" s="74">
        <f>($AK$3+(O28+X28)*12*7.57%)*SUM(Fasering!$D$5:$D$12)</f>
        <v>3438.7865528320017</v>
      </c>
      <c r="AO28" s="5">
        <f>($AK$3+(I28+AA28)*12*7.57%)*SUM(Fasering!$D$5)</f>
        <v>0</v>
      </c>
      <c r="AP28" s="109">
        <f>($AK$3+(J28+AB28)*12*7.57%)*SUM(Fasering!$D$5:$D$7)</f>
        <v>580.05443176425945</v>
      </c>
      <c r="AQ28" s="109">
        <f>($AK$3+(K28+AC28)*12*7.57%)*SUM(Fasering!$D$5:$D$8)</f>
        <v>1010.198342954715</v>
      </c>
      <c r="AR28" s="104">
        <f>($AK$3+(L28+AD28)*12*7.57%)*SUM(Fasering!$D$5:$D$9)</f>
        <v>1511.3119829461255</v>
      </c>
      <c r="AS28" s="9">
        <f>($AK$3+(M28+AE28)*12*7.57%)*SUM(Fasering!$D$5:$D$10)</f>
        <v>2083.3953517384907</v>
      </c>
      <c r="AT28" s="9">
        <f>($AK$3+(N28+AF28)*12*7.57%)*SUM(Fasering!$D$5:$D$11)</f>
        <v>2724.9232672336375</v>
      </c>
      <c r="AU28" s="74">
        <f>($AK$3+(O28+AG28)*12*7.57%)*SUM(Fasering!$D$5:$D$12)</f>
        <v>3438.7865528320017</v>
      </c>
    </row>
    <row r="29" spans="1:47" x14ac:dyDescent="0.3">
      <c r="A29" s="32">
        <f t="shared" si="8"/>
        <v>19</v>
      </c>
      <c r="B29" s="142">
        <v>32419.58</v>
      </c>
      <c r="C29" s="143"/>
      <c r="D29" s="142">
        <f t="shared" si="0"/>
        <v>44505.599424</v>
      </c>
      <c r="E29" s="144">
        <f t="shared" si="1"/>
        <v>1103.2649913361213</v>
      </c>
      <c r="F29" s="142">
        <f t="shared" si="2"/>
        <v>3708.7999519999998</v>
      </c>
      <c r="G29" s="144">
        <f t="shared" si="3"/>
        <v>91.938749278010107</v>
      </c>
      <c r="H29" s="60">
        <f>'L4'!$H$10</f>
        <v>1742.05</v>
      </c>
      <c r="I29" s="60">
        <f>GEW!$E$12+($F29-GEW!$E$12)*SUM(Fasering!$D$5)</f>
        <v>1858.3776639999999</v>
      </c>
      <c r="J29" s="60">
        <f>GEW!$E$12+($F29-GEW!$E$12)*SUM(Fasering!$D$5:$D$7)</f>
        <v>2336.8296835219758</v>
      </c>
      <c r="K29" s="60">
        <f>GEW!$E$12+($F29-GEW!$E$12)*SUM(Fasering!$D$5:$D$8)</f>
        <v>2611.3471609295689</v>
      </c>
      <c r="L29" s="98">
        <f>GEW!$E$12+($F29-GEW!$E$12)*SUM(Fasering!$D$5:$D$9)</f>
        <v>2885.8646383371615</v>
      </c>
      <c r="M29" s="60">
        <f>GEW!$E$12+($F29-GEW!$E$12)*SUM(Fasering!$D$5:$D$10)</f>
        <v>3160.3821157447546</v>
      </c>
      <c r="N29" s="60">
        <f>GEW!$E$12+($F29-GEW!$E$12)*SUM(Fasering!$D$5:$D$11)</f>
        <v>3434.2824745924072</v>
      </c>
      <c r="O29" s="117">
        <f>GEW!$E$12+($F29-GEW!$E$12)*SUM(Fasering!$D$5:$D$12)</f>
        <v>3708.7999520000003</v>
      </c>
      <c r="P29" s="142">
        <f t="shared" si="4"/>
        <v>0</v>
      </c>
      <c r="Q29" s="144">
        <f t="shared" si="5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101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116">
        <f>$P29*SUM(Fasering!$D$5:$D$12)</f>
        <v>0</v>
      </c>
      <c r="Y29" s="142">
        <f t="shared" si="6"/>
        <v>0</v>
      </c>
      <c r="Z29" s="144">
        <f t="shared" si="7"/>
        <v>0</v>
      </c>
      <c r="AA29" s="115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101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116">
        <f>$Y29*SUM(Fasering!$D$5:$D$12)</f>
        <v>0</v>
      </c>
      <c r="AH29" s="5">
        <f>($AK$3+(I29+R29)*12*7.57%)*SUM(Fasering!$D$5)</f>
        <v>0</v>
      </c>
      <c r="AI29" s="109">
        <f>($AK$3+(J29+S29)*12*7.57%)*SUM(Fasering!$D$5:$D$7)</f>
        <v>584.64252404642696</v>
      </c>
      <c r="AJ29" s="109">
        <f>($AK$3+(K29+T29)*12*7.57%)*SUM(Fasering!$D$5:$D$8)</f>
        <v>1021.5617908939123</v>
      </c>
      <c r="AK29" s="104">
        <f>($AK$3+(L29+U29)*12*7.57%)*SUM(Fasering!$D$5:$D$9)</f>
        <v>1532.4716100681044</v>
      </c>
      <c r="AL29" s="9">
        <f>($AK$3+(M29+V29)*12*7.57%)*SUM(Fasering!$D$5:$D$10)</f>
        <v>2117.3719815690033</v>
      </c>
      <c r="AM29" s="9">
        <f>($AK$3+(N29+W29)*12*7.57%)*SUM(Fasering!$D$5:$D$11)</f>
        <v>2774.6987318856768</v>
      </c>
      <c r="AN29" s="74">
        <f>($AK$3+(O29+X29)*12*7.57%)*SUM(Fasering!$D$5:$D$12)</f>
        <v>3507.4138763968012</v>
      </c>
      <c r="AO29" s="5">
        <f>($AK$3+(I29+AA29)*12*7.57%)*SUM(Fasering!$D$5)</f>
        <v>0</v>
      </c>
      <c r="AP29" s="109">
        <f>($AK$3+(J29+AB29)*12*7.57%)*SUM(Fasering!$D$5:$D$7)</f>
        <v>584.64252404642696</v>
      </c>
      <c r="AQ29" s="109">
        <f>($AK$3+(K29+AC29)*12*7.57%)*SUM(Fasering!$D$5:$D$8)</f>
        <v>1021.5617908939123</v>
      </c>
      <c r="AR29" s="104">
        <f>($AK$3+(L29+AD29)*12*7.57%)*SUM(Fasering!$D$5:$D$9)</f>
        <v>1532.4716100681044</v>
      </c>
      <c r="AS29" s="9">
        <f>($AK$3+(M29+AE29)*12*7.57%)*SUM(Fasering!$D$5:$D$10)</f>
        <v>2117.3719815690033</v>
      </c>
      <c r="AT29" s="9">
        <f>($AK$3+(N29+AF29)*12*7.57%)*SUM(Fasering!$D$5:$D$11)</f>
        <v>2774.6987318856768</v>
      </c>
      <c r="AU29" s="74">
        <f>($AK$3+(O29+AG29)*12*7.57%)*SUM(Fasering!$D$5:$D$12)</f>
        <v>3507.4138763968012</v>
      </c>
    </row>
    <row r="30" spans="1:47" x14ac:dyDescent="0.3">
      <c r="A30" s="32">
        <f t="shared" si="8"/>
        <v>20</v>
      </c>
      <c r="B30" s="142">
        <v>32419.58</v>
      </c>
      <c r="C30" s="143"/>
      <c r="D30" s="142">
        <f t="shared" si="0"/>
        <v>44505.599424</v>
      </c>
      <c r="E30" s="144">
        <f t="shared" si="1"/>
        <v>1103.2649913361213</v>
      </c>
      <c r="F30" s="142">
        <f t="shared" si="2"/>
        <v>3708.7999519999998</v>
      </c>
      <c r="G30" s="144">
        <f t="shared" si="3"/>
        <v>91.938749278010107</v>
      </c>
      <c r="H30" s="60">
        <f>'L4'!$H$10</f>
        <v>1742.05</v>
      </c>
      <c r="I30" s="60">
        <f>GEW!$E$12+($F30-GEW!$E$12)*SUM(Fasering!$D$5)</f>
        <v>1858.3776639999999</v>
      </c>
      <c r="J30" s="60">
        <f>GEW!$E$12+($F30-GEW!$E$12)*SUM(Fasering!$D$5:$D$7)</f>
        <v>2336.8296835219758</v>
      </c>
      <c r="K30" s="60">
        <f>GEW!$E$12+($F30-GEW!$E$12)*SUM(Fasering!$D$5:$D$8)</f>
        <v>2611.3471609295689</v>
      </c>
      <c r="L30" s="98">
        <f>GEW!$E$12+($F30-GEW!$E$12)*SUM(Fasering!$D$5:$D$9)</f>
        <v>2885.8646383371615</v>
      </c>
      <c r="M30" s="60">
        <f>GEW!$E$12+($F30-GEW!$E$12)*SUM(Fasering!$D$5:$D$10)</f>
        <v>3160.3821157447546</v>
      </c>
      <c r="N30" s="60">
        <f>GEW!$E$12+($F30-GEW!$E$12)*SUM(Fasering!$D$5:$D$11)</f>
        <v>3434.2824745924072</v>
      </c>
      <c r="O30" s="117">
        <f>GEW!$E$12+($F30-GEW!$E$12)*SUM(Fasering!$D$5:$D$12)</f>
        <v>3708.7999520000003</v>
      </c>
      <c r="P30" s="142">
        <f t="shared" si="4"/>
        <v>0</v>
      </c>
      <c r="Q30" s="144">
        <f t="shared" si="5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101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116">
        <f>$P30*SUM(Fasering!$D$5:$D$12)</f>
        <v>0</v>
      </c>
      <c r="Y30" s="142">
        <f t="shared" si="6"/>
        <v>0</v>
      </c>
      <c r="Z30" s="144">
        <f t="shared" si="7"/>
        <v>0</v>
      </c>
      <c r="AA30" s="115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101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116">
        <f>$Y30*SUM(Fasering!$D$5:$D$12)</f>
        <v>0</v>
      </c>
      <c r="AH30" s="5">
        <f>($AK$3+(I30+R30)*12*7.57%)*SUM(Fasering!$D$5)</f>
        <v>0</v>
      </c>
      <c r="AI30" s="109">
        <f>($AK$3+(J30+S30)*12*7.57%)*SUM(Fasering!$D$5:$D$7)</f>
        <v>584.64252404642696</v>
      </c>
      <c r="AJ30" s="109">
        <f>($AK$3+(K30+T30)*12*7.57%)*SUM(Fasering!$D$5:$D$8)</f>
        <v>1021.5617908939123</v>
      </c>
      <c r="AK30" s="104">
        <f>($AK$3+(L30+U30)*12*7.57%)*SUM(Fasering!$D$5:$D$9)</f>
        <v>1532.4716100681044</v>
      </c>
      <c r="AL30" s="9">
        <f>($AK$3+(M30+V30)*12*7.57%)*SUM(Fasering!$D$5:$D$10)</f>
        <v>2117.3719815690033</v>
      </c>
      <c r="AM30" s="9">
        <f>($AK$3+(N30+W30)*12*7.57%)*SUM(Fasering!$D$5:$D$11)</f>
        <v>2774.6987318856768</v>
      </c>
      <c r="AN30" s="74">
        <f>($AK$3+(O30+X30)*12*7.57%)*SUM(Fasering!$D$5:$D$12)</f>
        <v>3507.4138763968012</v>
      </c>
      <c r="AO30" s="5">
        <f>($AK$3+(I30+AA30)*12*7.57%)*SUM(Fasering!$D$5)</f>
        <v>0</v>
      </c>
      <c r="AP30" s="109">
        <f>($AK$3+(J30+AB30)*12*7.57%)*SUM(Fasering!$D$5:$D$7)</f>
        <v>584.64252404642696</v>
      </c>
      <c r="AQ30" s="109">
        <f>($AK$3+(K30+AC30)*12*7.57%)*SUM(Fasering!$D$5:$D$8)</f>
        <v>1021.5617908939123</v>
      </c>
      <c r="AR30" s="104">
        <f>($AK$3+(L30+AD30)*12*7.57%)*SUM(Fasering!$D$5:$D$9)</f>
        <v>1532.4716100681044</v>
      </c>
      <c r="AS30" s="9">
        <f>($AK$3+(M30+AE30)*12*7.57%)*SUM(Fasering!$D$5:$D$10)</f>
        <v>2117.3719815690033</v>
      </c>
      <c r="AT30" s="9">
        <f>($AK$3+(N30+AF30)*12*7.57%)*SUM(Fasering!$D$5:$D$11)</f>
        <v>2774.6987318856768</v>
      </c>
      <c r="AU30" s="74">
        <f>($AK$3+(O30+AG30)*12*7.57%)*SUM(Fasering!$D$5:$D$12)</f>
        <v>3507.4138763968012</v>
      </c>
    </row>
    <row r="31" spans="1:47" x14ac:dyDescent="0.3">
      <c r="A31" s="32">
        <f t="shared" si="8"/>
        <v>21</v>
      </c>
      <c r="B31" s="142">
        <v>33079.919999999998</v>
      </c>
      <c r="C31" s="143"/>
      <c r="D31" s="142">
        <f t="shared" si="0"/>
        <v>45412.114175999995</v>
      </c>
      <c r="E31" s="144">
        <f t="shared" si="1"/>
        <v>1125.736905049343</v>
      </c>
      <c r="F31" s="142">
        <f t="shared" si="2"/>
        <v>3784.3428479999998</v>
      </c>
      <c r="G31" s="144">
        <f t="shared" si="3"/>
        <v>93.811408754111923</v>
      </c>
      <c r="H31" s="60">
        <f>'L4'!$H$10</f>
        <v>1742.05</v>
      </c>
      <c r="I31" s="60">
        <f>GEW!$E$12+($F31-GEW!$E$12)*SUM(Fasering!$D$5)</f>
        <v>1858.3776639999999</v>
      </c>
      <c r="J31" s="60">
        <f>GEW!$E$12+($F31-GEW!$E$12)*SUM(Fasering!$D$5:$D$7)</f>
        <v>2356.3623336560181</v>
      </c>
      <c r="K31" s="60">
        <f>GEW!$E$12+($F31-GEW!$E$12)*SUM(Fasering!$D$5:$D$8)</f>
        <v>2642.0868989702308</v>
      </c>
      <c r="L31" s="98">
        <f>GEW!$E$12+($F31-GEW!$E$12)*SUM(Fasering!$D$5:$D$9)</f>
        <v>2927.8114642844434</v>
      </c>
      <c r="M31" s="60">
        <f>GEW!$E$12+($F31-GEW!$E$12)*SUM(Fasering!$D$5:$D$10)</f>
        <v>3213.5360295986561</v>
      </c>
      <c r="N31" s="60">
        <f>GEW!$E$12+($F31-GEW!$E$12)*SUM(Fasering!$D$5:$D$11)</f>
        <v>3498.6182826857876</v>
      </c>
      <c r="O31" s="117">
        <f>GEW!$E$12+($F31-GEW!$E$12)*SUM(Fasering!$D$5:$D$12)</f>
        <v>3784.3428480000002</v>
      </c>
      <c r="P31" s="142">
        <f t="shared" si="4"/>
        <v>0</v>
      </c>
      <c r="Q31" s="144">
        <f t="shared" si="5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101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116">
        <f>$P31*SUM(Fasering!$D$5:$D$12)</f>
        <v>0</v>
      </c>
      <c r="Y31" s="142">
        <f t="shared" si="6"/>
        <v>0</v>
      </c>
      <c r="Z31" s="144">
        <f t="shared" si="7"/>
        <v>0</v>
      </c>
      <c r="AA31" s="115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101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116">
        <f>$Y31*SUM(Fasering!$D$5:$D$12)</f>
        <v>0</v>
      </c>
      <c r="AH31" s="5">
        <f>($AK$3+(I31+R31)*12*7.57%)*SUM(Fasering!$D$5)</f>
        <v>0</v>
      </c>
      <c r="AI31" s="109">
        <f>($AK$3+(J31+S31)*12*7.57%)*SUM(Fasering!$D$5:$D$7)</f>
        <v>589.23033842240193</v>
      </c>
      <c r="AJ31" s="109">
        <f>($AK$3+(K31+T31)*12*7.57%)*SUM(Fasering!$D$5:$D$8)</f>
        <v>1032.9245505355875</v>
      </c>
      <c r="AK31" s="104">
        <f>($AK$3+(L31+U31)*12*7.57%)*SUM(Fasering!$D$5:$D$9)</f>
        <v>1553.6299555263674</v>
      </c>
      <c r="AL31" s="9">
        <f>($AK$3+(M31+V31)*12*7.57%)*SUM(Fasering!$D$5:$D$10)</f>
        <v>2151.3465533947415</v>
      </c>
      <c r="AM31" s="9">
        <f>($AK$3+(N31+W31)*12*7.57%)*SUM(Fasering!$D$5:$D$11)</f>
        <v>2824.4711815787741</v>
      </c>
      <c r="AN31" s="74">
        <f>($AK$3+(O31+X31)*12*7.57%)*SUM(Fasering!$D$5:$D$12)</f>
        <v>3576.0370431232013</v>
      </c>
      <c r="AO31" s="5">
        <f>($AK$3+(I31+AA31)*12*7.57%)*SUM(Fasering!$D$5)</f>
        <v>0</v>
      </c>
      <c r="AP31" s="109">
        <f>($AK$3+(J31+AB31)*12*7.57%)*SUM(Fasering!$D$5:$D$7)</f>
        <v>589.23033842240193</v>
      </c>
      <c r="AQ31" s="109">
        <f>($AK$3+(K31+AC31)*12*7.57%)*SUM(Fasering!$D$5:$D$8)</f>
        <v>1032.9245505355875</v>
      </c>
      <c r="AR31" s="104">
        <f>($AK$3+(L31+AD31)*12*7.57%)*SUM(Fasering!$D$5:$D$9)</f>
        <v>1553.6299555263674</v>
      </c>
      <c r="AS31" s="9">
        <f>($AK$3+(M31+AE31)*12*7.57%)*SUM(Fasering!$D$5:$D$10)</f>
        <v>2151.3465533947415</v>
      </c>
      <c r="AT31" s="9">
        <f>($AK$3+(N31+AF31)*12*7.57%)*SUM(Fasering!$D$5:$D$11)</f>
        <v>2824.4711815787741</v>
      </c>
      <c r="AU31" s="74">
        <f>($AK$3+(O31+AG31)*12*7.57%)*SUM(Fasering!$D$5:$D$12)</f>
        <v>3576.0370431232013</v>
      </c>
    </row>
    <row r="32" spans="1:47" x14ac:dyDescent="0.3">
      <c r="A32" s="32">
        <f t="shared" si="8"/>
        <v>22</v>
      </c>
      <c r="B32" s="142">
        <v>33131.01</v>
      </c>
      <c r="C32" s="143"/>
      <c r="D32" s="142">
        <f t="shared" si="0"/>
        <v>45482.250528000004</v>
      </c>
      <c r="E32" s="144">
        <f t="shared" si="1"/>
        <v>1127.475539800545</v>
      </c>
      <c r="F32" s="142">
        <f t="shared" si="2"/>
        <v>3790.1875439999999</v>
      </c>
      <c r="G32" s="144">
        <f t="shared" si="3"/>
        <v>93.95629498337874</v>
      </c>
      <c r="H32" s="60">
        <f>'L4'!$H$10</f>
        <v>1742.05</v>
      </c>
      <c r="I32" s="60">
        <f>GEW!$E$12+($F32-GEW!$E$12)*SUM(Fasering!$D$5)</f>
        <v>1858.3776639999999</v>
      </c>
      <c r="J32" s="60">
        <f>GEW!$E$12+($F32-GEW!$E$12)*SUM(Fasering!$D$5:$D$7)</f>
        <v>2357.8735598354838</v>
      </c>
      <c r="K32" s="60">
        <f>GEW!$E$12+($F32-GEW!$E$12)*SUM(Fasering!$D$5:$D$8)</f>
        <v>2644.4652089567489</v>
      </c>
      <c r="L32" s="98">
        <f>GEW!$E$12+($F32-GEW!$E$12)*SUM(Fasering!$D$5:$D$9)</f>
        <v>2931.0568580780146</v>
      </c>
      <c r="M32" s="60">
        <f>GEW!$E$12+($F32-GEW!$E$12)*SUM(Fasering!$D$5:$D$10)</f>
        <v>3217.6485071992802</v>
      </c>
      <c r="N32" s="60">
        <f>GEW!$E$12+($F32-GEW!$E$12)*SUM(Fasering!$D$5:$D$11)</f>
        <v>3503.5958948787347</v>
      </c>
      <c r="O32" s="117">
        <f>GEW!$E$12+($F32-GEW!$E$12)*SUM(Fasering!$D$5:$D$12)</f>
        <v>3790.1875440000003</v>
      </c>
      <c r="P32" s="142">
        <f t="shared" si="4"/>
        <v>0</v>
      </c>
      <c r="Q32" s="144">
        <f t="shared" si="5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101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116">
        <f>$P32*SUM(Fasering!$D$5:$D$12)</f>
        <v>0</v>
      </c>
      <c r="Y32" s="142">
        <f t="shared" si="6"/>
        <v>0</v>
      </c>
      <c r="Z32" s="144">
        <f t="shared" si="7"/>
        <v>0</v>
      </c>
      <c r="AA32" s="115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101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116">
        <f>$Y32*SUM(Fasering!$D$5:$D$12)</f>
        <v>0</v>
      </c>
      <c r="AH32" s="5">
        <f>($AK$3+(I32+R32)*12*7.57%)*SUM(Fasering!$D$5)</f>
        <v>0</v>
      </c>
      <c r="AI32" s="109">
        <f>($AK$3+(J32+S32)*12*7.57%)*SUM(Fasering!$D$5:$D$7)</f>
        <v>589.58529410654751</v>
      </c>
      <c r="AJ32" s="109">
        <f>($AK$3+(K32+T32)*12*7.57%)*SUM(Fasering!$D$5:$D$8)</f>
        <v>1033.8036785455417</v>
      </c>
      <c r="AK32" s="104">
        <f>($AK$3+(L32+U32)*12*7.57%)*SUM(Fasering!$D$5:$D$9)</f>
        <v>1555.2669605078354</v>
      </c>
      <c r="AL32" s="9">
        <f>($AK$3+(M32+V32)*12*7.57%)*SUM(Fasering!$D$5:$D$10)</f>
        <v>2153.9751399934289</v>
      </c>
      <c r="AM32" s="9">
        <f>($AK$3+(N32+W32)*12*7.57%)*SUM(Fasering!$D$5:$D$11)</f>
        <v>2828.3220378873734</v>
      </c>
      <c r="AN32" s="74">
        <f>($AK$3+(O32+X32)*12*7.57%)*SUM(Fasering!$D$5:$D$12)</f>
        <v>3581.3463649696014</v>
      </c>
      <c r="AO32" s="5">
        <f>($AK$3+(I32+AA32)*12*7.57%)*SUM(Fasering!$D$5)</f>
        <v>0</v>
      </c>
      <c r="AP32" s="109">
        <f>($AK$3+(J32+AB32)*12*7.57%)*SUM(Fasering!$D$5:$D$7)</f>
        <v>589.58529410654751</v>
      </c>
      <c r="AQ32" s="109">
        <f>($AK$3+(K32+AC32)*12*7.57%)*SUM(Fasering!$D$5:$D$8)</f>
        <v>1033.8036785455417</v>
      </c>
      <c r="AR32" s="104">
        <f>($AK$3+(L32+AD32)*12*7.57%)*SUM(Fasering!$D$5:$D$9)</f>
        <v>1555.2669605078354</v>
      </c>
      <c r="AS32" s="9">
        <f>($AK$3+(M32+AE32)*12*7.57%)*SUM(Fasering!$D$5:$D$10)</f>
        <v>2153.9751399934289</v>
      </c>
      <c r="AT32" s="9">
        <f>($AK$3+(N32+AF32)*12*7.57%)*SUM(Fasering!$D$5:$D$11)</f>
        <v>2828.3220378873734</v>
      </c>
      <c r="AU32" s="74">
        <f>($AK$3+(O32+AG32)*12*7.57%)*SUM(Fasering!$D$5:$D$12)</f>
        <v>3581.3463649696014</v>
      </c>
    </row>
    <row r="33" spans="1:47" x14ac:dyDescent="0.3">
      <c r="A33" s="32">
        <f t="shared" si="8"/>
        <v>23</v>
      </c>
      <c r="B33" s="142">
        <v>34271.160000000003</v>
      </c>
      <c r="C33" s="143"/>
      <c r="D33" s="142">
        <f t="shared" si="0"/>
        <v>47047.448448000003</v>
      </c>
      <c r="E33" s="144">
        <f t="shared" si="1"/>
        <v>1166.2757827361993</v>
      </c>
      <c r="F33" s="142">
        <f t="shared" si="2"/>
        <v>3920.6207040000004</v>
      </c>
      <c r="G33" s="144">
        <f t="shared" si="3"/>
        <v>97.189648561349941</v>
      </c>
      <c r="H33" s="60">
        <f>'L4'!$H$10</f>
        <v>1742.05</v>
      </c>
      <c r="I33" s="60">
        <f>GEW!$E$12+($F33-GEW!$E$12)*SUM(Fasering!$D$5)</f>
        <v>1858.3776639999999</v>
      </c>
      <c r="J33" s="60">
        <f>GEW!$E$12+($F33-GEW!$E$12)*SUM(Fasering!$D$5:$D$7)</f>
        <v>2391.5988393132207</v>
      </c>
      <c r="K33" s="60">
        <f>GEW!$E$12+($F33-GEW!$E$12)*SUM(Fasering!$D$5:$D$8)</f>
        <v>2697.5407644691536</v>
      </c>
      <c r="L33" s="98">
        <f>GEW!$E$12+($F33-GEW!$E$12)*SUM(Fasering!$D$5:$D$9)</f>
        <v>3003.4826896250861</v>
      </c>
      <c r="M33" s="60">
        <f>GEW!$E$12+($F33-GEW!$E$12)*SUM(Fasering!$D$5:$D$10)</f>
        <v>3309.424614781019</v>
      </c>
      <c r="N33" s="60">
        <f>GEW!$E$12+($F33-GEW!$E$12)*SUM(Fasering!$D$5:$D$11)</f>
        <v>3614.6787788440679</v>
      </c>
      <c r="O33" s="117">
        <f>GEW!$E$12+($F33-GEW!$E$12)*SUM(Fasering!$D$5:$D$12)</f>
        <v>3920.6207040000008</v>
      </c>
      <c r="P33" s="142">
        <f t="shared" si="4"/>
        <v>0</v>
      </c>
      <c r="Q33" s="144">
        <f t="shared" si="5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101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116">
        <f>$P33*SUM(Fasering!$D$5:$D$12)</f>
        <v>0</v>
      </c>
      <c r="Y33" s="142">
        <f t="shared" si="6"/>
        <v>0</v>
      </c>
      <c r="Z33" s="144">
        <f t="shared" si="7"/>
        <v>0</v>
      </c>
      <c r="AA33" s="115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101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116">
        <f>$Y33*SUM(Fasering!$D$5:$D$12)</f>
        <v>0</v>
      </c>
      <c r="AH33" s="5">
        <f>($AK$3+(I33+R33)*12*7.57%)*SUM(Fasering!$D$5)</f>
        <v>0</v>
      </c>
      <c r="AI33" s="109">
        <f>($AK$3+(J33+S33)*12*7.57%)*SUM(Fasering!$D$5:$D$7)</f>
        <v>597.50666273599313</v>
      </c>
      <c r="AJ33" s="109">
        <f>($AK$3+(K33+T33)*12*7.57%)*SUM(Fasering!$D$5:$D$8)</f>
        <v>1053.4227390377976</v>
      </c>
      <c r="AK33" s="104">
        <f>($AK$3+(L33+U33)*12*7.57%)*SUM(Fasering!$D$5:$D$9)</f>
        <v>1591.7991826573925</v>
      </c>
      <c r="AL33" s="9">
        <f>($AK$3+(M33+V33)*12*7.57%)*SUM(Fasering!$D$5:$D$10)</f>
        <v>2212.6359935947785</v>
      </c>
      <c r="AM33" s="9">
        <f>($AK$3+(N33+W33)*12*7.57%)*SUM(Fasering!$D$5:$D$11)</f>
        <v>2914.2596738288362</v>
      </c>
      <c r="AN33" s="74">
        <f>($AK$3+(O33+X33)*12*7.57%)*SUM(Fasering!$D$5:$D$12)</f>
        <v>3699.831847513602</v>
      </c>
      <c r="AO33" s="5">
        <f>($AK$3+(I33+AA33)*12*7.57%)*SUM(Fasering!$D$5)</f>
        <v>0</v>
      </c>
      <c r="AP33" s="109">
        <f>($AK$3+(J33+AB33)*12*7.57%)*SUM(Fasering!$D$5:$D$7)</f>
        <v>597.50666273599313</v>
      </c>
      <c r="AQ33" s="109">
        <f>($AK$3+(K33+AC33)*12*7.57%)*SUM(Fasering!$D$5:$D$8)</f>
        <v>1053.4227390377976</v>
      </c>
      <c r="AR33" s="104">
        <f>($AK$3+(L33+AD33)*12*7.57%)*SUM(Fasering!$D$5:$D$9)</f>
        <v>1591.7991826573925</v>
      </c>
      <c r="AS33" s="9">
        <f>($AK$3+(M33+AE33)*12*7.57%)*SUM(Fasering!$D$5:$D$10)</f>
        <v>2212.6359935947785</v>
      </c>
      <c r="AT33" s="9">
        <f>($AK$3+(N33+AF33)*12*7.57%)*SUM(Fasering!$D$5:$D$11)</f>
        <v>2914.2596738288362</v>
      </c>
      <c r="AU33" s="74">
        <f>($AK$3+(O33+AG33)*12*7.57%)*SUM(Fasering!$D$5:$D$12)</f>
        <v>3699.831847513602</v>
      </c>
    </row>
    <row r="34" spans="1:47" x14ac:dyDescent="0.3">
      <c r="A34" s="32">
        <f t="shared" si="8"/>
        <v>24</v>
      </c>
      <c r="B34" s="142">
        <v>35403.230000000003</v>
      </c>
      <c r="C34" s="143"/>
      <c r="D34" s="142">
        <f t="shared" si="0"/>
        <v>48601.554144000002</v>
      </c>
      <c r="E34" s="144">
        <f t="shared" si="1"/>
        <v>1204.80105662136</v>
      </c>
      <c r="F34" s="142">
        <f t="shared" si="2"/>
        <v>4050.1295120000004</v>
      </c>
      <c r="G34" s="144">
        <f t="shared" si="3"/>
        <v>100.40008805178002</v>
      </c>
      <c r="H34" s="60">
        <f>'L4'!$H$10</f>
        <v>1742.05</v>
      </c>
      <c r="I34" s="60">
        <f>GEW!$E$12+($F34-GEW!$E$12)*SUM(Fasering!$D$5)</f>
        <v>1858.3776639999999</v>
      </c>
      <c r="J34" s="60">
        <f>GEW!$E$12+($F34-GEW!$E$12)*SUM(Fasering!$D$5:$D$7)</f>
        <v>2425.0851149246414</v>
      </c>
      <c r="K34" s="60">
        <f>GEW!$E$12+($F34-GEW!$E$12)*SUM(Fasering!$D$5:$D$8)</f>
        <v>2750.2401848339541</v>
      </c>
      <c r="L34" s="98">
        <f>GEW!$E$12+($F34-GEW!$E$12)*SUM(Fasering!$D$5:$D$9)</f>
        <v>3075.3952547432673</v>
      </c>
      <c r="M34" s="60">
        <f>GEW!$E$12+($F34-GEW!$E$12)*SUM(Fasering!$D$5:$D$10)</f>
        <v>3400.5503246525795</v>
      </c>
      <c r="N34" s="60">
        <f>GEW!$E$12+($F34-GEW!$E$12)*SUM(Fasering!$D$5:$D$11)</f>
        <v>3724.9744420906882</v>
      </c>
      <c r="O34" s="117">
        <f>GEW!$E$12+($F34-GEW!$E$12)*SUM(Fasering!$D$5:$D$12)</f>
        <v>4050.1295120000013</v>
      </c>
      <c r="P34" s="142">
        <f t="shared" si="4"/>
        <v>0</v>
      </c>
      <c r="Q34" s="144">
        <f t="shared" si="5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101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116">
        <f>$P34*SUM(Fasering!$D$5:$D$12)</f>
        <v>0</v>
      </c>
      <c r="Y34" s="142">
        <f t="shared" si="6"/>
        <v>0</v>
      </c>
      <c r="Z34" s="144">
        <f t="shared" si="7"/>
        <v>0</v>
      </c>
      <c r="AA34" s="115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101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116">
        <f>$Y34*SUM(Fasering!$D$5:$D$12)</f>
        <v>0</v>
      </c>
      <c r="AH34" s="5">
        <f>($AK$3+(I34+R34)*12*7.57%)*SUM(Fasering!$D$5)</f>
        <v>0</v>
      </c>
      <c r="AI34" s="109">
        <f>($AK$3+(J34+S34)*12*7.57%)*SUM(Fasering!$D$5:$D$7)</f>
        <v>605.37189431458933</v>
      </c>
      <c r="AJ34" s="109">
        <f>($AK$3+(K34+T34)*12*7.57%)*SUM(Fasering!$D$5:$D$8)</f>
        <v>1072.9027634306121</v>
      </c>
      <c r="AK34" s="104">
        <f>($AK$3+(L34+U34)*12*7.57%)*SUM(Fasering!$D$5:$D$9)</f>
        <v>1628.0725087362853</v>
      </c>
      <c r="AL34" s="9">
        <f>($AK$3+(M34+V34)*12*7.57%)*SUM(Fasering!$D$5:$D$10)</f>
        <v>2270.8811302316071</v>
      </c>
      <c r="AM34" s="9">
        <f>($AK$3+(N34+W34)*12*7.57%)*SUM(Fasering!$D$5:$D$11)</f>
        <v>2999.5882880640247</v>
      </c>
      <c r="AN34" s="74">
        <f>($AK$3+(O34+X34)*12*7.57%)*SUM(Fasering!$D$5:$D$12)</f>
        <v>3817.4776487008025</v>
      </c>
      <c r="AO34" s="5">
        <f>($AK$3+(I34+AA34)*12*7.57%)*SUM(Fasering!$D$5)</f>
        <v>0</v>
      </c>
      <c r="AP34" s="109">
        <f>($AK$3+(J34+AB34)*12*7.57%)*SUM(Fasering!$D$5:$D$7)</f>
        <v>605.37189431458933</v>
      </c>
      <c r="AQ34" s="109">
        <f>($AK$3+(K34+AC34)*12*7.57%)*SUM(Fasering!$D$5:$D$8)</f>
        <v>1072.9027634306121</v>
      </c>
      <c r="AR34" s="104">
        <f>($AK$3+(L34+AD34)*12*7.57%)*SUM(Fasering!$D$5:$D$9)</f>
        <v>1628.0725087362853</v>
      </c>
      <c r="AS34" s="9">
        <f>($AK$3+(M34+AE34)*12*7.57%)*SUM(Fasering!$D$5:$D$10)</f>
        <v>2270.8811302316071</v>
      </c>
      <c r="AT34" s="9">
        <f>($AK$3+(N34+AF34)*12*7.57%)*SUM(Fasering!$D$5:$D$11)</f>
        <v>2999.5882880640247</v>
      </c>
      <c r="AU34" s="74">
        <f>($AK$3+(O34+AG34)*12*7.57%)*SUM(Fasering!$D$5:$D$12)</f>
        <v>3817.4776487008025</v>
      </c>
    </row>
    <row r="35" spans="1:47" x14ac:dyDescent="0.3">
      <c r="A35" s="32">
        <f t="shared" si="8"/>
        <v>25</v>
      </c>
      <c r="B35" s="142">
        <v>35411.279999999999</v>
      </c>
      <c r="C35" s="143"/>
      <c r="D35" s="142">
        <f t="shared" si="0"/>
        <v>48612.605184</v>
      </c>
      <c r="E35" s="144">
        <f t="shared" si="1"/>
        <v>1205.0750047471611</v>
      </c>
      <c r="F35" s="142">
        <f t="shared" si="2"/>
        <v>4051.050432</v>
      </c>
      <c r="G35" s="144">
        <f t="shared" si="3"/>
        <v>100.42291706226342</v>
      </c>
      <c r="H35" s="60">
        <f>'L4'!$H$10</f>
        <v>1742.05</v>
      </c>
      <c r="I35" s="60">
        <f>GEW!$E$12+($F35-GEW!$E$12)*SUM(Fasering!$D$5)</f>
        <v>1858.3776639999999</v>
      </c>
      <c r="J35" s="60">
        <f>GEW!$E$12+($F35-GEW!$E$12)*SUM(Fasering!$D$5:$D$7)</f>
        <v>2425.3232314003644</v>
      </c>
      <c r="K35" s="60">
        <f>GEW!$E$12+($F35-GEW!$E$12)*SUM(Fasering!$D$5:$D$8)</f>
        <v>2750.6149234401682</v>
      </c>
      <c r="L35" s="98">
        <f>GEW!$E$12+($F35-GEW!$E$12)*SUM(Fasering!$D$5:$D$9)</f>
        <v>3075.9066154799716</v>
      </c>
      <c r="M35" s="60">
        <f>GEW!$E$12+($F35-GEW!$E$12)*SUM(Fasering!$D$5:$D$10)</f>
        <v>3401.198307519775</v>
      </c>
      <c r="N35" s="60">
        <f>GEW!$E$12+($F35-GEW!$E$12)*SUM(Fasering!$D$5:$D$11)</f>
        <v>3725.7587399601971</v>
      </c>
      <c r="O35" s="117">
        <f>GEW!$E$12+($F35-GEW!$E$12)*SUM(Fasering!$D$5:$D$12)</f>
        <v>4051.0504320000009</v>
      </c>
      <c r="P35" s="142">
        <f t="shared" si="4"/>
        <v>0</v>
      </c>
      <c r="Q35" s="144">
        <f t="shared" si="5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101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116">
        <f>$P35*SUM(Fasering!$D$5:$D$12)</f>
        <v>0</v>
      </c>
      <c r="Y35" s="142">
        <f t="shared" si="6"/>
        <v>0</v>
      </c>
      <c r="Z35" s="144">
        <f t="shared" si="7"/>
        <v>0</v>
      </c>
      <c r="AA35" s="115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101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116">
        <f>$Y35*SUM(Fasering!$D$5:$D$12)</f>
        <v>0</v>
      </c>
      <c r="AH35" s="5">
        <f>($AK$3+(I35+R35)*12*7.57%)*SUM(Fasering!$D$5)</f>
        <v>0</v>
      </c>
      <c r="AI35" s="109">
        <f>($AK$3+(J35+S35)*12*7.57%)*SUM(Fasering!$D$5:$D$7)</f>
        <v>605.42782293579432</v>
      </c>
      <c r="AJ35" s="109">
        <f>($AK$3+(K35+T35)*12*7.57%)*SUM(Fasering!$D$5:$D$8)</f>
        <v>1073.0412833069117</v>
      </c>
      <c r="AK35" s="104">
        <f>($AK$3+(L35+U35)*12*7.57%)*SUM(Fasering!$D$5:$D$9)</f>
        <v>1628.3304435591626</v>
      </c>
      <c r="AL35" s="9">
        <f>($AK$3+(M35+V35)*12*7.57%)*SUM(Fasering!$D$5:$D$10)</f>
        <v>2271.2953036925473</v>
      </c>
      <c r="AM35" s="9">
        <f>($AK$3+(N35+W35)*12*7.57%)*SUM(Fasering!$D$5:$D$11)</f>
        <v>3000.1950485510906</v>
      </c>
      <c r="AN35" s="74">
        <f>($AK$3+(O35+X35)*12*7.57%)*SUM(Fasering!$D$5:$D$12)</f>
        <v>3818.3142124288024</v>
      </c>
      <c r="AO35" s="5">
        <f>($AK$3+(I35+AA35)*12*7.57%)*SUM(Fasering!$D$5)</f>
        <v>0</v>
      </c>
      <c r="AP35" s="109">
        <f>($AK$3+(J35+AB35)*12*7.57%)*SUM(Fasering!$D$5:$D$7)</f>
        <v>605.42782293579432</v>
      </c>
      <c r="AQ35" s="109">
        <f>($AK$3+(K35+AC35)*12*7.57%)*SUM(Fasering!$D$5:$D$8)</f>
        <v>1073.0412833069117</v>
      </c>
      <c r="AR35" s="104">
        <f>($AK$3+(L35+AD35)*12*7.57%)*SUM(Fasering!$D$5:$D$9)</f>
        <v>1628.3304435591626</v>
      </c>
      <c r="AS35" s="9">
        <f>($AK$3+(M35+AE35)*12*7.57%)*SUM(Fasering!$D$5:$D$10)</f>
        <v>2271.2953036925473</v>
      </c>
      <c r="AT35" s="9">
        <f>($AK$3+(N35+AF35)*12*7.57%)*SUM(Fasering!$D$5:$D$11)</f>
        <v>3000.1950485510906</v>
      </c>
      <c r="AU35" s="74">
        <f>($AK$3+(O35+AG35)*12*7.57%)*SUM(Fasering!$D$5:$D$12)</f>
        <v>3818.3142124288024</v>
      </c>
    </row>
    <row r="36" spans="1:47" x14ac:dyDescent="0.3">
      <c r="A36" s="32">
        <f t="shared" si="8"/>
        <v>26</v>
      </c>
      <c r="B36" s="142">
        <v>35411.279999999999</v>
      </c>
      <c r="C36" s="143"/>
      <c r="D36" s="142">
        <f t="shared" si="0"/>
        <v>48612.605184</v>
      </c>
      <c r="E36" s="144">
        <f t="shared" si="1"/>
        <v>1205.0750047471611</v>
      </c>
      <c r="F36" s="142">
        <f t="shared" si="2"/>
        <v>4051.050432</v>
      </c>
      <c r="G36" s="144">
        <f t="shared" si="3"/>
        <v>100.42291706226342</v>
      </c>
      <c r="H36" s="60">
        <f>'L4'!$H$10</f>
        <v>1742.05</v>
      </c>
      <c r="I36" s="60">
        <f>GEW!$E$12+($F36-GEW!$E$12)*SUM(Fasering!$D$5)</f>
        <v>1858.3776639999999</v>
      </c>
      <c r="J36" s="60">
        <f>GEW!$E$12+($F36-GEW!$E$12)*SUM(Fasering!$D$5:$D$7)</f>
        <v>2425.3232314003644</v>
      </c>
      <c r="K36" s="60">
        <f>GEW!$E$12+($F36-GEW!$E$12)*SUM(Fasering!$D$5:$D$8)</f>
        <v>2750.6149234401682</v>
      </c>
      <c r="L36" s="98">
        <f>GEW!$E$12+($F36-GEW!$E$12)*SUM(Fasering!$D$5:$D$9)</f>
        <v>3075.9066154799716</v>
      </c>
      <c r="M36" s="60">
        <f>GEW!$E$12+($F36-GEW!$E$12)*SUM(Fasering!$D$5:$D$10)</f>
        <v>3401.198307519775</v>
      </c>
      <c r="N36" s="60">
        <f>GEW!$E$12+($F36-GEW!$E$12)*SUM(Fasering!$D$5:$D$11)</f>
        <v>3725.7587399601971</v>
      </c>
      <c r="O36" s="117">
        <f>GEW!$E$12+($F36-GEW!$E$12)*SUM(Fasering!$D$5:$D$12)</f>
        <v>4051.0504320000009</v>
      </c>
      <c r="P36" s="142">
        <f t="shared" si="4"/>
        <v>0</v>
      </c>
      <c r="Q36" s="144">
        <f t="shared" si="5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101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116">
        <f>$P36*SUM(Fasering!$D$5:$D$12)</f>
        <v>0</v>
      </c>
      <c r="Y36" s="142">
        <f t="shared" si="6"/>
        <v>0</v>
      </c>
      <c r="Z36" s="144">
        <f t="shared" si="7"/>
        <v>0</v>
      </c>
      <c r="AA36" s="115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101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116">
        <f>$Y36*SUM(Fasering!$D$5:$D$12)</f>
        <v>0</v>
      </c>
      <c r="AH36" s="5">
        <f>($AK$3+(I36+R36)*12*7.57%)*SUM(Fasering!$D$5)</f>
        <v>0</v>
      </c>
      <c r="AI36" s="109">
        <f>($AK$3+(J36+S36)*12*7.57%)*SUM(Fasering!$D$5:$D$7)</f>
        <v>605.42782293579432</v>
      </c>
      <c r="AJ36" s="109">
        <f>($AK$3+(K36+T36)*12*7.57%)*SUM(Fasering!$D$5:$D$8)</f>
        <v>1073.0412833069117</v>
      </c>
      <c r="AK36" s="104">
        <f>($AK$3+(L36+U36)*12*7.57%)*SUM(Fasering!$D$5:$D$9)</f>
        <v>1628.3304435591626</v>
      </c>
      <c r="AL36" s="9">
        <f>($AK$3+(M36+V36)*12*7.57%)*SUM(Fasering!$D$5:$D$10)</f>
        <v>2271.2953036925473</v>
      </c>
      <c r="AM36" s="9">
        <f>($AK$3+(N36+W36)*12*7.57%)*SUM(Fasering!$D$5:$D$11)</f>
        <v>3000.1950485510906</v>
      </c>
      <c r="AN36" s="74">
        <f>($AK$3+(O36+X36)*12*7.57%)*SUM(Fasering!$D$5:$D$12)</f>
        <v>3818.3142124288024</v>
      </c>
      <c r="AO36" s="5">
        <f>($AK$3+(I36+AA36)*12*7.57%)*SUM(Fasering!$D$5)</f>
        <v>0</v>
      </c>
      <c r="AP36" s="109">
        <f>($AK$3+(J36+AB36)*12*7.57%)*SUM(Fasering!$D$5:$D$7)</f>
        <v>605.42782293579432</v>
      </c>
      <c r="AQ36" s="109">
        <f>($AK$3+(K36+AC36)*12*7.57%)*SUM(Fasering!$D$5:$D$8)</f>
        <v>1073.0412833069117</v>
      </c>
      <c r="AR36" s="104">
        <f>($AK$3+(L36+AD36)*12*7.57%)*SUM(Fasering!$D$5:$D$9)</f>
        <v>1628.3304435591626</v>
      </c>
      <c r="AS36" s="9">
        <f>($AK$3+(M36+AE36)*12*7.57%)*SUM(Fasering!$D$5:$D$10)</f>
        <v>2271.2953036925473</v>
      </c>
      <c r="AT36" s="9">
        <f>($AK$3+(N36+AF36)*12*7.57%)*SUM(Fasering!$D$5:$D$11)</f>
        <v>3000.1950485510906</v>
      </c>
      <c r="AU36" s="74">
        <f>($AK$3+(O36+AG36)*12*7.57%)*SUM(Fasering!$D$5:$D$12)</f>
        <v>3818.3142124288024</v>
      </c>
    </row>
    <row r="37" spans="1:47" x14ac:dyDescent="0.3">
      <c r="A37" s="32">
        <f t="shared" si="8"/>
        <v>27</v>
      </c>
      <c r="B37" s="142">
        <v>35419.360000000001</v>
      </c>
      <c r="C37" s="143"/>
      <c r="D37" s="142">
        <f t="shared" si="0"/>
        <v>48623.697408</v>
      </c>
      <c r="E37" s="144">
        <f t="shared" si="1"/>
        <v>1205.3499737976545</v>
      </c>
      <c r="F37" s="142">
        <f t="shared" si="2"/>
        <v>4051.974784</v>
      </c>
      <c r="G37" s="144">
        <f t="shared" si="3"/>
        <v>100.44583114980453</v>
      </c>
      <c r="H37" s="60">
        <f>'L4'!$H$10</f>
        <v>1742.05</v>
      </c>
      <c r="I37" s="60">
        <f>GEW!$E$12+($F37-GEW!$E$12)*SUM(Fasering!$D$5)</f>
        <v>1858.3776639999999</v>
      </c>
      <c r="J37" s="60">
        <f>GEW!$E$12+($F37-GEW!$E$12)*SUM(Fasering!$D$5:$D$7)</f>
        <v>2425.5622352666805</v>
      </c>
      <c r="K37" s="60">
        <f>GEW!$E$12+($F37-GEW!$E$12)*SUM(Fasering!$D$5:$D$8)</f>
        <v>2750.9910585877715</v>
      </c>
      <c r="L37" s="98">
        <f>GEW!$E$12+($F37-GEW!$E$12)*SUM(Fasering!$D$5:$D$9)</f>
        <v>3076.4198819088629</v>
      </c>
      <c r="M37" s="60">
        <f>GEW!$E$12+($F37-GEW!$E$12)*SUM(Fasering!$D$5:$D$10)</f>
        <v>3401.8487052299542</v>
      </c>
      <c r="N37" s="60">
        <f>GEW!$E$12+($F37-GEW!$E$12)*SUM(Fasering!$D$5:$D$11)</f>
        <v>3726.5459606789095</v>
      </c>
      <c r="O37" s="117">
        <f>GEW!$E$12+($F37-GEW!$E$12)*SUM(Fasering!$D$5:$D$12)</f>
        <v>4051.9747840000009</v>
      </c>
      <c r="P37" s="142">
        <f t="shared" si="4"/>
        <v>0</v>
      </c>
      <c r="Q37" s="144">
        <f t="shared" si="5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101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116">
        <f>$P37*SUM(Fasering!$D$5:$D$12)</f>
        <v>0</v>
      </c>
      <c r="Y37" s="142">
        <f t="shared" si="6"/>
        <v>0</v>
      </c>
      <c r="Z37" s="144">
        <f t="shared" si="7"/>
        <v>0</v>
      </c>
      <c r="AA37" s="115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101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116">
        <f>$Y37*SUM(Fasering!$D$5:$D$12)</f>
        <v>0</v>
      </c>
      <c r="AH37" s="5">
        <f>($AK$3+(I37+R37)*12*7.57%)*SUM(Fasering!$D$5)</f>
        <v>0</v>
      </c>
      <c r="AI37" s="109">
        <f>($AK$3+(J37+S37)*12*7.57%)*SUM(Fasering!$D$5:$D$7)</f>
        <v>605.48395998664375</v>
      </c>
      <c r="AJ37" s="109">
        <f>($AK$3+(K37+T37)*12*7.57%)*SUM(Fasering!$D$5:$D$8)</f>
        <v>1073.1803194063523</v>
      </c>
      <c r="AK37" s="104">
        <f>($AK$3+(L37+U37)*12*7.57%)*SUM(Fasering!$D$5:$D$9)</f>
        <v>1628.5893396298272</v>
      </c>
      <c r="AL37" s="9">
        <f>($AK$3+(M37+V37)*12*7.57%)*SUM(Fasering!$D$5:$D$10)</f>
        <v>2271.7110206570692</v>
      </c>
      <c r="AM37" s="9">
        <f>($AK$3+(N37+W37)*12*7.57%)*SUM(Fasering!$D$5:$D$11)</f>
        <v>3000.8040702573639</v>
      </c>
      <c r="AN37" s="74">
        <f>($AK$3+(O37+X37)*12*7.57%)*SUM(Fasering!$D$5:$D$12)</f>
        <v>3819.1538937856017</v>
      </c>
      <c r="AO37" s="5">
        <f>($AK$3+(I37+AA37)*12*7.57%)*SUM(Fasering!$D$5)</f>
        <v>0</v>
      </c>
      <c r="AP37" s="109">
        <f>($AK$3+(J37+AB37)*12*7.57%)*SUM(Fasering!$D$5:$D$7)</f>
        <v>605.48395998664375</v>
      </c>
      <c r="AQ37" s="109">
        <f>($AK$3+(K37+AC37)*12*7.57%)*SUM(Fasering!$D$5:$D$8)</f>
        <v>1073.1803194063523</v>
      </c>
      <c r="AR37" s="104">
        <f>($AK$3+(L37+AD37)*12*7.57%)*SUM(Fasering!$D$5:$D$9)</f>
        <v>1628.5893396298272</v>
      </c>
      <c r="AS37" s="9">
        <f>($AK$3+(M37+AE37)*12*7.57%)*SUM(Fasering!$D$5:$D$10)</f>
        <v>2271.7110206570692</v>
      </c>
      <c r="AT37" s="9">
        <f>($AK$3+(N37+AF37)*12*7.57%)*SUM(Fasering!$D$5:$D$11)</f>
        <v>3000.8040702573639</v>
      </c>
      <c r="AU37" s="74">
        <f>($AK$3+(O37+AG37)*12*7.57%)*SUM(Fasering!$D$5:$D$12)</f>
        <v>3819.1538937856017</v>
      </c>
    </row>
    <row r="38" spans="1:47" x14ac:dyDescent="0.3">
      <c r="A38" s="35"/>
      <c r="B38" s="156"/>
      <c r="C38" s="157"/>
      <c r="D38" s="156"/>
      <c r="E38" s="157"/>
      <c r="F38" s="156"/>
      <c r="G38" s="157"/>
      <c r="H38" s="46"/>
      <c r="I38" s="46"/>
      <c r="J38" s="46"/>
      <c r="K38" s="99"/>
      <c r="L38" s="46"/>
      <c r="M38" s="46"/>
      <c r="N38" s="46"/>
      <c r="O38" s="119"/>
      <c r="P38" s="156"/>
      <c r="Q38" s="157"/>
      <c r="R38" s="46"/>
      <c r="S38" s="46"/>
      <c r="T38" s="99"/>
      <c r="U38" s="46"/>
      <c r="V38" s="46"/>
      <c r="W38" s="46"/>
      <c r="X38" s="119"/>
      <c r="Y38" s="156"/>
      <c r="Z38" s="157"/>
      <c r="AA38" s="46"/>
      <c r="AB38" s="46"/>
      <c r="AC38" s="99"/>
      <c r="AD38" s="46"/>
      <c r="AE38" s="46"/>
      <c r="AF38" s="46"/>
      <c r="AG38" s="119"/>
      <c r="AH38" s="75"/>
      <c r="AI38" s="110"/>
      <c r="AJ38" s="105"/>
      <c r="AK38" s="76"/>
      <c r="AL38" s="76"/>
      <c r="AM38" s="76"/>
      <c r="AN38" s="77"/>
      <c r="AO38" s="75"/>
      <c r="AP38" s="110"/>
      <c r="AQ38" s="105"/>
      <c r="AR38" s="76"/>
      <c r="AS38" s="76"/>
      <c r="AT38" s="76"/>
      <c r="AU38" s="77"/>
    </row>
  </sheetData>
  <mergeCells count="166">
    <mergeCell ref="B36:C36"/>
    <mergeCell ref="D36:E36"/>
    <mergeCell ref="F36:G36"/>
    <mergeCell ref="P36:Q36"/>
    <mergeCell ref="Y36:Z36"/>
    <mergeCell ref="B35:C35"/>
    <mergeCell ref="D35:E35"/>
    <mergeCell ref="F35:G35"/>
    <mergeCell ref="P35:Q35"/>
    <mergeCell ref="Y35:Z35"/>
    <mergeCell ref="B38:C38"/>
    <mergeCell ref="D38:E38"/>
    <mergeCell ref="F38:G38"/>
    <mergeCell ref="P38:Q38"/>
    <mergeCell ref="Y38:Z38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3:C33"/>
    <mergeCell ref="D33:E33"/>
    <mergeCell ref="F33:G33"/>
    <mergeCell ref="P33:Q33"/>
    <mergeCell ref="Y33:Z33"/>
    <mergeCell ref="B32:C32"/>
    <mergeCell ref="D32:E32"/>
    <mergeCell ref="F32:G32"/>
    <mergeCell ref="P32:Q32"/>
    <mergeCell ref="Y32:Z32"/>
    <mergeCell ref="B31:C31"/>
    <mergeCell ref="D31:E31"/>
    <mergeCell ref="F31:G31"/>
    <mergeCell ref="P31:Q31"/>
    <mergeCell ref="Y31:Z31"/>
    <mergeCell ref="B30:C30"/>
    <mergeCell ref="D30:E30"/>
    <mergeCell ref="F30:G30"/>
    <mergeCell ref="P30:Q30"/>
    <mergeCell ref="Y30:Z30"/>
    <mergeCell ref="B29:C29"/>
    <mergeCell ref="D29:E29"/>
    <mergeCell ref="F29:G29"/>
    <mergeCell ref="P29:Q29"/>
    <mergeCell ref="Y29:Z29"/>
    <mergeCell ref="B28:C28"/>
    <mergeCell ref="D28:E28"/>
    <mergeCell ref="F28:G28"/>
    <mergeCell ref="P28:Q28"/>
    <mergeCell ref="Y28:Z28"/>
    <mergeCell ref="B27:C27"/>
    <mergeCell ref="D27:E27"/>
    <mergeCell ref="F27:G27"/>
    <mergeCell ref="P27:Q27"/>
    <mergeCell ref="Y27:Z27"/>
    <mergeCell ref="B26:C26"/>
    <mergeCell ref="D26:E26"/>
    <mergeCell ref="F26:G26"/>
    <mergeCell ref="P26:Q26"/>
    <mergeCell ref="Y26:Z26"/>
    <mergeCell ref="B25:C25"/>
    <mergeCell ref="D25:E25"/>
    <mergeCell ref="F25:G25"/>
    <mergeCell ref="P25:Q25"/>
    <mergeCell ref="Y25:Z25"/>
    <mergeCell ref="B24:C24"/>
    <mergeCell ref="D24:E24"/>
    <mergeCell ref="F24:G24"/>
    <mergeCell ref="P24:Q24"/>
    <mergeCell ref="Y24:Z24"/>
    <mergeCell ref="B23:C23"/>
    <mergeCell ref="D23:E23"/>
    <mergeCell ref="F23:G23"/>
    <mergeCell ref="P23:Q23"/>
    <mergeCell ref="Y23:Z23"/>
    <mergeCell ref="B22:C22"/>
    <mergeCell ref="D22:E22"/>
    <mergeCell ref="F22:G22"/>
    <mergeCell ref="P22:Q22"/>
    <mergeCell ref="Y22:Z22"/>
    <mergeCell ref="B21:C21"/>
    <mergeCell ref="D21:E21"/>
    <mergeCell ref="F21:G21"/>
    <mergeCell ref="P21:Q21"/>
    <mergeCell ref="Y21:Z21"/>
    <mergeCell ref="B20:C20"/>
    <mergeCell ref="D20:E20"/>
    <mergeCell ref="F20:G20"/>
    <mergeCell ref="P20:Q20"/>
    <mergeCell ref="Y20:Z20"/>
    <mergeCell ref="B19:C19"/>
    <mergeCell ref="D19:E19"/>
    <mergeCell ref="F19:G19"/>
    <mergeCell ref="P19:Q19"/>
    <mergeCell ref="Y19:Z19"/>
    <mergeCell ref="B18:C18"/>
    <mergeCell ref="D18:E18"/>
    <mergeCell ref="F18:G18"/>
    <mergeCell ref="P18:Q18"/>
    <mergeCell ref="Y18:Z18"/>
    <mergeCell ref="B17:C17"/>
    <mergeCell ref="D17:E17"/>
    <mergeCell ref="F17:G17"/>
    <mergeCell ref="P17:Q17"/>
    <mergeCell ref="Y17:Z17"/>
    <mergeCell ref="B16:C16"/>
    <mergeCell ref="D16:E16"/>
    <mergeCell ref="F16:G16"/>
    <mergeCell ref="P16:Q16"/>
    <mergeCell ref="Y16:Z16"/>
    <mergeCell ref="B15:C15"/>
    <mergeCell ref="D15:E15"/>
    <mergeCell ref="F15:G15"/>
    <mergeCell ref="P15:Q15"/>
    <mergeCell ref="Y15:Z15"/>
    <mergeCell ref="B14:C14"/>
    <mergeCell ref="D14:E14"/>
    <mergeCell ref="F14:G14"/>
    <mergeCell ref="P14:Q14"/>
    <mergeCell ref="Y14:Z14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9:C9"/>
    <mergeCell ref="D9:E9"/>
    <mergeCell ref="B12:C12"/>
    <mergeCell ref="D12:E12"/>
    <mergeCell ref="F12:G12"/>
    <mergeCell ref="P12:Q12"/>
    <mergeCell ref="Y12:Z12"/>
    <mergeCell ref="B11:C11"/>
    <mergeCell ref="D11:E11"/>
    <mergeCell ref="F11:G11"/>
    <mergeCell ref="P11:Q11"/>
    <mergeCell ref="Y11:Z11"/>
    <mergeCell ref="AH6:AN6"/>
    <mergeCell ref="AO6:AU6"/>
    <mergeCell ref="B8:C8"/>
    <mergeCell ref="D8:E8"/>
    <mergeCell ref="P8:Q8"/>
    <mergeCell ref="Y8:Z8"/>
    <mergeCell ref="B6:E6"/>
    <mergeCell ref="P6:Q6"/>
    <mergeCell ref="Y6:Z6"/>
    <mergeCell ref="B7:C7"/>
    <mergeCell ref="D7:E7"/>
    <mergeCell ref="F7:G7"/>
    <mergeCell ref="P7:Q7"/>
    <mergeCell ref="Y7:Z7"/>
    <mergeCell ref="F8:G8"/>
    <mergeCell ref="F6:G6"/>
    <mergeCell ref="R6:X6"/>
    <mergeCell ref="AA6:AG6"/>
    <mergeCell ref="H6:O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25" style="23" customWidth="1"/>
    <col min="11" max="11" width="11.25" style="24" customWidth="1"/>
    <col min="12" max="15" width="11.25" style="23" customWidth="1"/>
    <col min="16" max="17" width="7.75" style="23" customWidth="1"/>
    <col min="18" max="19" width="11.25" style="23" customWidth="1"/>
    <col min="20" max="20" width="11.25" style="24" customWidth="1"/>
    <col min="21" max="24" width="11.25" style="23" customWidth="1"/>
    <col min="25" max="26" width="7.75" style="23" customWidth="1"/>
    <col min="27" max="28" width="11.25" style="23" customWidth="1"/>
    <col min="29" max="29" width="11.25" style="24" customWidth="1"/>
    <col min="30" max="33" width="11.25" style="23" customWidth="1"/>
    <col min="34" max="34" width="11.25" customWidth="1"/>
    <col min="35" max="35" width="11.25" style="68" customWidth="1"/>
    <col min="36" max="36" width="11.25" style="94" customWidth="1"/>
    <col min="37" max="41" width="11.25" customWidth="1"/>
    <col min="42" max="42" width="11.25" style="68" customWidth="1"/>
    <col min="43" max="43" width="11.25" style="94" customWidth="1"/>
    <col min="44" max="44" width="11.25" style="23" customWidth="1"/>
    <col min="45" max="47" width="11.25" customWidth="1"/>
  </cols>
  <sheetData>
    <row r="1" spans="1:47" ht="16.5" x14ac:dyDescent="0.3">
      <c r="A1" s="21" t="s">
        <v>93</v>
      </c>
      <c r="B1" s="21"/>
      <c r="C1" s="21" t="s">
        <v>94</v>
      </c>
      <c r="D1" s="21"/>
      <c r="E1" s="21"/>
      <c r="G1" s="21"/>
      <c r="J1" s="36"/>
      <c r="K1" s="21"/>
      <c r="L1" s="85">
        <f>D6</f>
        <v>44287</v>
      </c>
      <c r="O1" s="24"/>
      <c r="S1" s="112"/>
      <c r="AH1" s="68" t="str">
        <f>'L4'!$AH$2</f>
        <v>Berekening eindejaarspremie 2020:</v>
      </c>
      <c r="AR1"/>
    </row>
    <row r="2" spans="1:47" ht="16.5" x14ac:dyDescent="0.3">
      <c r="A2" s="21"/>
      <c r="B2" s="21"/>
      <c r="C2"/>
      <c r="D2"/>
      <c r="E2"/>
      <c r="F2"/>
      <c r="G2"/>
      <c r="H2"/>
      <c r="I2"/>
      <c r="J2" s="68"/>
      <c r="K2" s="94"/>
      <c r="L2"/>
      <c r="N2" s="23" t="s">
        <v>21</v>
      </c>
      <c r="O2" s="25">
        <f>ROUND('L4'!O3/1.2434,4)</f>
        <v>1.1041000000000001</v>
      </c>
      <c r="AH2" s="69" t="s">
        <v>92</v>
      </c>
      <c r="AK2" s="70">
        <f>'L4'!$AK$3</f>
        <v>138.34</v>
      </c>
      <c r="AR2"/>
    </row>
    <row r="3" spans="1:47" ht="17.25" x14ac:dyDescent="0.35">
      <c r="A3" s="21"/>
      <c r="B3" s="21"/>
      <c r="C3" s="21"/>
      <c r="D3" s="21"/>
      <c r="E3" s="26"/>
      <c r="F3" s="27"/>
      <c r="G3" s="21"/>
      <c r="H3" s="21"/>
      <c r="I3" s="21"/>
      <c r="J3" s="36"/>
      <c r="K3" s="21"/>
      <c r="L3" s="21"/>
      <c r="M3" s="21"/>
      <c r="N3" s="21"/>
      <c r="O3" s="21"/>
      <c r="P3" s="21"/>
      <c r="AH3" s="69" t="s">
        <v>47</v>
      </c>
    </row>
    <row r="4" spans="1:47" x14ac:dyDescent="0.3">
      <c r="A4" s="28"/>
      <c r="B4" s="135" t="s">
        <v>22</v>
      </c>
      <c r="C4" s="136"/>
      <c r="D4" s="136"/>
      <c r="E4" s="137"/>
      <c r="F4" s="135" t="s">
        <v>23</v>
      </c>
      <c r="G4" s="137"/>
      <c r="H4" s="132" t="s">
        <v>37</v>
      </c>
      <c r="I4" s="133"/>
      <c r="J4" s="133"/>
      <c r="K4" s="133"/>
      <c r="L4" s="133"/>
      <c r="M4" s="133"/>
      <c r="N4" s="133"/>
      <c r="O4" s="134"/>
      <c r="P4" s="135" t="s">
        <v>24</v>
      </c>
      <c r="Q4" s="138"/>
      <c r="R4" s="132" t="s">
        <v>38</v>
      </c>
      <c r="S4" s="133"/>
      <c r="T4" s="133"/>
      <c r="U4" s="133"/>
      <c r="V4" s="133"/>
      <c r="W4" s="133"/>
      <c r="X4" s="134"/>
      <c r="Y4" s="135" t="s">
        <v>25</v>
      </c>
      <c r="Z4" s="137"/>
      <c r="AA4" s="132" t="s">
        <v>39</v>
      </c>
      <c r="AB4" s="133"/>
      <c r="AC4" s="133"/>
      <c r="AD4" s="133"/>
      <c r="AE4" s="133"/>
      <c r="AF4" s="133"/>
      <c r="AG4" s="134"/>
      <c r="AH4" s="132" t="s">
        <v>99</v>
      </c>
      <c r="AI4" s="133"/>
      <c r="AJ4" s="133"/>
      <c r="AK4" s="133"/>
      <c r="AL4" s="133"/>
      <c r="AM4" s="133"/>
      <c r="AN4" s="134"/>
      <c r="AO4" s="132" t="s">
        <v>100</v>
      </c>
      <c r="AP4" s="133"/>
      <c r="AQ4" s="133"/>
      <c r="AR4" s="133"/>
      <c r="AS4" s="133"/>
      <c r="AT4" s="133"/>
      <c r="AU4" s="134"/>
    </row>
    <row r="5" spans="1:47" x14ac:dyDescent="0.3">
      <c r="A5" s="32"/>
      <c r="B5" s="139">
        <v>1</v>
      </c>
      <c r="C5" s="140"/>
      <c r="D5" s="139"/>
      <c r="E5" s="140"/>
      <c r="F5" s="139"/>
      <c r="G5" s="140"/>
      <c r="H5" s="43" t="s">
        <v>128</v>
      </c>
      <c r="I5" s="43" t="s">
        <v>32</v>
      </c>
      <c r="J5" s="43" t="s">
        <v>33</v>
      </c>
      <c r="K5" s="43" t="s">
        <v>34</v>
      </c>
      <c r="L5" s="95" t="s">
        <v>35</v>
      </c>
      <c r="M5" s="43" t="s">
        <v>36</v>
      </c>
      <c r="N5" s="43" t="s">
        <v>125</v>
      </c>
      <c r="O5" s="114" t="s">
        <v>126</v>
      </c>
      <c r="P5" s="139"/>
      <c r="Q5" s="140"/>
      <c r="R5" s="43" t="s">
        <v>127</v>
      </c>
      <c r="S5" s="43" t="s">
        <v>33</v>
      </c>
      <c r="T5" s="43" t="s">
        <v>34</v>
      </c>
      <c r="U5" s="95" t="s">
        <v>35</v>
      </c>
      <c r="V5" s="43" t="s">
        <v>36</v>
      </c>
      <c r="W5" s="43" t="s">
        <v>125</v>
      </c>
      <c r="X5" s="114" t="s">
        <v>126</v>
      </c>
      <c r="Y5" s="141" t="s">
        <v>27</v>
      </c>
      <c r="Z5" s="140"/>
      <c r="AA5" s="43" t="s">
        <v>127</v>
      </c>
      <c r="AB5" s="43" t="s">
        <v>33</v>
      </c>
      <c r="AC5" s="43" t="s">
        <v>34</v>
      </c>
      <c r="AD5" s="95" t="s">
        <v>35</v>
      </c>
      <c r="AE5" s="43" t="s">
        <v>36</v>
      </c>
      <c r="AF5" s="43" t="s">
        <v>125</v>
      </c>
      <c r="AG5" s="114" t="s">
        <v>126</v>
      </c>
      <c r="AH5" s="43" t="s">
        <v>127</v>
      </c>
      <c r="AI5" s="43" t="s">
        <v>33</v>
      </c>
      <c r="AJ5" s="43" t="s">
        <v>34</v>
      </c>
      <c r="AK5" s="95" t="s">
        <v>35</v>
      </c>
      <c r="AL5" s="43" t="s">
        <v>36</v>
      </c>
      <c r="AM5" s="43" t="s">
        <v>125</v>
      </c>
      <c r="AN5" s="114" t="s">
        <v>126</v>
      </c>
      <c r="AO5" s="43" t="s">
        <v>127</v>
      </c>
      <c r="AP5" s="43" t="s">
        <v>33</v>
      </c>
      <c r="AQ5" s="43" t="s">
        <v>34</v>
      </c>
      <c r="AR5" s="95" t="s">
        <v>35</v>
      </c>
      <c r="AS5" s="43" t="s">
        <v>36</v>
      </c>
      <c r="AT5" s="43" t="s">
        <v>125</v>
      </c>
      <c r="AU5" s="114" t="s">
        <v>126</v>
      </c>
    </row>
    <row r="6" spans="1:47" x14ac:dyDescent="0.3">
      <c r="A6" s="32"/>
      <c r="B6" s="148" t="s">
        <v>95</v>
      </c>
      <c r="C6" s="149"/>
      <c r="D6" s="150">
        <f>'L4'!$D$8</f>
        <v>44287</v>
      </c>
      <c r="E6" s="151"/>
      <c r="F6" s="154">
        <f>D6</f>
        <v>44287</v>
      </c>
      <c r="G6" s="155"/>
      <c r="H6" s="47"/>
      <c r="I6" s="47" t="s">
        <v>101</v>
      </c>
      <c r="J6" s="47" t="s">
        <v>102</v>
      </c>
      <c r="K6" s="47" t="s">
        <v>103</v>
      </c>
      <c r="L6" s="96" t="s">
        <v>103</v>
      </c>
      <c r="M6" s="47" t="s">
        <v>103</v>
      </c>
      <c r="N6" s="47" t="s">
        <v>104</v>
      </c>
      <c r="O6" s="52" t="s">
        <v>103</v>
      </c>
      <c r="P6" s="152"/>
      <c r="Q6" s="153"/>
      <c r="R6" s="47" t="s">
        <v>101</v>
      </c>
      <c r="S6" s="47" t="s">
        <v>102</v>
      </c>
      <c r="T6" s="47" t="s">
        <v>103</v>
      </c>
      <c r="U6" s="96" t="s">
        <v>103</v>
      </c>
      <c r="V6" s="47" t="s">
        <v>103</v>
      </c>
      <c r="W6" s="47" t="s">
        <v>104</v>
      </c>
      <c r="X6" s="52" t="s">
        <v>103</v>
      </c>
      <c r="Y6" s="152"/>
      <c r="Z6" s="153"/>
      <c r="AA6" s="47" t="s">
        <v>101</v>
      </c>
      <c r="AB6" s="47" t="s">
        <v>102</v>
      </c>
      <c r="AC6" s="47" t="s">
        <v>103</v>
      </c>
      <c r="AD6" s="96" t="s">
        <v>103</v>
      </c>
      <c r="AE6" s="47" t="s">
        <v>103</v>
      </c>
      <c r="AF6" s="47" t="s">
        <v>104</v>
      </c>
      <c r="AG6" s="52" t="s">
        <v>103</v>
      </c>
      <c r="AH6" s="47" t="s">
        <v>101</v>
      </c>
      <c r="AI6" s="47" t="s">
        <v>102</v>
      </c>
      <c r="AJ6" s="47" t="s">
        <v>103</v>
      </c>
      <c r="AK6" s="96" t="s">
        <v>103</v>
      </c>
      <c r="AL6" s="47" t="s">
        <v>103</v>
      </c>
      <c r="AM6" s="47" t="s">
        <v>104</v>
      </c>
      <c r="AN6" s="52" t="s">
        <v>103</v>
      </c>
      <c r="AO6" s="47" t="s">
        <v>101</v>
      </c>
      <c r="AP6" s="47" t="s">
        <v>102</v>
      </c>
      <c r="AQ6" s="47" t="s">
        <v>103</v>
      </c>
      <c r="AR6" s="96" t="s">
        <v>103</v>
      </c>
      <c r="AS6" s="47" t="s">
        <v>103</v>
      </c>
      <c r="AT6" s="47" t="s">
        <v>104</v>
      </c>
      <c r="AU6" s="52" t="s">
        <v>103</v>
      </c>
    </row>
    <row r="7" spans="1:47" x14ac:dyDescent="0.3">
      <c r="A7" s="32"/>
      <c r="B7" s="135"/>
      <c r="C7" s="137"/>
      <c r="D7" s="147"/>
      <c r="E7" s="138"/>
      <c r="F7" s="93"/>
      <c r="G7" s="59"/>
      <c r="H7" s="61"/>
      <c r="I7" s="61"/>
      <c r="J7" s="61"/>
      <c r="K7" s="61"/>
      <c r="L7" s="97"/>
      <c r="M7" s="61"/>
      <c r="N7" s="61"/>
      <c r="O7" s="59"/>
      <c r="P7" s="58"/>
      <c r="Q7" s="59"/>
      <c r="R7" s="44"/>
      <c r="S7" s="44"/>
      <c r="T7" s="44"/>
      <c r="U7" s="100"/>
      <c r="V7" s="44"/>
      <c r="W7" s="44"/>
      <c r="X7" s="113"/>
      <c r="Y7" s="58"/>
      <c r="Z7" s="59"/>
      <c r="AA7" s="118"/>
      <c r="AB7" s="44"/>
      <c r="AC7" s="44"/>
      <c r="AD7" s="100"/>
      <c r="AE7" s="44"/>
      <c r="AF7" s="44"/>
      <c r="AG7" s="113"/>
      <c r="AH7" s="71"/>
      <c r="AI7" s="108"/>
      <c r="AJ7" s="108"/>
      <c r="AK7" s="103"/>
      <c r="AL7" s="72"/>
      <c r="AM7" s="72"/>
      <c r="AN7" s="73"/>
      <c r="AO7" s="71"/>
      <c r="AP7" s="108"/>
      <c r="AQ7" s="108"/>
      <c r="AR7" s="103"/>
      <c r="AS7" s="72"/>
      <c r="AT7" s="72"/>
      <c r="AU7" s="73"/>
    </row>
    <row r="8" spans="1:47" x14ac:dyDescent="0.3">
      <c r="A8" s="32">
        <v>0</v>
      </c>
      <c r="B8" s="142">
        <v>26901.840000000004</v>
      </c>
      <c r="C8" s="143"/>
      <c r="D8" s="142">
        <f t="shared" ref="D8:D35" si="0">B8*$O$2</f>
        <v>29702.321544000006</v>
      </c>
      <c r="E8" s="144">
        <f t="shared" ref="E8:E35" si="1">D8/40.3399</f>
        <v>736.30131814902882</v>
      </c>
      <c r="F8" s="145">
        <f t="shared" ref="F8:F35" si="2">B8/12*$O$2</f>
        <v>2475.1934620000002</v>
      </c>
      <c r="G8" s="146">
        <f t="shared" ref="G8:G35" si="3">F8/40.3399</f>
        <v>61.358443179085725</v>
      </c>
      <c r="H8" s="60">
        <f>'L4'!$H$10</f>
        <v>1742.05</v>
      </c>
      <c r="I8" s="60">
        <f>GEW!$E$12+($F8-GEW!$E$12)*SUM(Fasering!$D$5)</f>
        <v>1858.3776639999999</v>
      </c>
      <c r="J8" s="60">
        <f>GEW!$E$12+($F8-GEW!$E$12)*SUM(Fasering!$D$5:$D$7)</f>
        <v>2017.8638343406801</v>
      </c>
      <c r="K8" s="60">
        <f>GEW!$E$12+($F8-GEW!$E$12)*SUM(Fasering!$D$5:$D$8)</f>
        <v>2109.3709016680659</v>
      </c>
      <c r="L8" s="98">
        <f>GEW!$E$12+($F8-GEW!$E$12)*SUM(Fasering!$D$5:$D$9)</f>
        <v>2200.8779689954522</v>
      </c>
      <c r="M8" s="60">
        <f>GEW!$E$12+($F8-GEW!$E$12)*SUM(Fasering!$D$5:$D$10)</f>
        <v>2292.385036322838</v>
      </c>
      <c r="N8" s="60">
        <f>GEW!$E$12+($F8-GEW!$E$12)*SUM(Fasering!$D$5:$D$11)</f>
        <v>2383.6863946726144</v>
      </c>
      <c r="O8" s="117">
        <f>GEW!$E$12+($F8-GEW!$E$12)*SUM(Fasering!$D$5:$D$12)</f>
        <v>2475.1934620000002</v>
      </c>
      <c r="P8" s="145">
        <f>((B8&lt;19968.2*1.2434)*913.03+(B8&gt;19968.2*1.2434)*(B8&lt;20424.71*1.2434)*(20424.71-B8/1.2434+456.51)+(B8&gt;20424.71*1.2434)*(B8&lt;22659.62*1.2434)*456.51+(B8&gt;22659.62*1.2434)*(B8&lt;23116.13*1.2434)*(23116.13-B8/1.2434))/12*Inhoud!$C$4</f>
        <v>52.224743999999994</v>
      </c>
      <c r="Q8" s="146">
        <f t="shared" ref="Q8" si="4">P8/40.3399</f>
        <v>1.2946175870540084</v>
      </c>
      <c r="R8" s="45">
        <f>$P8*SUM(Fasering!$D$5)</f>
        <v>0</v>
      </c>
      <c r="S8" s="45">
        <f>$P8*SUM(Fasering!$D$5:$D$7)</f>
        <v>13.503422649986039</v>
      </c>
      <c r="T8" s="45">
        <f>$P8*SUM(Fasering!$D$5:$D$8)</f>
        <v>21.25117032580593</v>
      </c>
      <c r="U8" s="101">
        <f>$P8*SUM(Fasering!$D$5:$D$9)</f>
        <v>28.998918001625825</v>
      </c>
      <c r="V8" s="45">
        <f>$P8*SUM(Fasering!$D$5:$D$10)</f>
        <v>36.746665677445719</v>
      </c>
      <c r="W8" s="45">
        <f>$P8*SUM(Fasering!$D$5:$D$11)</f>
        <v>44.476996324180114</v>
      </c>
      <c r="X8" s="116">
        <f>$P8*SUM(Fasering!$D$5:$D$12)</f>
        <v>52.224744000000008</v>
      </c>
      <c r="Y8" s="145">
        <f>((B8&lt;19968.2*1.2434)*456.51+(B8&gt;19968.2*1.2434)*(B8&lt;20196.46*1.2434)*(20196.46-B8/1.2434+228.26)+(B8&gt;20196.46*1.2434)*(B8&lt;22659.62*1.2434)*228.26+(B8&gt;22659.62*1.2434)*(B8&lt;22887.88*1.2434)*(22887.88-B8/1.2434))/12*Inhoud!$C$4</f>
        <v>26.112943999999999</v>
      </c>
      <c r="Z8" s="146">
        <f t="shared" ref="Z8" si="5">Y8/40.3399</f>
        <v>0.64732297303662123</v>
      </c>
      <c r="AA8" s="115">
        <f>$Y8*SUM(Fasering!$D$5)</f>
        <v>0</v>
      </c>
      <c r="AB8" s="45">
        <f>$Y8*SUM(Fasering!$D$5:$D$7)</f>
        <v>6.7518592234251456</v>
      </c>
      <c r="AC8" s="45">
        <f>$Y8*SUM(Fasering!$D$5:$D$8)</f>
        <v>10.625817919801236</v>
      </c>
      <c r="AD8" s="101">
        <f>$Y8*SUM(Fasering!$D$5:$D$9)</f>
        <v>14.499776616177325</v>
      </c>
      <c r="AE8" s="45">
        <f>$Y8*SUM(Fasering!$D$5:$D$10)</f>
        <v>18.373735312553414</v>
      </c>
      <c r="AF8" s="45">
        <f>$Y8*SUM(Fasering!$D$5:$D$11)</f>
        <v>22.238985303623913</v>
      </c>
      <c r="AG8" s="116">
        <f>$Y8*SUM(Fasering!$D$5:$D$12)</f>
        <v>26.112944000000006</v>
      </c>
      <c r="AH8" s="5">
        <f>($AK$2+(I8+R8)*12*7.57%)*SUM(Fasering!$D$5)</f>
        <v>0</v>
      </c>
      <c r="AI8" s="109">
        <f>($AK$2+(J8+S8)*12*7.57%)*SUM(Fasering!$D$5:$D$7)</f>
        <v>512.89573586645747</v>
      </c>
      <c r="AJ8" s="109">
        <f>($AK$2+(K8+T8)*12*7.57%)*SUM(Fasering!$D$5:$D$8)</f>
        <v>843.86464747409082</v>
      </c>
      <c r="AK8" s="104">
        <f>($AK$2+(L8+U8)*12*7.57%)*SUM(Fasering!$D$5:$D$9)</f>
        <v>1201.5856575365281</v>
      </c>
      <c r="AL8" s="9">
        <f>($AK$2+(M8+V8)*12*7.57%)*SUM(Fasering!$D$5:$D$10)</f>
        <v>1586.0587660537687</v>
      </c>
      <c r="AM8" s="9">
        <f>($AK$2+(N8+W8)*12*7.57%)*SUM(Fasering!$D$5:$D$11)</f>
        <v>1996.3295319396159</v>
      </c>
      <c r="AN8" s="74">
        <f>($AK$2+(O8+X8)*12*7.57%)*SUM(Fasering!$D$5:$D$12)</f>
        <v>2434.2466983304012</v>
      </c>
      <c r="AO8" s="5">
        <f>($AK$2+(I8+AA8)*12*7.57%)*SUM(Fasering!$D$5)</f>
        <v>0</v>
      </c>
      <c r="AP8" s="109">
        <f>($AK$2+(J8+AB8)*12*7.57%)*SUM(Fasering!$D$5:$D$7)</f>
        <v>511.30993365651068</v>
      </c>
      <c r="AQ8" s="109">
        <f>($AK$2+(K8+AC8)*12*7.57%)*SUM(Fasering!$D$5:$D$8)</f>
        <v>839.93704973926867</v>
      </c>
      <c r="AR8" s="104">
        <f>($AK$2+(L8+AD8)*12*7.57%)*SUM(Fasering!$D$5:$D$9)</f>
        <v>1194.2721639561778</v>
      </c>
      <c r="AS8" s="9">
        <f>($AK$2+(M8+AE8)*12*7.57%)*SUM(Fasering!$D$5:$D$10)</f>
        <v>1574.3152763072371</v>
      </c>
      <c r="AT8" s="9">
        <f>($AK$2+(N8+AF8)*12*7.57%)*SUM(Fasering!$D$5:$D$11)</f>
        <v>1979.125422477143</v>
      </c>
      <c r="AU8" s="74">
        <f>($AK$2+(O8+AG8)*12*7.57%)*SUM(Fasering!$D$5:$D$12)</f>
        <v>2410.526739210401</v>
      </c>
    </row>
    <row r="9" spans="1:47" x14ac:dyDescent="0.3">
      <c r="A9" s="32">
        <f t="shared" ref="A9:A35" si="6">+A8+1</f>
        <v>1</v>
      </c>
      <c r="B9" s="142">
        <v>27381</v>
      </c>
      <c r="C9" s="143"/>
      <c r="D9" s="142">
        <f t="shared" si="0"/>
        <v>30231.362100000002</v>
      </c>
      <c r="E9" s="144">
        <f t="shared" si="1"/>
        <v>749.41589096651217</v>
      </c>
      <c r="F9" s="145">
        <f t="shared" si="2"/>
        <v>2519.2801750000003</v>
      </c>
      <c r="G9" s="146">
        <f t="shared" si="3"/>
        <v>62.451324247209349</v>
      </c>
      <c r="H9" s="60">
        <f>'L4'!$H$10</f>
        <v>1742.05</v>
      </c>
      <c r="I9" s="60">
        <f>GEW!$E$12+($F9-GEW!$E$12)*SUM(Fasering!$D$5)</f>
        <v>1858.3776639999999</v>
      </c>
      <c r="J9" s="60">
        <f>GEW!$E$12+($F9-GEW!$E$12)*SUM(Fasering!$D$5:$D$7)</f>
        <v>2029.2630576453962</v>
      </c>
      <c r="K9" s="60">
        <f>GEW!$E$12+($F9-GEW!$E$12)*SUM(Fasering!$D$5:$D$8)</f>
        <v>2127.3105635085899</v>
      </c>
      <c r="L9" s="98">
        <f>GEW!$E$12+($F9-GEW!$E$12)*SUM(Fasering!$D$5:$D$9)</f>
        <v>2225.3580693717836</v>
      </c>
      <c r="M9" s="60">
        <f>GEW!$E$12+($F9-GEW!$E$12)*SUM(Fasering!$D$5:$D$10)</f>
        <v>2323.4055752349773</v>
      </c>
      <c r="N9" s="60">
        <f>GEW!$E$12+($F9-GEW!$E$12)*SUM(Fasering!$D$5:$D$11)</f>
        <v>2421.2326691368071</v>
      </c>
      <c r="O9" s="117">
        <f>GEW!$E$12+($F9-GEW!$E$12)*SUM(Fasering!$D$5:$D$12)</f>
        <v>2519.2801750000003</v>
      </c>
      <c r="P9" s="145">
        <f>((B9&lt;19968.2*1.2434)*913.03+(B9&gt;19968.2*1.2434)*(B9&lt;20424.71*1.2434)*(20424.71-B9/1.2434+456.51)+(B9&gt;20424.71*1.2434)*(B9&lt;22659.62*1.2434)*456.51+(B9&gt;22659.62*1.2434)*(B9&lt;23116.13*1.2434)*(23116.13-B9/1.2434))/12*Inhoud!$C$4</f>
        <v>52.224743999999994</v>
      </c>
      <c r="Q9" s="146">
        <f t="shared" ref="Q9:Q35" si="7">P9/40.3399</f>
        <v>1.2946175870540084</v>
      </c>
      <c r="R9" s="45">
        <f>$P9*SUM(Fasering!$D$5)</f>
        <v>0</v>
      </c>
      <c r="S9" s="45">
        <f>$P9*SUM(Fasering!$D$5:$D$7)</f>
        <v>13.503422649986039</v>
      </c>
      <c r="T9" s="45">
        <f>$P9*SUM(Fasering!$D$5:$D$8)</f>
        <v>21.25117032580593</v>
      </c>
      <c r="U9" s="101">
        <f>$P9*SUM(Fasering!$D$5:$D$9)</f>
        <v>28.998918001625825</v>
      </c>
      <c r="V9" s="45">
        <f>$P9*SUM(Fasering!$D$5:$D$10)</f>
        <v>36.746665677445719</v>
      </c>
      <c r="W9" s="45">
        <f>$P9*SUM(Fasering!$D$5:$D$11)</f>
        <v>44.476996324180114</v>
      </c>
      <c r="X9" s="116">
        <f>$P9*SUM(Fasering!$D$5:$D$12)</f>
        <v>52.224744000000008</v>
      </c>
      <c r="Y9" s="145">
        <f>((B9&lt;19968.2*1.2434)*456.51+(B9&gt;19968.2*1.2434)*(B9&lt;20196.46*1.2434)*(20196.46-B9/1.2434+228.26)+(B9&gt;20196.46*1.2434)*(B9&lt;22659.62*1.2434)*228.26+(B9&gt;22659.62*1.2434)*(B9&lt;22887.88*1.2434)*(22887.88-B9/1.2434))/12*Inhoud!$C$4</f>
        <v>26.112943999999999</v>
      </c>
      <c r="Z9" s="146">
        <f t="shared" ref="Z9:Z35" si="8">Y9/40.3399</f>
        <v>0.64732297303662123</v>
      </c>
      <c r="AA9" s="115">
        <f>$Y9*SUM(Fasering!$D$5)</f>
        <v>0</v>
      </c>
      <c r="AB9" s="45">
        <f>$Y9*SUM(Fasering!$D$5:$D$7)</f>
        <v>6.7518592234251456</v>
      </c>
      <c r="AC9" s="45">
        <f>$Y9*SUM(Fasering!$D$5:$D$8)</f>
        <v>10.625817919801236</v>
      </c>
      <c r="AD9" s="101">
        <f>$Y9*SUM(Fasering!$D$5:$D$9)</f>
        <v>14.499776616177325</v>
      </c>
      <c r="AE9" s="45">
        <f>$Y9*SUM(Fasering!$D$5:$D$10)</f>
        <v>18.373735312553414</v>
      </c>
      <c r="AF9" s="45">
        <f>$Y9*SUM(Fasering!$D$5:$D$11)</f>
        <v>22.238985303623913</v>
      </c>
      <c r="AG9" s="116">
        <f>$Y9*SUM(Fasering!$D$5:$D$12)</f>
        <v>26.112944000000006</v>
      </c>
      <c r="AH9" s="5">
        <f>($AK$2+(I9+R9)*12*7.57%)*SUM(Fasering!$D$5)</f>
        <v>0</v>
      </c>
      <c r="AI9" s="109">
        <f>($AK$2+(J9+S9)*12*7.57%)*SUM(Fasering!$D$5:$D$7)</f>
        <v>515.5731769813824</v>
      </c>
      <c r="AJ9" s="109">
        <f>($AK$2+(K9+T9)*12*7.57%)*SUM(Fasering!$D$5:$D$8)</f>
        <v>850.49593578491374</v>
      </c>
      <c r="AK9" s="104">
        <f>($AK$2+(L9+U9)*12*7.57%)*SUM(Fasering!$D$5:$D$9)</f>
        <v>1213.9336340262471</v>
      </c>
      <c r="AL9" s="9">
        <f>($AK$2+(M9+V9)*12*7.57%)*SUM(Fasering!$D$5:$D$10)</f>
        <v>1605.8862717053823</v>
      </c>
      <c r="AM9" s="9">
        <f>($AK$2+(N9+W9)*12*7.57%)*SUM(Fasering!$D$5:$D$11)</f>
        <v>2025.3766537884601</v>
      </c>
      <c r="AN9" s="74">
        <f>($AK$2+(O9+X9)*12*7.57%)*SUM(Fasering!$D$5:$D$12)</f>
        <v>2474.2950684196007</v>
      </c>
      <c r="AO9" s="5">
        <f>($AK$2+(I9+AA9)*12*7.57%)*SUM(Fasering!$D$5)</f>
        <v>0</v>
      </c>
      <c r="AP9" s="109">
        <f>($AK$2+(J9+AB9)*12*7.57%)*SUM(Fasering!$D$5:$D$7)</f>
        <v>513.9873747714355</v>
      </c>
      <c r="AQ9" s="109">
        <f>($AK$2+(K9+AC9)*12*7.57%)*SUM(Fasering!$D$5:$D$8)</f>
        <v>846.56833805009182</v>
      </c>
      <c r="AR9" s="104">
        <f>($AK$2+(L9+AD9)*12*7.57%)*SUM(Fasering!$D$5:$D$9)</f>
        <v>1206.6201404458968</v>
      </c>
      <c r="AS9" s="9">
        <f>($AK$2+(M9+AE9)*12*7.57%)*SUM(Fasering!$D$5:$D$10)</f>
        <v>1594.1427819588503</v>
      </c>
      <c r="AT9" s="9">
        <f>($AK$2+(N9+AF9)*12*7.57%)*SUM(Fasering!$D$5:$D$11)</f>
        <v>2008.1725443259866</v>
      </c>
      <c r="AU9" s="74">
        <f>($AK$2+(O9+AG9)*12*7.57%)*SUM(Fasering!$D$5:$D$12)</f>
        <v>2450.5751092996011</v>
      </c>
    </row>
    <row r="10" spans="1:47" x14ac:dyDescent="0.3">
      <c r="A10" s="32">
        <f t="shared" si="6"/>
        <v>2</v>
      </c>
      <c r="B10" s="142">
        <v>28117.08</v>
      </c>
      <c r="C10" s="143"/>
      <c r="D10" s="142">
        <f t="shared" si="0"/>
        <v>31044.068028000005</v>
      </c>
      <c r="E10" s="144">
        <f t="shared" si="1"/>
        <v>769.56234467611489</v>
      </c>
      <c r="F10" s="145">
        <f t="shared" si="2"/>
        <v>2587.0056690000001</v>
      </c>
      <c r="G10" s="146">
        <f t="shared" si="3"/>
        <v>64.130195389676231</v>
      </c>
      <c r="H10" s="60">
        <f>'L4'!$H$10</f>
        <v>1742.05</v>
      </c>
      <c r="I10" s="60">
        <f>GEW!$E$12+($F10-GEW!$E$12)*SUM(Fasering!$D$5)</f>
        <v>1858.3776639999999</v>
      </c>
      <c r="J10" s="60">
        <f>GEW!$E$12+($F10-GEW!$E$12)*SUM(Fasering!$D$5:$D$7)</f>
        <v>2046.7744114523405</v>
      </c>
      <c r="K10" s="60">
        <f>GEW!$E$12+($F10-GEW!$E$12)*SUM(Fasering!$D$5:$D$8)</f>
        <v>2154.8692626645561</v>
      </c>
      <c r="L10" s="98">
        <f>GEW!$E$12+($F10-GEW!$E$12)*SUM(Fasering!$D$5:$D$9)</f>
        <v>2262.9641138767711</v>
      </c>
      <c r="M10" s="60">
        <f>GEW!$E$12+($F10-GEW!$E$12)*SUM(Fasering!$D$5:$D$10)</f>
        <v>2371.058965088987</v>
      </c>
      <c r="N10" s="60">
        <f>GEW!$E$12+($F10-GEW!$E$12)*SUM(Fasering!$D$5:$D$11)</f>
        <v>2478.9108177877852</v>
      </c>
      <c r="O10" s="117">
        <f>GEW!$E$12+($F10-GEW!$E$12)*SUM(Fasering!$D$5:$D$12)</f>
        <v>2587.0056690000001</v>
      </c>
      <c r="P10" s="145">
        <f>((B10&lt;19968.2*1.2434)*913.03+(B10&gt;19968.2*1.2434)*(B10&lt;20424.71*1.2434)*(20424.71-B10/1.2434+456.51)+(B10&gt;20424.71*1.2434)*(B10&lt;22659.62*1.2434)*456.51+(B10&gt;22659.62*1.2434)*(B10&lt;23116.13*1.2434)*(23116.13-B10/1.2434))/12*Inhoud!$C$4</f>
        <v>52.224743999999994</v>
      </c>
      <c r="Q10" s="146">
        <f t="shared" si="7"/>
        <v>1.2946175870540084</v>
      </c>
      <c r="R10" s="45">
        <f>$P10*SUM(Fasering!$D$5)</f>
        <v>0</v>
      </c>
      <c r="S10" s="45">
        <f>$P10*SUM(Fasering!$D$5:$D$7)</f>
        <v>13.503422649986039</v>
      </c>
      <c r="T10" s="45">
        <f>$P10*SUM(Fasering!$D$5:$D$8)</f>
        <v>21.25117032580593</v>
      </c>
      <c r="U10" s="101">
        <f>$P10*SUM(Fasering!$D$5:$D$9)</f>
        <v>28.998918001625825</v>
      </c>
      <c r="V10" s="45">
        <f>$P10*SUM(Fasering!$D$5:$D$10)</f>
        <v>36.746665677445719</v>
      </c>
      <c r="W10" s="45">
        <f>$P10*SUM(Fasering!$D$5:$D$11)</f>
        <v>44.476996324180114</v>
      </c>
      <c r="X10" s="116">
        <f>$P10*SUM(Fasering!$D$5:$D$12)</f>
        <v>52.224744000000008</v>
      </c>
      <c r="Y10" s="145">
        <f>((B10&lt;19968.2*1.2434)*456.51+(B10&gt;19968.2*1.2434)*(B10&lt;20196.46*1.2434)*(20196.46-B10/1.2434+228.26)+(B10&gt;20196.46*1.2434)*(B10&lt;22659.62*1.2434)*228.26+(B10&gt;22659.62*1.2434)*(B10&lt;22887.88*1.2434)*(22887.88-B10/1.2434))/12*Inhoud!$C$4</f>
        <v>26.112943999999999</v>
      </c>
      <c r="Z10" s="146">
        <f t="shared" si="8"/>
        <v>0.64732297303662123</v>
      </c>
      <c r="AA10" s="115">
        <f>$Y10*SUM(Fasering!$D$5)</f>
        <v>0</v>
      </c>
      <c r="AB10" s="45">
        <f>$Y10*SUM(Fasering!$D$5:$D$7)</f>
        <v>6.7518592234251456</v>
      </c>
      <c r="AC10" s="45">
        <f>$Y10*SUM(Fasering!$D$5:$D$8)</f>
        <v>10.625817919801236</v>
      </c>
      <c r="AD10" s="101">
        <f>$Y10*SUM(Fasering!$D$5:$D$9)</f>
        <v>14.499776616177325</v>
      </c>
      <c r="AE10" s="45">
        <f>$Y10*SUM(Fasering!$D$5:$D$10)</f>
        <v>18.373735312553414</v>
      </c>
      <c r="AF10" s="45">
        <f>$Y10*SUM(Fasering!$D$5:$D$11)</f>
        <v>22.238985303623913</v>
      </c>
      <c r="AG10" s="116">
        <f>$Y10*SUM(Fasering!$D$5:$D$12)</f>
        <v>26.112944000000006</v>
      </c>
      <c r="AH10" s="5">
        <f>($AK$2+(I10+R10)*12*7.57%)*SUM(Fasering!$D$5)</f>
        <v>0</v>
      </c>
      <c r="AI10" s="109">
        <f>($AK$2+(J10+S10)*12*7.57%)*SUM(Fasering!$D$5:$D$7)</f>
        <v>519.68623077525888</v>
      </c>
      <c r="AJ10" s="109">
        <f>($AK$2+(K10+T10)*12*7.57%)*SUM(Fasering!$D$5:$D$8)</f>
        <v>860.68284349805901</v>
      </c>
      <c r="AK10" s="104">
        <f>($AK$2+(L10+U10)*12*7.57%)*SUM(Fasering!$D$5:$D$9)</f>
        <v>1232.9024514036416</v>
      </c>
      <c r="AL10" s="9">
        <f>($AK$2+(M10+V10)*12*7.57%)*SUM(Fasering!$D$5:$D$10)</f>
        <v>1636.345054492007</v>
      </c>
      <c r="AM10" s="9">
        <f>($AK$2+(N10+W10)*12*7.57%)*SUM(Fasering!$D$5:$D$11)</f>
        <v>2069.9985033804473</v>
      </c>
      <c r="AN10" s="74">
        <f>($AK$2+(O10+X10)*12*7.57%)*SUM(Fasering!$D$5:$D$12)</f>
        <v>2535.8169071692009</v>
      </c>
      <c r="AO10" s="5">
        <f>($AK$2+(I10+AA10)*12*7.57%)*SUM(Fasering!$D$5)</f>
        <v>0</v>
      </c>
      <c r="AP10" s="109">
        <f>($AK$2+(J10+AB10)*12*7.57%)*SUM(Fasering!$D$5:$D$7)</f>
        <v>518.10042856531197</v>
      </c>
      <c r="AQ10" s="109">
        <f>($AK$2+(K10+AC10)*12*7.57%)*SUM(Fasering!$D$5:$D$8)</f>
        <v>856.7552457632371</v>
      </c>
      <c r="AR10" s="104">
        <f>($AK$2+(L10+AD10)*12*7.57%)*SUM(Fasering!$D$5:$D$9)</f>
        <v>1225.5889578232911</v>
      </c>
      <c r="AS10" s="9">
        <f>($AK$2+(M10+AE10)*12*7.57%)*SUM(Fasering!$D$5:$D$10)</f>
        <v>1624.6015647454751</v>
      </c>
      <c r="AT10" s="9">
        <f>($AK$2+(N10+AF10)*12*7.57%)*SUM(Fasering!$D$5:$D$11)</f>
        <v>2052.794393917974</v>
      </c>
      <c r="AU10" s="74">
        <f>($AK$2+(O10+AG10)*12*7.57%)*SUM(Fasering!$D$5:$D$12)</f>
        <v>2512.0969480492008</v>
      </c>
    </row>
    <row r="11" spans="1:47" x14ac:dyDescent="0.3">
      <c r="A11" s="32">
        <f t="shared" si="6"/>
        <v>3</v>
      </c>
      <c r="B11" s="142">
        <v>29110.560000000001</v>
      </c>
      <c r="C11" s="143"/>
      <c r="D11" s="142">
        <f t="shared" si="0"/>
        <v>32140.969296000003</v>
      </c>
      <c r="E11" s="144">
        <f t="shared" si="1"/>
        <v>796.7538168413904</v>
      </c>
      <c r="F11" s="145">
        <f t="shared" si="2"/>
        <v>2678.4141080000004</v>
      </c>
      <c r="G11" s="146">
        <f t="shared" si="3"/>
        <v>66.396151403449196</v>
      </c>
      <c r="H11" s="60">
        <f>'L4'!$H$10</f>
        <v>1742.05</v>
      </c>
      <c r="I11" s="60">
        <f>GEW!$E$12+($F11-GEW!$E$12)*SUM(Fasering!$D$5)</f>
        <v>1858.3776639999999</v>
      </c>
      <c r="J11" s="60">
        <f>GEW!$E$12+($F11-GEW!$E$12)*SUM(Fasering!$D$5:$D$7)</f>
        <v>2070.40931496843</v>
      </c>
      <c r="K11" s="60">
        <f>GEW!$E$12+($F11-GEW!$E$12)*SUM(Fasering!$D$5:$D$8)</f>
        <v>2192.0649702472497</v>
      </c>
      <c r="L11" s="98">
        <f>GEW!$E$12+($F11-GEW!$E$12)*SUM(Fasering!$D$5:$D$9)</f>
        <v>2313.7206255260699</v>
      </c>
      <c r="M11" s="60">
        <f>GEW!$E$12+($F11-GEW!$E$12)*SUM(Fasering!$D$5:$D$10)</f>
        <v>2435.3762808048896</v>
      </c>
      <c r="N11" s="60">
        <f>GEW!$E$12+($F11-GEW!$E$12)*SUM(Fasering!$D$5:$D$11)</f>
        <v>2556.7584527211807</v>
      </c>
      <c r="O11" s="117">
        <f>GEW!$E$12+($F11-GEW!$E$12)*SUM(Fasering!$D$5:$D$12)</f>
        <v>2678.4141080000009</v>
      </c>
      <c r="P11" s="145">
        <f>((B11&lt;19968.2*1.2434)*913.03+(B11&gt;19968.2*1.2434)*(B11&lt;20424.71*1.2434)*(20424.71-B11/1.2434+456.51)+(B11&gt;20424.71*1.2434)*(B11&lt;22659.62*1.2434)*456.51+(B11&gt;22659.62*1.2434)*(B11&lt;23116.13*1.2434)*(23116.13-B11/1.2434))/12*Inhoud!$C$4</f>
        <v>0</v>
      </c>
      <c r="Q11" s="146">
        <f t="shared" si="7"/>
        <v>0</v>
      </c>
      <c r="R11" s="45">
        <f>$P11*SUM(Fasering!$D$5)</f>
        <v>0</v>
      </c>
      <c r="S11" s="45">
        <f>$P11*SUM(Fasering!$D$5:$D$7)</f>
        <v>0</v>
      </c>
      <c r="T11" s="45">
        <f>$P11*SUM(Fasering!$D$5:$D$8)</f>
        <v>0</v>
      </c>
      <c r="U11" s="101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116">
        <f>$P11*SUM(Fasering!$D$5:$D$12)</f>
        <v>0</v>
      </c>
      <c r="Y11" s="145">
        <f>((B11&lt;19968.2*1.2434)*456.51+(B11&gt;19968.2*1.2434)*(B11&lt;20196.46*1.2434)*(20196.46-B11/1.2434+228.26)+(B11&gt;20196.46*1.2434)*(B11&lt;22659.62*1.2434)*228.26+(B11&gt;22659.62*1.2434)*(B11&lt;22887.88*1.2434)*(22887.88-B11/1.2434))/12*Inhoud!$C$4</f>
        <v>0</v>
      </c>
      <c r="Z11" s="146">
        <f t="shared" si="8"/>
        <v>0</v>
      </c>
      <c r="AA11" s="115">
        <f>$Y11*SUM(Fasering!$D$5)</f>
        <v>0</v>
      </c>
      <c r="AB11" s="45">
        <f>$Y11*SUM(Fasering!$D$5:$D$7)</f>
        <v>0</v>
      </c>
      <c r="AC11" s="45">
        <f>$Y11*SUM(Fasering!$D$5:$D$8)</f>
        <v>0</v>
      </c>
      <c r="AD11" s="101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116">
        <f>$Y11*SUM(Fasering!$D$5:$D$12)</f>
        <v>0</v>
      </c>
      <c r="AH11" s="5">
        <f>($AK$2+(I11+R11)*12*7.57%)*SUM(Fasering!$D$5)</f>
        <v>0</v>
      </c>
      <c r="AI11" s="109">
        <f>($AK$2+(J11+S11)*12*7.57%)*SUM(Fasering!$D$5:$D$7)</f>
        <v>522.06590548649615</v>
      </c>
      <c r="AJ11" s="109">
        <f>($AK$2+(K11+T11)*12*7.57%)*SUM(Fasering!$D$5:$D$8)</f>
        <v>866.57664598291092</v>
      </c>
      <c r="AK11" s="104">
        <f>($AK$2+(L11+U11)*12*7.57%)*SUM(Fasering!$D$5:$D$9)</f>
        <v>1243.8771717154127</v>
      </c>
      <c r="AL11" s="9">
        <f>($AK$2+(M11+V11)*12*7.57%)*SUM(Fasering!$D$5:$D$10)</f>
        <v>1653.9674826840017</v>
      </c>
      <c r="AM11" s="9">
        <f>($AK$2+(N11+W11)*12*7.57%)*SUM(Fasering!$D$5:$D$11)</f>
        <v>2095.8152060943221</v>
      </c>
      <c r="AN11" s="74">
        <f>($AK$2+(O11+X11)*12*7.57%)*SUM(Fasering!$D$5:$D$12)</f>
        <v>2571.4113757072014</v>
      </c>
      <c r="AO11" s="5">
        <f>($AK$2+(I11+AA11)*12*7.57%)*SUM(Fasering!$D$5)</f>
        <v>0</v>
      </c>
      <c r="AP11" s="109">
        <f>($AK$2+(J11+AB11)*12*7.57%)*SUM(Fasering!$D$5:$D$7)</f>
        <v>522.06590548649615</v>
      </c>
      <c r="AQ11" s="109">
        <f>($AK$2+(K11+AC11)*12*7.57%)*SUM(Fasering!$D$5:$D$8)</f>
        <v>866.57664598291092</v>
      </c>
      <c r="AR11" s="104">
        <f>($AK$2+(L11+AD11)*12*7.57%)*SUM(Fasering!$D$5:$D$9)</f>
        <v>1243.8771717154127</v>
      </c>
      <c r="AS11" s="9">
        <f>($AK$2+(M11+AE11)*12*7.57%)*SUM(Fasering!$D$5:$D$10)</f>
        <v>1653.9674826840017</v>
      </c>
      <c r="AT11" s="9">
        <f>($AK$2+(N11+AF11)*12*7.57%)*SUM(Fasering!$D$5:$D$11)</f>
        <v>2095.8152060943221</v>
      </c>
      <c r="AU11" s="74">
        <f>($AK$2+(O11+AG11)*12*7.57%)*SUM(Fasering!$D$5:$D$12)</f>
        <v>2571.4113757072014</v>
      </c>
    </row>
    <row r="12" spans="1:47" x14ac:dyDescent="0.3">
      <c r="A12" s="32">
        <f t="shared" si="6"/>
        <v>4</v>
      </c>
      <c r="B12" s="142">
        <v>30098.160000000003</v>
      </c>
      <c r="C12" s="143"/>
      <c r="D12" s="142">
        <f t="shared" si="0"/>
        <v>33231.378456000006</v>
      </c>
      <c r="E12" s="144">
        <f t="shared" si="1"/>
        <v>823.7843538531331</v>
      </c>
      <c r="F12" s="145">
        <f t="shared" si="2"/>
        <v>2769.2815380000006</v>
      </c>
      <c r="G12" s="146">
        <f t="shared" si="3"/>
        <v>68.648696154427768</v>
      </c>
      <c r="H12" s="60">
        <f>'L4'!$H$10</f>
        <v>1742.05</v>
      </c>
      <c r="I12" s="60">
        <f>GEW!$E$12+($F12-GEW!$E$12)*SUM(Fasering!$D$5)</f>
        <v>1858.3776639999999</v>
      </c>
      <c r="J12" s="60">
        <f>GEW!$E$12+($F12-GEW!$E$12)*SUM(Fasering!$D$5:$D$7)</f>
        <v>2093.9043331997882</v>
      </c>
      <c r="K12" s="60">
        <f>GEW!$E$12+($F12-GEW!$E$12)*SUM(Fasering!$D$5:$D$8)</f>
        <v>2229.0405317166992</v>
      </c>
      <c r="L12" s="98">
        <f>GEW!$E$12+($F12-GEW!$E$12)*SUM(Fasering!$D$5:$D$9)</f>
        <v>2364.1767302336098</v>
      </c>
      <c r="M12" s="60">
        <f>GEW!$E$12+($F12-GEW!$E$12)*SUM(Fasering!$D$5:$D$10)</f>
        <v>2499.3129287505208</v>
      </c>
      <c r="N12" s="60">
        <f>GEW!$E$12+($F12-GEW!$E$12)*SUM(Fasering!$D$5:$D$11)</f>
        <v>2634.1453394830901</v>
      </c>
      <c r="O12" s="117">
        <f>GEW!$E$12+($F12-GEW!$E$12)*SUM(Fasering!$D$5:$D$12)</f>
        <v>2769.2815380000011</v>
      </c>
      <c r="P12" s="145">
        <f>((B12&lt;19968.2*1.2434)*913.03+(B12&gt;19968.2*1.2434)*(B12&lt;20424.71*1.2434)*(20424.71-B12/1.2434+456.51)+(B12&gt;20424.71*1.2434)*(B12&lt;22659.62*1.2434)*456.51+(B12&gt;22659.62*1.2434)*(B12&lt;23116.13*1.2434)*(23116.13-B12/1.2434))/12*Inhoud!$C$4</f>
        <v>0</v>
      </c>
      <c r="Q12" s="146">
        <f t="shared" si="7"/>
        <v>0</v>
      </c>
      <c r="R12" s="45">
        <f>$P12*SUM(Fasering!$D$5)</f>
        <v>0</v>
      </c>
      <c r="S12" s="45">
        <f>$P12*SUM(Fasering!$D$5:$D$7)</f>
        <v>0</v>
      </c>
      <c r="T12" s="45">
        <f>$P12*SUM(Fasering!$D$5:$D$8)</f>
        <v>0</v>
      </c>
      <c r="U12" s="101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116">
        <f>$P12*SUM(Fasering!$D$5:$D$12)</f>
        <v>0</v>
      </c>
      <c r="Y12" s="145">
        <f>((B12&lt;19968.2*1.2434)*456.51+(B12&gt;19968.2*1.2434)*(B12&lt;20196.46*1.2434)*(20196.46-B12/1.2434+228.26)+(B12&gt;20196.46*1.2434)*(B12&lt;22659.62*1.2434)*228.26+(B12&gt;22659.62*1.2434)*(B12&lt;22887.88*1.2434)*(22887.88-B12/1.2434))/12*Inhoud!$C$4</f>
        <v>0</v>
      </c>
      <c r="Z12" s="146">
        <f t="shared" si="8"/>
        <v>0</v>
      </c>
      <c r="AA12" s="115">
        <f>$Y12*SUM(Fasering!$D$5)</f>
        <v>0</v>
      </c>
      <c r="AB12" s="45">
        <f>$Y12*SUM(Fasering!$D$5:$D$7)</f>
        <v>0</v>
      </c>
      <c r="AC12" s="45">
        <f>$Y12*SUM(Fasering!$D$5:$D$8)</f>
        <v>0</v>
      </c>
      <c r="AD12" s="101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116">
        <f>$Y12*SUM(Fasering!$D$5:$D$12)</f>
        <v>0</v>
      </c>
      <c r="AH12" s="5">
        <f>($AK$2+(I12+R12)*12*7.57%)*SUM(Fasering!$D$5)</f>
        <v>0</v>
      </c>
      <c r="AI12" s="109">
        <f>($AK$2+(J12+S12)*12*7.57%)*SUM(Fasering!$D$5:$D$7)</f>
        <v>527.5843979422516</v>
      </c>
      <c r="AJ12" s="109">
        <f>($AK$2+(K12+T12)*12*7.57%)*SUM(Fasering!$D$5:$D$8)</f>
        <v>880.24444032252381</v>
      </c>
      <c r="AK12" s="104">
        <f>($AK$2+(L12+U12)*12*7.57%)*SUM(Fasering!$D$5:$D$9)</f>
        <v>1269.3276717180142</v>
      </c>
      <c r="AL12" s="9">
        <f>($AK$2+(M12+V12)*12*7.57%)*SUM(Fasering!$D$5:$D$10)</f>
        <v>1694.8340921287233</v>
      </c>
      <c r="AM12" s="9">
        <f>($AK$2+(N12+W12)*12*7.57%)*SUM(Fasering!$D$5:$D$11)</f>
        <v>2155.6844304409246</v>
      </c>
      <c r="AN12" s="74">
        <f>($AK$2+(O12+X12)*12*7.57%)*SUM(Fasering!$D$5:$D$12)</f>
        <v>2653.9553491192019</v>
      </c>
      <c r="AO12" s="5">
        <f>($AK$2+(I12+AA12)*12*7.57%)*SUM(Fasering!$D$5)</f>
        <v>0</v>
      </c>
      <c r="AP12" s="109">
        <f>($AK$2+(J12+AB12)*12*7.57%)*SUM(Fasering!$D$5:$D$7)</f>
        <v>527.5843979422516</v>
      </c>
      <c r="AQ12" s="109">
        <f>($AK$2+(K12+AC12)*12*7.57%)*SUM(Fasering!$D$5:$D$8)</f>
        <v>880.24444032252381</v>
      </c>
      <c r="AR12" s="104">
        <f>($AK$2+(L12+AD12)*12*7.57%)*SUM(Fasering!$D$5:$D$9)</f>
        <v>1269.3276717180142</v>
      </c>
      <c r="AS12" s="9">
        <f>($AK$2+(M12+AE12)*12*7.57%)*SUM(Fasering!$D$5:$D$10)</f>
        <v>1694.8340921287233</v>
      </c>
      <c r="AT12" s="9">
        <f>($AK$2+(N12+AF12)*12*7.57%)*SUM(Fasering!$D$5:$D$11)</f>
        <v>2155.6844304409246</v>
      </c>
      <c r="AU12" s="74">
        <f>($AK$2+(O12+AG12)*12*7.57%)*SUM(Fasering!$D$5:$D$12)</f>
        <v>2653.9553491192019</v>
      </c>
    </row>
    <row r="13" spans="1:47" x14ac:dyDescent="0.3">
      <c r="A13" s="32">
        <f t="shared" si="6"/>
        <v>5</v>
      </c>
      <c r="B13" s="142">
        <v>30108.120000000003</v>
      </c>
      <c r="C13" s="143"/>
      <c r="D13" s="142">
        <f t="shared" si="0"/>
        <v>33242.375292000004</v>
      </c>
      <c r="E13" s="144">
        <f t="shared" si="1"/>
        <v>824.05695829687238</v>
      </c>
      <c r="F13" s="145">
        <f t="shared" si="2"/>
        <v>2770.1979410000004</v>
      </c>
      <c r="G13" s="146">
        <f t="shared" si="3"/>
        <v>68.671413191406032</v>
      </c>
      <c r="H13" s="60">
        <f>'L4'!$H$10</f>
        <v>1742.05</v>
      </c>
      <c r="I13" s="60">
        <f>GEW!$E$12+($F13-GEW!$E$12)*SUM(Fasering!$D$5)</f>
        <v>1858.3776639999999</v>
      </c>
      <c r="J13" s="60">
        <f>GEW!$E$12+($F13-GEW!$E$12)*SUM(Fasering!$D$5:$D$7)</f>
        <v>2094.1412817433124</v>
      </c>
      <c r="K13" s="60">
        <f>GEW!$E$12+($F13-GEW!$E$12)*SUM(Fasering!$D$5:$D$8)</f>
        <v>2229.4134322758682</v>
      </c>
      <c r="L13" s="98">
        <f>GEW!$E$12+($F13-GEW!$E$12)*SUM(Fasering!$D$5:$D$9)</f>
        <v>2364.6855828084244</v>
      </c>
      <c r="M13" s="60">
        <f>GEW!$E$12+($F13-GEW!$E$12)*SUM(Fasering!$D$5:$D$10)</f>
        <v>2499.9577333409807</v>
      </c>
      <c r="N13" s="60">
        <f>GEW!$E$12+($F13-GEW!$E$12)*SUM(Fasering!$D$5:$D$11)</f>
        <v>2634.9257904674446</v>
      </c>
      <c r="O13" s="117">
        <f>GEW!$E$12+($F13-GEW!$E$12)*SUM(Fasering!$D$5:$D$12)</f>
        <v>2770.1979410000004</v>
      </c>
      <c r="P13" s="145">
        <f>((B13&lt;19968.2*1.2434)*913.03+(B13&gt;19968.2*1.2434)*(B13&lt;20424.71*1.2434)*(20424.71-B13/1.2434+456.51)+(B13&gt;20424.71*1.2434)*(B13&lt;22659.62*1.2434)*456.51+(B13&gt;22659.62*1.2434)*(B13&lt;23116.13*1.2434)*(23116.13-B13/1.2434))/12*Inhoud!$C$4</f>
        <v>0</v>
      </c>
      <c r="Q13" s="146">
        <f t="shared" si="7"/>
        <v>0</v>
      </c>
      <c r="R13" s="45">
        <f>$P13*SUM(Fasering!$D$5)</f>
        <v>0</v>
      </c>
      <c r="S13" s="45">
        <f>$P13*SUM(Fasering!$D$5:$D$7)</f>
        <v>0</v>
      </c>
      <c r="T13" s="45">
        <f>$P13*SUM(Fasering!$D$5:$D$8)</f>
        <v>0</v>
      </c>
      <c r="U13" s="101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116">
        <f>$P13*SUM(Fasering!$D$5:$D$12)</f>
        <v>0</v>
      </c>
      <c r="Y13" s="145">
        <f>((B13&lt;19968.2*1.2434)*456.51+(B13&gt;19968.2*1.2434)*(B13&lt;20196.46*1.2434)*(20196.46-B13/1.2434+228.26)+(B13&gt;20196.46*1.2434)*(B13&lt;22659.62*1.2434)*228.26+(B13&gt;22659.62*1.2434)*(B13&lt;22887.88*1.2434)*(22887.88-B13/1.2434))/12*Inhoud!$C$4</f>
        <v>0</v>
      </c>
      <c r="Z13" s="146">
        <f t="shared" si="8"/>
        <v>0</v>
      </c>
      <c r="AA13" s="115">
        <f>$Y13*SUM(Fasering!$D$5)</f>
        <v>0</v>
      </c>
      <c r="AB13" s="45">
        <f>$Y13*SUM(Fasering!$D$5:$D$7)</f>
        <v>0</v>
      </c>
      <c r="AC13" s="45">
        <f>$Y13*SUM(Fasering!$D$5:$D$8)</f>
        <v>0</v>
      </c>
      <c r="AD13" s="101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116">
        <f>$Y13*SUM(Fasering!$D$5:$D$12)</f>
        <v>0</v>
      </c>
      <c r="AH13" s="5">
        <f>($AK$2+(I13+R13)*12*7.57%)*SUM(Fasering!$D$5)</f>
        <v>0</v>
      </c>
      <c r="AI13" s="109">
        <f>($AK$2+(J13+S13)*12*7.57%)*SUM(Fasering!$D$5:$D$7)</f>
        <v>527.64005224040818</v>
      </c>
      <c r="AJ13" s="109">
        <f>($AK$2+(K13+T13)*12*7.57%)*SUM(Fasering!$D$5:$D$8)</f>
        <v>880.38228077576639</v>
      </c>
      <c r="AK13" s="104">
        <f>($AK$2+(L13+U13)*12*7.57%)*SUM(Fasering!$D$5:$D$9)</f>
        <v>1269.5843414021231</v>
      </c>
      <c r="AL13" s="9">
        <f>($AK$2+(M13+V13)*12*7.57%)*SUM(Fasering!$D$5:$D$10)</f>
        <v>1695.246234119478</v>
      </c>
      <c r="AM13" s="9">
        <f>($AK$2+(N13+W13)*12*7.57%)*SUM(Fasering!$D$5:$D$11)</f>
        <v>2156.2882148419899</v>
      </c>
      <c r="AN13" s="74">
        <f>($AK$2+(O13+X13)*12*7.57%)*SUM(Fasering!$D$5:$D$12)</f>
        <v>2654.787809604401</v>
      </c>
      <c r="AO13" s="5">
        <f>($AK$2+(I13+AA13)*12*7.57%)*SUM(Fasering!$D$5)</f>
        <v>0</v>
      </c>
      <c r="AP13" s="109">
        <f>($AK$2+(J13+AB13)*12*7.57%)*SUM(Fasering!$D$5:$D$7)</f>
        <v>527.64005224040818</v>
      </c>
      <c r="AQ13" s="109">
        <f>($AK$2+(K13+AC13)*12*7.57%)*SUM(Fasering!$D$5:$D$8)</f>
        <v>880.38228077576639</v>
      </c>
      <c r="AR13" s="104">
        <f>($AK$2+(L13+AD13)*12*7.57%)*SUM(Fasering!$D$5:$D$9)</f>
        <v>1269.5843414021231</v>
      </c>
      <c r="AS13" s="9">
        <f>($AK$2+(M13+AE13)*12*7.57%)*SUM(Fasering!$D$5:$D$10)</f>
        <v>1695.246234119478</v>
      </c>
      <c r="AT13" s="9">
        <f>($AK$2+(N13+AF13)*12*7.57%)*SUM(Fasering!$D$5:$D$11)</f>
        <v>2156.2882148419899</v>
      </c>
      <c r="AU13" s="74">
        <f>($AK$2+(O13+AG13)*12*7.57%)*SUM(Fasering!$D$5:$D$12)</f>
        <v>2654.787809604401</v>
      </c>
    </row>
    <row r="14" spans="1:47" x14ac:dyDescent="0.3">
      <c r="A14" s="32">
        <f t="shared" si="6"/>
        <v>6</v>
      </c>
      <c r="B14" s="142">
        <v>31515.72</v>
      </c>
      <c r="C14" s="143"/>
      <c r="D14" s="142">
        <f t="shared" si="0"/>
        <v>34796.506452000001</v>
      </c>
      <c r="E14" s="144">
        <f t="shared" si="1"/>
        <v>862.58286341810469</v>
      </c>
      <c r="F14" s="142">
        <f t="shared" si="2"/>
        <v>2899.7088710000003</v>
      </c>
      <c r="G14" s="144">
        <f t="shared" si="3"/>
        <v>71.881905284842063</v>
      </c>
      <c r="H14" s="60">
        <f>'L4'!$H$10</f>
        <v>1742.05</v>
      </c>
      <c r="I14" s="60">
        <f>GEW!$E$12+($F14-GEW!$E$12)*SUM(Fasering!$D$5)</f>
        <v>1858.3776639999999</v>
      </c>
      <c r="J14" s="60">
        <f>GEW!$E$12+($F14-GEW!$E$12)*SUM(Fasering!$D$5:$D$7)</f>
        <v>2127.6281060268884</v>
      </c>
      <c r="K14" s="60">
        <f>GEW!$E$12+($F14-GEW!$E$12)*SUM(Fasering!$D$5:$D$8)</f>
        <v>2282.1137161199313</v>
      </c>
      <c r="L14" s="98">
        <f>GEW!$E$12+($F14-GEW!$E$12)*SUM(Fasering!$D$5:$D$9)</f>
        <v>2436.5993262129741</v>
      </c>
      <c r="M14" s="60">
        <f>GEW!$E$12+($F14-GEW!$E$12)*SUM(Fasering!$D$5:$D$10)</f>
        <v>2591.084936306017</v>
      </c>
      <c r="N14" s="60">
        <f>GEW!$E$12+($F14-GEW!$E$12)*SUM(Fasering!$D$5:$D$11)</f>
        <v>2745.2232609069579</v>
      </c>
      <c r="O14" s="117">
        <f>GEW!$E$12+($F14-GEW!$E$12)*SUM(Fasering!$D$5:$D$12)</f>
        <v>2899.7088710000007</v>
      </c>
      <c r="P14" s="145">
        <f>((B14&lt;19968.2*1.2434)*913.03+(B14&gt;19968.2*1.2434)*(B14&lt;20424.71*1.2434)*(20424.71-B14/1.2434+456.51)+(B14&gt;20424.71*1.2434)*(B14&lt;22659.62*1.2434)*456.51+(B14&gt;22659.62*1.2434)*(B14&lt;23116.13*1.2434)*(23116.13-B14/1.2434))/12*Inhoud!$C$4</f>
        <v>0</v>
      </c>
      <c r="Q14" s="146">
        <f t="shared" si="7"/>
        <v>0</v>
      </c>
      <c r="R14" s="45">
        <f>$P14*SUM(Fasering!$D$5)</f>
        <v>0</v>
      </c>
      <c r="S14" s="45">
        <f>$P14*SUM(Fasering!$D$5:$D$7)</f>
        <v>0</v>
      </c>
      <c r="T14" s="45">
        <f>$P14*SUM(Fasering!$D$5:$D$8)</f>
        <v>0</v>
      </c>
      <c r="U14" s="101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116">
        <f>$P14*SUM(Fasering!$D$5:$D$12)</f>
        <v>0</v>
      </c>
      <c r="Y14" s="145">
        <f>((B14&lt;19968.2*1.2434)*456.51+(B14&gt;19968.2*1.2434)*(B14&lt;20196.46*1.2434)*(20196.46-B14/1.2434+228.26)+(B14&gt;20196.46*1.2434)*(B14&lt;22659.62*1.2434)*228.26+(B14&gt;22659.62*1.2434)*(B14&lt;22887.88*1.2434)*(22887.88-B14/1.2434))/12*Inhoud!$C$4</f>
        <v>0</v>
      </c>
      <c r="Z14" s="146">
        <f t="shared" si="8"/>
        <v>0</v>
      </c>
      <c r="AA14" s="115">
        <f>$Y14*SUM(Fasering!$D$5)</f>
        <v>0</v>
      </c>
      <c r="AB14" s="45">
        <f>$Y14*SUM(Fasering!$D$5:$D$7)</f>
        <v>0</v>
      </c>
      <c r="AC14" s="45">
        <f>$Y14*SUM(Fasering!$D$5:$D$8)</f>
        <v>0</v>
      </c>
      <c r="AD14" s="101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116">
        <f>$Y14*SUM(Fasering!$D$5:$D$12)</f>
        <v>0</v>
      </c>
      <c r="AH14" s="5">
        <f>($AK$2+(I14+R14)*12*7.57%)*SUM(Fasering!$D$5)</f>
        <v>0</v>
      </c>
      <c r="AI14" s="109">
        <f>($AK$2+(J14+S14)*12*7.57%)*SUM(Fasering!$D$5:$D$7)</f>
        <v>535.50541269071323</v>
      </c>
      <c r="AJ14" s="109">
        <f>($AK$2+(K14+T14)*12*7.57%)*SUM(Fasering!$D$5:$D$8)</f>
        <v>899.86262434850721</v>
      </c>
      <c r="AK14" s="104">
        <f>($AK$2+(L14+U14)*12*7.57%)*SUM(Fasering!$D$5:$D$9)</f>
        <v>1305.8582618189535</v>
      </c>
      <c r="AL14" s="9">
        <f>($AK$2+(M14+V14)*12*7.57%)*SUM(Fasering!$D$5:$D$10)</f>
        <v>1753.4923251020521</v>
      </c>
      <c r="AM14" s="9">
        <f>($AK$2+(N14+W14)*12*7.57%)*SUM(Fasering!$D$5:$D$11)</f>
        <v>2241.6182271853249</v>
      </c>
      <c r="AN14" s="74">
        <f>($AK$2+(O14+X14)*12*7.57%)*SUM(Fasering!$D$5:$D$12)</f>
        <v>2772.4355384164014</v>
      </c>
      <c r="AO14" s="5">
        <f>($AK$2+(I14+AA14)*12*7.57%)*SUM(Fasering!$D$5)</f>
        <v>0</v>
      </c>
      <c r="AP14" s="109">
        <f>($AK$2+(J14+AB14)*12*7.57%)*SUM(Fasering!$D$5:$D$7)</f>
        <v>535.50541269071323</v>
      </c>
      <c r="AQ14" s="109">
        <f>($AK$2+(K14+AC14)*12*7.57%)*SUM(Fasering!$D$5:$D$8)</f>
        <v>899.86262434850721</v>
      </c>
      <c r="AR14" s="104">
        <f>($AK$2+(L14+AD14)*12*7.57%)*SUM(Fasering!$D$5:$D$9)</f>
        <v>1305.8582618189535</v>
      </c>
      <c r="AS14" s="9">
        <f>($AK$2+(M14+AE14)*12*7.57%)*SUM(Fasering!$D$5:$D$10)</f>
        <v>1753.4923251020521</v>
      </c>
      <c r="AT14" s="9">
        <f>($AK$2+(N14+AF14)*12*7.57%)*SUM(Fasering!$D$5:$D$11)</f>
        <v>2241.6182271853249</v>
      </c>
      <c r="AU14" s="74">
        <f>($AK$2+(O14+AG14)*12*7.57%)*SUM(Fasering!$D$5:$D$12)</f>
        <v>2772.4355384164014</v>
      </c>
    </row>
    <row r="15" spans="1:47" x14ac:dyDescent="0.3">
      <c r="A15" s="32">
        <f t="shared" si="6"/>
        <v>7</v>
      </c>
      <c r="B15" s="142">
        <v>33128.639999999999</v>
      </c>
      <c r="C15" s="143"/>
      <c r="D15" s="142">
        <f t="shared" si="0"/>
        <v>36577.331424000004</v>
      </c>
      <c r="E15" s="144">
        <f t="shared" si="1"/>
        <v>906.72836134943327</v>
      </c>
      <c r="F15" s="142">
        <f t="shared" si="2"/>
        <v>3048.110952</v>
      </c>
      <c r="G15" s="144">
        <f t="shared" si="3"/>
        <v>75.560696779119439</v>
      </c>
      <c r="H15" s="60">
        <f>'L4'!$H$10</f>
        <v>1742.05</v>
      </c>
      <c r="I15" s="60">
        <f>GEW!$E$12+($F15-GEW!$E$12)*SUM(Fasering!$D$5)</f>
        <v>1858.3776639999999</v>
      </c>
      <c r="J15" s="60">
        <f>GEW!$E$12+($F15-GEW!$E$12)*SUM(Fasering!$D$5:$D$7)</f>
        <v>2165.9994960691347</v>
      </c>
      <c r="K15" s="60">
        <f>GEW!$E$12+($F15-GEW!$E$12)*SUM(Fasering!$D$5:$D$8)</f>
        <v>2342.5011428162697</v>
      </c>
      <c r="L15" s="98">
        <f>GEW!$E$12+($F15-GEW!$E$12)*SUM(Fasering!$D$5:$D$9)</f>
        <v>2519.0027895634048</v>
      </c>
      <c r="M15" s="60">
        <f>GEW!$E$12+($F15-GEW!$E$12)*SUM(Fasering!$D$5:$D$10)</f>
        <v>2695.5044363105399</v>
      </c>
      <c r="N15" s="60">
        <f>GEW!$E$12+($F15-GEW!$E$12)*SUM(Fasering!$D$5:$D$11)</f>
        <v>2871.6093052528649</v>
      </c>
      <c r="O15" s="117">
        <f>GEW!$E$12+($F15-GEW!$E$12)*SUM(Fasering!$D$5:$D$12)</f>
        <v>3048.110952</v>
      </c>
      <c r="P15" s="145">
        <f>((B15&lt;19968.2*1.2434)*913.03+(B15&gt;19968.2*1.2434)*(B15&lt;20424.71*1.2434)*(20424.71-B15/1.2434+456.51)+(B15&gt;20424.71*1.2434)*(B15&lt;22659.62*1.2434)*456.51+(B15&gt;22659.62*1.2434)*(B15&lt;23116.13*1.2434)*(23116.13-B15/1.2434))/12*Inhoud!$C$4</f>
        <v>0</v>
      </c>
      <c r="Q15" s="146">
        <f t="shared" si="7"/>
        <v>0</v>
      </c>
      <c r="R15" s="45">
        <f>$P15*SUM(Fasering!$D$5)</f>
        <v>0</v>
      </c>
      <c r="S15" s="45">
        <f>$P15*SUM(Fasering!$D$5:$D$7)</f>
        <v>0</v>
      </c>
      <c r="T15" s="45">
        <f>$P15*SUM(Fasering!$D$5:$D$8)</f>
        <v>0</v>
      </c>
      <c r="U15" s="101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116">
        <f>$P15*SUM(Fasering!$D$5:$D$12)</f>
        <v>0</v>
      </c>
      <c r="Y15" s="145">
        <f>((B15&lt;19968.2*1.2434)*456.51+(B15&gt;19968.2*1.2434)*(B15&lt;20196.46*1.2434)*(20196.46-B15/1.2434+228.26)+(B15&gt;20196.46*1.2434)*(B15&lt;22659.62*1.2434)*228.26+(B15&gt;22659.62*1.2434)*(B15&lt;22887.88*1.2434)*(22887.88-B15/1.2434))/12*Inhoud!$C$4</f>
        <v>0</v>
      </c>
      <c r="Z15" s="146">
        <f t="shared" si="8"/>
        <v>0</v>
      </c>
      <c r="AA15" s="115">
        <f>$Y15*SUM(Fasering!$D$5)</f>
        <v>0</v>
      </c>
      <c r="AB15" s="45">
        <f>$Y15*SUM(Fasering!$D$5:$D$7)</f>
        <v>0</v>
      </c>
      <c r="AC15" s="45">
        <f>$Y15*SUM(Fasering!$D$5:$D$8)</f>
        <v>0</v>
      </c>
      <c r="AD15" s="101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116">
        <f>$Y15*SUM(Fasering!$D$5:$D$12)</f>
        <v>0</v>
      </c>
      <c r="AH15" s="5">
        <f>($AK$2+(I15+R15)*12*7.57%)*SUM(Fasering!$D$5)</f>
        <v>0</v>
      </c>
      <c r="AI15" s="109">
        <f>($AK$2+(J15+S15)*12*7.57%)*SUM(Fasering!$D$5:$D$7)</f>
        <v>544.51805632349669</v>
      </c>
      <c r="AJ15" s="109">
        <f>($AK$2+(K15+T15)*12*7.57%)*SUM(Fasering!$D$5:$D$8)</f>
        <v>922.18447413207161</v>
      </c>
      <c r="AK15" s="104">
        <f>($AK$2+(L15+U15)*12*7.57%)*SUM(Fasering!$D$5:$D$9)</f>
        <v>1347.4232886154257</v>
      </c>
      <c r="AL15" s="9">
        <f>($AK$2+(M15+V15)*12*7.57%)*SUM(Fasering!$D$5:$D$10)</f>
        <v>1820.2344997735593</v>
      </c>
      <c r="AM15" s="9">
        <f>($AK$2+(N15+W15)*12*7.57%)*SUM(Fasering!$D$5:$D$11)</f>
        <v>2339.3949276036328</v>
      </c>
      <c r="AN15" s="74">
        <f>($AK$2+(O15+X15)*12*7.57%)*SUM(Fasering!$D$5:$D$12)</f>
        <v>2907.2439887968012</v>
      </c>
      <c r="AO15" s="5">
        <f>($AK$2+(I15+AA15)*12*7.57%)*SUM(Fasering!$D$5)</f>
        <v>0</v>
      </c>
      <c r="AP15" s="109">
        <f>($AK$2+(J15+AB15)*12*7.57%)*SUM(Fasering!$D$5:$D$7)</f>
        <v>544.51805632349669</v>
      </c>
      <c r="AQ15" s="109">
        <f>($AK$2+(K15+AC15)*12*7.57%)*SUM(Fasering!$D$5:$D$8)</f>
        <v>922.18447413207161</v>
      </c>
      <c r="AR15" s="104">
        <f>($AK$2+(L15+AD15)*12*7.57%)*SUM(Fasering!$D$5:$D$9)</f>
        <v>1347.4232886154257</v>
      </c>
      <c r="AS15" s="9">
        <f>($AK$2+(M15+AE15)*12*7.57%)*SUM(Fasering!$D$5:$D$10)</f>
        <v>1820.2344997735593</v>
      </c>
      <c r="AT15" s="9">
        <f>($AK$2+(N15+AF15)*12*7.57%)*SUM(Fasering!$D$5:$D$11)</f>
        <v>2339.3949276036328</v>
      </c>
      <c r="AU15" s="74">
        <f>($AK$2+(O15+AG15)*12*7.57%)*SUM(Fasering!$D$5:$D$12)</f>
        <v>2907.2439887968012</v>
      </c>
    </row>
    <row r="16" spans="1:47" x14ac:dyDescent="0.3">
      <c r="A16" s="32">
        <f t="shared" si="6"/>
        <v>8</v>
      </c>
      <c r="B16" s="142">
        <v>33128.639999999999</v>
      </c>
      <c r="C16" s="143"/>
      <c r="D16" s="142">
        <f t="shared" si="0"/>
        <v>36577.331424000004</v>
      </c>
      <c r="E16" s="144">
        <f t="shared" si="1"/>
        <v>906.72836134943327</v>
      </c>
      <c r="F16" s="142">
        <f t="shared" si="2"/>
        <v>3048.110952</v>
      </c>
      <c r="G16" s="144">
        <f t="shared" si="3"/>
        <v>75.560696779119439</v>
      </c>
      <c r="H16" s="60">
        <f>'L4'!$H$10</f>
        <v>1742.05</v>
      </c>
      <c r="I16" s="60">
        <f>GEW!$E$12+($F16-GEW!$E$12)*SUM(Fasering!$D$5)</f>
        <v>1858.3776639999999</v>
      </c>
      <c r="J16" s="60">
        <f>GEW!$E$12+($F16-GEW!$E$12)*SUM(Fasering!$D$5:$D$7)</f>
        <v>2165.9994960691347</v>
      </c>
      <c r="K16" s="60">
        <f>GEW!$E$12+($F16-GEW!$E$12)*SUM(Fasering!$D$5:$D$8)</f>
        <v>2342.5011428162697</v>
      </c>
      <c r="L16" s="98">
        <f>GEW!$E$12+($F16-GEW!$E$12)*SUM(Fasering!$D$5:$D$9)</f>
        <v>2519.0027895634048</v>
      </c>
      <c r="M16" s="60">
        <f>GEW!$E$12+($F16-GEW!$E$12)*SUM(Fasering!$D$5:$D$10)</f>
        <v>2695.5044363105399</v>
      </c>
      <c r="N16" s="60">
        <f>GEW!$E$12+($F16-GEW!$E$12)*SUM(Fasering!$D$5:$D$11)</f>
        <v>2871.6093052528649</v>
      </c>
      <c r="O16" s="117">
        <f>GEW!$E$12+($F16-GEW!$E$12)*SUM(Fasering!$D$5:$D$12)</f>
        <v>3048.110952</v>
      </c>
      <c r="P16" s="145">
        <f>((B16&lt;19968.2*1.2434)*913.03+(B16&gt;19968.2*1.2434)*(B16&lt;20424.71*1.2434)*(20424.71-B16/1.2434+456.51)+(B16&gt;20424.71*1.2434)*(B16&lt;22659.62*1.2434)*456.51+(B16&gt;22659.62*1.2434)*(B16&lt;23116.13*1.2434)*(23116.13-B16/1.2434))/12*Inhoud!$C$4</f>
        <v>0</v>
      </c>
      <c r="Q16" s="146">
        <f t="shared" si="7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101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116">
        <f>$P16*SUM(Fasering!$D$5:$D$12)</f>
        <v>0</v>
      </c>
      <c r="Y16" s="145">
        <f>((B16&lt;19968.2*1.2434)*456.51+(B16&gt;19968.2*1.2434)*(B16&lt;20196.46*1.2434)*(20196.46-B16/1.2434+228.26)+(B16&gt;20196.46*1.2434)*(B16&lt;22659.62*1.2434)*228.26+(B16&gt;22659.62*1.2434)*(B16&lt;22887.88*1.2434)*(22887.88-B16/1.2434))/12*Inhoud!$C$4</f>
        <v>0</v>
      </c>
      <c r="Z16" s="146">
        <f t="shared" si="8"/>
        <v>0</v>
      </c>
      <c r="AA16" s="115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101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116">
        <f>$Y16*SUM(Fasering!$D$5:$D$12)</f>
        <v>0</v>
      </c>
      <c r="AH16" s="5">
        <f>($AK$2+(I16+R16)*12*7.57%)*SUM(Fasering!$D$5)</f>
        <v>0</v>
      </c>
      <c r="AI16" s="109">
        <f>($AK$2+(J16+S16)*12*7.57%)*SUM(Fasering!$D$5:$D$7)</f>
        <v>544.51805632349669</v>
      </c>
      <c r="AJ16" s="109">
        <f>($AK$2+(K16+T16)*12*7.57%)*SUM(Fasering!$D$5:$D$8)</f>
        <v>922.18447413207161</v>
      </c>
      <c r="AK16" s="104">
        <f>($AK$2+(L16+U16)*12*7.57%)*SUM(Fasering!$D$5:$D$9)</f>
        <v>1347.4232886154257</v>
      </c>
      <c r="AL16" s="9">
        <f>($AK$2+(M16+V16)*12*7.57%)*SUM(Fasering!$D$5:$D$10)</f>
        <v>1820.2344997735593</v>
      </c>
      <c r="AM16" s="9">
        <f>($AK$2+(N16+W16)*12*7.57%)*SUM(Fasering!$D$5:$D$11)</f>
        <v>2339.3949276036328</v>
      </c>
      <c r="AN16" s="74">
        <f>($AK$2+(O16+X16)*12*7.57%)*SUM(Fasering!$D$5:$D$12)</f>
        <v>2907.2439887968012</v>
      </c>
      <c r="AO16" s="5">
        <f>($AK$2+(I16+AA16)*12*7.57%)*SUM(Fasering!$D$5)</f>
        <v>0</v>
      </c>
      <c r="AP16" s="109">
        <f>($AK$2+(J16+AB16)*12*7.57%)*SUM(Fasering!$D$5:$D$7)</f>
        <v>544.51805632349669</v>
      </c>
      <c r="AQ16" s="109">
        <f>($AK$2+(K16+AC16)*12*7.57%)*SUM(Fasering!$D$5:$D$8)</f>
        <v>922.18447413207161</v>
      </c>
      <c r="AR16" s="104">
        <f>($AK$2+(L16+AD16)*12*7.57%)*SUM(Fasering!$D$5:$D$9)</f>
        <v>1347.4232886154257</v>
      </c>
      <c r="AS16" s="9">
        <f>($AK$2+(M16+AE16)*12*7.57%)*SUM(Fasering!$D$5:$D$10)</f>
        <v>1820.2344997735593</v>
      </c>
      <c r="AT16" s="9">
        <f>($AK$2+(N16+AF16)*12*7.57%)*SUM(Fasering!$D$5:$D$11)</f>
        <v>2339.3949276036328</v>
      </c>
      <c r="AU16" s="74">
        <f>($AK$2+(O16+AG16)*12*7.57%)*SUM(Fasering!$D$5:$D$12)</f>
        <v>2907.2439887968012</v>
      </c>
    </row>
    <row r="17" spans="1:47" x14ac:dyDescent="0.3">
      <c r="A17" s="32">
        <f t="shared" si="6"/>
        <v>9</v>
      </c>
      <c r="B17" s="142">
        <v>33950.160000000003</v>
      </c>
      <c r="C17" s="143"/>
      <c r="D17" s="142">
        <f t="shared" si="0"/>
        <v>37484.371656000003</v>
      </c>
      <c r="E17" s="144">
        <f t="shared" si="1"/>
        <v>929.21330137159498</v>
      </c>
      <c r="F17" s="142">
        <f t="shared" si="2"/>
        <v>3123.6976380000006</v>
      </c>
      <c r="G17" s="144">
        <f t="shared" si="3"/>
        <v>77.434441780966253</v>
      </c>
      <c r="H17" s="60">
        <f>'L4'!$H$10</f>
        <v>1742.05</v>
      </c>
      <c r="I17" s="60">
        <f>GEW!$E$12+($F17-GEW!$E$12)*SUM(Fasering!$D$5)</f>
        <v>1858.3776639999999</v>
      </c>
      <c r="J17" s="60">
        <f>GEW!$E$12+($F17-GEW!$E$12)*SUM(Fasering!$D$5:$D$7)</f>
        <v>2185.5434687072734</v>
      </c>
      <c r="K17" s="60">
        <f>GEW!$E$12+($F17-GEW!$E$12)*SUM(Fasering!$D$5:$D$8)</f>
        <v>2373.2586997810149</v>
      </c>
      <c r="L17" s="98">
        <f>GEW!$E$12+($F17-GEW!$E$12)*SUM(Fasering!$D$5:$D$9)</f>
        <v>2560.9739308547564</v>
      </c>
      <c r="M17" s="60">
        <f>GEW!$E$12+($F17-GEW!$E$12)*SUM(Fasering!$D$5:$D$10)</f>
        <v>2748.6891619284979</v>
      </c>
      <c r="N17" s="60">
        <f>GEW!$E$12+($F17-GEW!$E$12)*SUM(Fasering!$D$5:$D$11)</f>
        <v>2935.9824069262595</v>
      </c>
      <c r="O17" s="117">
        <f>GEW!$E$12+($F17-GEW!$E$12)*SUM(Fasering!$D$5:$D$12)</f>
        <v>3123.6976380000006</v>
      </c>
      <c r="P17" s="145">
        <f>((B17&lt;19968.2*1.2434)*913.03+(B17&gt;19968.2*1.2434)*(B17&lt;20424.71*1.2434)*(20424.71-B17/1.2434+456.51)+(B17&gt;20424.71*1.2434)*(B17&lt;22659.62*1.2434)*456.51+(B17&gt;22659.62*1.2434)*(B17&lt;23116.13*1.2434)*(23116.13-B17/1.2434))/12*Inhoud!$C$4</f>
        <v>0</v>
      </c>
      <c r="Q17" s="146">
        <f t="shared" si="7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101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116">
        <f>$P17*SUM(Fasering!$D$5:$D$12)</f>
        <v>0</v>
      </c>
      <c r="Y17" s="145">
        <f>((B17&lt;19968.2*1.2434)*456.51+(B17&gt;19968.2*1.2434)*(B17&lt;20196.46*1.2434)*(20196.46-B17/1.2434+228.26)+(B17&gt;20196.46*1.2434)*(B17&lt;22659.62*1.2434)*228.26+(B17&gt;22659.62*1.2434)*(B17&lt;22887.88*1.2434)*(22887.88-B17/1.2434))/12*Inhoud!$C$4</f>
        <v>0</v>
      </c>
      <c r="Z17" s="146">
        <f t="shared" si="8"/>
        <v>0</v>
      </c>
      <c r="AA17" s="115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101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116">
        <f>$Y17*SUM(Fasering!$D$5:$D$12)</f>
        <v>0</v>
      </c>
      <c r="AH17" s="5">
        <f>($AK$2+(I17+R17)*12*7.57%)*SUM(Fasering!$D$5)</f>
        <v>0</v>
      </c>
      <c r="AI17" s="109">
        <f>($AK$2+(J17+S17)*12*7.57%)*SUM(Fasering!$D$5:$D$7)</f>
        <v>549.10853012083601</v>
      </c>
      <c r="AJ17" s="109">
        <f>($AK$2+(K17+T17)*12*7.57%)*SUM(Fasering!$D$5:$D$8)</f>
        <v>933.55382043207032</v>
      </c>
      <c r="AK17" s="104">
        <f>($AK$2+(L17+U17)*12*7.57%)*SUM(Fasering!$D$5:$D$9)</f>
        <v>1368.5938989456581</v>
      </c>
      <c r="AL17" s="9">
        <f>($AK$2+(M17+V17)*12*7.57%)*SUM(Fasering!$D$5:$D$10)</f>
        <v>1854.2287656615995</v>
      </c>
      <c r="AM17" s="9">
        <f>($AK$2+(N17+W17)*12*7.57%)*SUM(Fasering!$D$5:$D$11)</f>
        <v>2389.1962289252424</v>
      </c>
      <c r="AN17" s="74">
        <f>($AK$2+(O17+X17)*12*7.57%)*SUM(Fasering!$D$5:$D$12)</f>
        <v>2975.9069343592009</v>
      </c>
      <c r="AO17" s="5">
        <f>($AK$2+(I17+AA17)*12*7.57%)*SUM(Fasering!$D$5)</f>
        <v>0</v>
      </c>
      <c r="AP17" s="109">
        <f>($AK$2+(J17+AB17)*12*7.57%)*SUM(Fasering!$D$5:$D$7)</f>
        <v>549.10853012083601</v>
      </c>
      <c r="AQ17" s="109">
        <f>($AK$2+(K17+AC17)*12*7.57%)*SUM(Fasering!$D$5:$D$8)</f>
        <v>933.55382043207032</v>
      </c>
      <c r="AR17" s="104">
        <f>($AK$2+(L17+AD17)*12*7.57%)*SUM(Fasering!$D$5:$D$9)</f>
        <v>1368.5938989456581</v>
      </c>
      <c r="AS17" s="9">
        <f>($AK$2+(M17+AE17)*12*7.57%)*SUM(Fasering!$D$5:$D$10)</f>
        <v>1854.2287656615995</v>
      </c>
      <c r="AT17" s="9">
        <f>($AK$2+(N17+AF17)*12*7.57%)*SUM(Fasering!$D$5:$D$11)</f>
        <v>2389.1962289252424</v>
      </c>
      <c r="AU17" s="74">
        <f>($AK$2+(O17+AG17)*12*7.57%)*SUM(Fasering!$D$5:$D$12)</f>
        <v>2975.9069343592009</v>
      </c>
    </row>
    <row r="18" spans="1:47" x14ac:dyDescent="0.3">
      <c r="A18" s="32">
        <f t="shared" si="6"/>
        <v>10</v>
      </c>
      <c r="B18" s="142">
        <v>34389.600000000006</v>
      </c>
      <c r="C18" s="143"/>
      <c r="D18" s="142">
        <f t="shared" si="0"/>
        <v>37969.557360000006</v>
      </c>
      <c r="E18" s="144">
        <f t="shared" si="1"/>
        <v>941.24074080500964</v>
      </c>
      <c r="F18" s="142">
        <f t="shared" si="2"/>
        <v>3164.1297800000011</v>
      </c>
      <c r="G18" s="144">
        <f t="shared" si="3"/>
        <v>78.436728400417479</v>
      </c>
      <c r="H18" s="60">
        <f>'L4'!$H$10</f>
        <v>1742.05</v>
      </c>
      <c r="I18" s="60">
        <f>GEW!$E$12+($F18-GEW!$E$12)*SUM(Fasering!$D$5)</f>
        <v>1858.3776639999999</v>
      </c>
      <c r="J18" s="60">
        <f>GEW!$E$12+($F18-GEW!$E$12)*SUM(Fasering!$D$5:$D$7)</f>
        <v>2195.9977526396228</v>
      </c>
      <c r="K18" s="60">
        <f>GEW!$E$12+($F18-GEW!$E$12)*SUM(Fasering!$D$5:$D$8)</f>
        <v>2389.7112521626823</v>
      </c>
      <c r="L18" s="98">
        <f>GEW!$E$12+($F18-GEW!$E$12)*SUM(Fasering!$D$5:$D$9)</f>
        <v>2583.4247516857422</v>
      </c>
      <c r="M18" s="60">
        <f>GEW!$E$12+($F18-GEW!$E$12)*SUM(Fasering!$D$5:$D$10)</f>
        <v>2777.1382512088021</v>
      </c>
      <c r="N18" s="60">
        <f>GEW!$E$12+($F18-GEW!$E$12)*SUM(Fasering!$D$5:$D$11)</f>
        <v>2970.4162804769417</v>
      </c>
      <c r="O18" s="117">
        <f>GEW!$E$12+($F18-GEW!$E$12)*SUM(Fasering!$D$5:$D$12)</f>
        <v>3164.1297800000011</v>
      </c>
      <c r="P18" s="142">
        <f>((B18&lt;19968.2*1.2434)*913.03+(B18&gt;19968.2*1.2434)*(B18&lt;20424.71*1.2434)*(20424.71-B18/1.2434+456.51)+(B18&gt;20424.71*1.2434)*(B18&lt;22659.62*1.2434)*456.51+(B18&gt;22659.62*1.2434)*(B18&lt;23116.13*1.2434)*(23116.13-B18/1.2434))/12*Inhoud!$C$4</f>
        <v>0</v>
      </c>
      <c r="Q18" s="144">
        <f t="shared" si="7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101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116">
        <f>$P18*SUM(Fasering!$D$5:$D$12)</f>
        <v>0</v>
      </c>
      <c r="Y18" s="142">
        <f>((B18&lt;19968.2*1.2434)*456.51+(B18&gt;19968.2*1.2434)*(B18&lt;20196.46*1.2434)*(20196.46-B18/1.2434+228.26)+(B18&gt;20196.46*1.2434)*(B18&lt;22659.62*1.2434)*228.26+(B18&gt;22659.62*1.2434)*(B18&lt;22887.88*1.2434)*(22887.88-B18/1.2434))/12*Inhoud!$C$4</f>
        <v>0</v>
      </c>
      <c r="Z18" s="144">
        <f t="shared" si="8"/>
        <v>0</v>
      </c>
      <c r="AA18" s="115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101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116">
        <f>$Y18*SUM(Fasering!$D$5:$D$12)</f>
        <v>0</v>
      </c>
      <c r="AH18" s="5">
        <f>($AK$2+(I18+R18)*12*7.57%)*SUM(Fasering!$D$5)</f>
        <v>0</v>
      </c>
      <c r="AI18" s="109">
        <f>($AK$2+(J18+S18)*12*7.57%)*SUM(Fasering!$D$5:$D$7)</f>
        <v>551.56402457684771</v>
      </c>
      <c r="AJ18" s="109">
        <f>($AK$2+(K18+T18)*12*7.57%)*SUM(Fasering!$D$5:$D$8)</f>
        <v>939.63540765827474</v>
      </c>
      <c r="AK18" s="104">
        <f>($AK$2+(L18+U18)*12*7.57%)*SUM(Fasering!$D$5:$D$9)</f>
        <v>1379.9182891047742</v>
      </c>
      <c r="AL18" s="9">
        <f>($AK$2+(M18+V18)*12*7.57%)*SUM(Fasering!$D$5:$D$10)</f>
        <v>1872.4126689163468</v>
      </c>
      <c r="AM18" s="9">
        <f>($AK$2+(N18+W18)*12*7.57%)*SUM(Fasering!$D$5:$D$11)</f>
        <v>2415.8354876806807</v>
      </c>
      <c r="AN18" s="74">
        <f>($AK$2+(O18+X18)*12*7.57%)*SUM(Fasering!$D$5:$D$12)</f>
        <v>3012.6354921520019</v>
      </c>
      <c r="AO18" s="5">
        <f>($AK$2+(I18+AA18)*12*7.57%)*SUM(Fasering!$D$5)</f>
        <v>0</v>
      </c>
      <c r="AP18" s="109">
        <f>($AK$2+(J18+AB18)*12*7.57%)*SUM(Fasering!$D$5:$D$7)</f>
        <v>551.56402457684771</v>
      </c>
      <c r="AQ18" s="109">
        <f>($AK$2+(K18+AC18)*12*7.57%)*SUM(Fasering!$D$5:$D$8)</f>
        <v>939.63540765827474</v>
      </c>
      <c r="AR18" s="104">
        <f>($AK$2+(L18+AD18)*12*7.57%)*SUM(Fasering!$D$5:$D$9)</f>
        <v>1379.9182891047742</v>
      </c>
      <c r="AS18" s="9">
        <f>($AK$2+(M18+AE18)*12*7.57%)*SUM(Fasering!$D$5:$D$10)</f>
        <v>1872.4126689163468</v>
      </c>
      <c r="AT18" s="9">
        <f>($AK$2+(N18+AF18)*12*7.57%)*SUM(Fasering!$D$5:$D$11)</f>
        <v>2415.8354876806807</v>
      </c>
      <c r="AU18" s="74">
        <f>($AK$2+(O18+AG18)*12*7.57%)*SUM(Fasering!$D$5:$D$12)</f>
        <v>3012.6354921520019</v>
      </c>
    </row>
    <row r="19" spans="1:47" x14ac:dyDescent="0.3">
      <c r="A19" s="32">
        <f t="shared" si="6"/>
        <v>11</v>
      </c>
      <c r="B19" s="142">
        <v>34771.200000000004</v>
      </c>
      <c r="C19" s="143"/>
      <c r="D19" s="142">
        <f t="shared" si="0"/>
        <v>38390.881920000007</v>
      </c>
      <c r="E19" s="144">
        <f t="shared" si="1"/>
        <v>951.68510383020305</v>
      </c>
      <c r="F19" s="142">
        <f t="shared" si="2"/>
        <v>3199.2401600000007</v>
      </c>
      <c r="G19" s="144">
        <f t="shared" si="3"/>
        <v>79.307091985850249</v>
      </c>
      <c r="H19" s="60">
        <f>'L4'!$H$10</f>
        <v>1742.05</v>
      </c>
      <c r="I19" s="60">
        <f>GEW!$E$12+($F19-GEW!$E$12)*SUM(Fasering!$D$5)</f>
        <v>1858.3776639999999</v>
      </c>
      <c r="J19" s="60">
        <f>GEW!$E$12+($F19-GEW!$E$12)*SUM(Fasering!$D$5:$D$7)</f>
        <v>2205.0760221384949</v>
      </c>
      <c r="K19" s="60">
        <f>GEW!$E$12+($F19-GEW!$E$12)*SUM(Fasering!$D$5:$D$8)</f>
        <v>2403.9982856344745</v>
      </c>
      <c r="L19" s="98">
        <f>GEW!$E$12+($F19-GEW!$E$12)*SUM(Fasering!$D$5:$D$9)</f>
        <v>2602.9205491304538</v>
      </c>
      <c r="M19" s="60">
        <f>GEW!$E$12+($F19-GEW!$E$12)*SUM(Fasering!$D$5:$D$10)</f>
        <v>2801.8428126264334</v>
      </c>
      <c r="N19" s="60">
        <f>GEW!$E$12+($F19-GEW!$E$12)*SUM(Fasering!$D$5:$D$11)</f>
        <v>3000.3178965040215</v>
      </c>
      <c r="O19" s="117">
        <f>GEW!$E$12+($F19-GEW!$E$12)*SUM(Fasering!$D$5:$D$12)</f>
        <v>3199.2401600000012</v>
      </c>
      <c r="P19" s="142">
        <f>((B19&lt;19968.2*1.2434)*913.03+(B19&gt;19968.2*1.2434)*(B19&lt;20424.71*1.2434)*(20424.71-B19/1.2434+456.51)+(B19&gt;20424.71*1.2434)*(B19&lt;22659.62*1.2434)*456.51+(B19&gt;22659.62*1.2434)*(B19&lt;23116.13*1.2434)*(23116.13-B19/1.2434))/12*Inhoud!$C$4</f>
        <v>0</v>
      </c>
      <c r="Q19" s="144">
        <f t="shared" si="7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101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116">
        <f>$P19*SUM(Fasering!$D$5:$D$12)</f>
        <v>0</v>
      </c>
      <c r="Y19" s="142">
        <f>((B19&lt;19968.2*1.2434)*456.51+(B19&gt;19968.2*1.2434)*(B19&lt;20196.46*1.2434)*(20196.46-B19/1.2434+228.26)+(B19&gt;20196.46*1.2434)*(B19&lt;22659.62*1.2434)*228.26+(B19&gt;22659.62*1.2434)*(B19&lt;22887.88*1.2434)*(22887.88-B19/1.2434))/12*Inhoud!$C$4</f>
        <v>0</v>
      </c>
      <c r="Z19" s="144">
        <f t="shared" si="8"/>
        <v>0</v>
      </c>
      <c r="AA19" s="115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101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116">
        <f>$Y19*SUM(Fasering!$D$5:$D$12)</f>
        <v>0</v>
      </c>
      <c r="AH19" s="5">
        <f>($AK$2+(I19+R19)*12*7.57%)*SUM(Fasering!$D$5)</f>
        <v>0</v>
      </c>
      <c r="AI19" s="109">
        <f>($AK$2+(J19+S19)*12*7.57%)*SUM(Fasering!$D$5:$D$7)</f>
        <v>553.69632178332427</v>
      </c>
      <c r="AJ19" s="109">
        <f>($AK$2+(K19+T19)*12*7.57%)*SUM(Fasering!$D$5:$D$8)</f>
        <v>944.9165238186597</v>
      </c>
      <c r="AK19" s="104">
        <f>($AK$2+(L19+U19)*12*7.57%)*SUM(Fasering!$D$5:$D$9)</f>
        <v>1389.7521396525594</v>
      </c>
      <c r="AL19" s="9">
        <f>($AK$2+(M19+V19)*12*7.57%)*SUM(Fasering!$D$5:$D$10)</f>
        <v>1888.2031692850244</v>
      </c>
      <c r="AM19" s="9">
        <f>($AK$2+(N19+W19)*12*7.57%)*SUM(Fasering!$D$5:$D$11)</f>
        <v>2438.9684322034263</v>
      </c>
      <c r="AN19" s="74">
        <f>($AK$2+(O19+X19)*12*7.57%)*SUM(Fasering!$D$5:$D$12)</f>
        <v>3044.5297613440016</v>
      </c>
      <c r="AO19" s="5">
        <f>($AK$2+(I19+AA19)*12*7.57%)*SUM(Fasering!$D$5)</f>
        <v>0</v>
      </c>
      <c r="AP19" s="109">
        <f>($AK$2+(J19+AB19)*12*7.57%)*SUM(Fasering!$D$5:$D$7)</f>
        <v>553.69632178332427</v>
      </c>
      <c r="AQ19" s="109">
        <f>($AK$2+(K19+AC19)*12*7.57%)*SUM(Fasering!$D$5:$D$8)</f>
        <v>944.9165238186597</v>
      </c>
      <c r="AR19" s="104">
        <f>($AK$2+(L19+AD19)*12*7.57%)*SUM(Fasering!$D$5:$D$9)</f>
        <v>1389.7521396525594</v>
      </c>
      <c r="AS19" s="9">
        <f>($AK$2+(M19+AE19)*12*7.57%)*SUM(Fasering!$D$5:$D$10)</f>
        <v>1888.2031692850244</v>
      </c>
      <c r="AT19" s="9">
        <f>($AK$2+(N19+AF19)*12*7.57%)*SUM(Fasering!$D$5:$D$11)</f>
        <v>2438.9684322034263</v>
      </c>
      <c r="AU19" s="74">
        <f>($AK$2+(O19+AG19)*12*7.57%)*SUM(Fasering!$D$5:$D$12)</f>
        <v>3044.5297613440016</v>
      </c>
    </row>
    <row r="20" spans="1:47" x14ac:dyDescent="0.3">
      <c r="A20" s="32">
        <f t="shared" si="6"/>
        <v>12</v>
      </c>
      <c r="B20" s="142">
        <v>35807.160000000003</v>
      </c>
      <c r="C20" s="143"/>
      <c r="D20" s="142">
        <f t="shared" si="0"/>
        <v>39534.685356000009</v>
      </c>
      <c r="E20" s="144">
        <f t="shared" si="1"/>
        <v>980.03925036998135</v>
      </c>
      <c r="F20" s="142">
        <f t="shared" si="2"/>
        <v>3294.5571130000008</v>
      </c>
      <c r="G20" s="144">
        <f t="shared" si="3"/>
        <v>81.669937530831774</v>
      </c>
      <c r="H20" s="60">
        <f>'L4'!$H$10</f>
        <v>1742.05</v>
      </c>
      <c r="I20" s="60">
        <f>GEW!$E$12+($F20-GEW!$E$12)*SUM(Fasering!$D$5)</f>
        <v>1858.3776639999999</v>
      </c>
      <c r="J20" s="60">
        <f>GEW!$E$12+($F20-GEW!$E$12)*SUM(Fasering!$D$5:$D$7)</f>
        <v>2229.7215254667231</v>
      </c>
      <c r="K20" s="60">
        <f>GEW!$E$12+($F20-GEW!$E$12)*SUM(Fasering!$D$5:$D$8)</f>
        <v>2442.7844365659148</v>
      </c>
      <c r="L20" s="98">
        <f>GEW!$E$12+($F20-GEW!$E$12)*SUM(Fasering!$D$5:$D$9)</f>
        <v>2655.8473476651066</v>
      </c>
      <c r="M20" s="60">
        <f>GEW!$E$12+($F20-GEW!$E$12)*SUM(Fasering!$D$5:$D$10)</f>
        <v>2868.9102587642983</v>
      </c>
      <c r="N20" s="60">
        <f>GEW!$E$12+($F20-GEW!$E$12)*SUM(Fasering!$D$5:$D$11)</f>
        <v>3081.4942019008095</v>
      </c>
      <c r="O20" s="117">
        <f>GEW!$E$12+($F20-GEW!$E$12)*SUM(Fasering!$D$5:$D$12)</f>
        <v>3294.5571130000008</v>
      </c>
      <c r="P20" s="142">
        <f>((B20&lt;19968.2*1.2434)*913.03+(B20&gt;19968.2*1.2434)*(B20&lt;20424.71*1.2434)*(20424.71-B20/1.2434+456.51)+(B20&gt;20424.71*1.2434)*(B20&lt;22659.62*1.2434)*456.51+(B20&gt;22659.62*1.2434)*(B20&lt;23116.13*1.2434)*(23116.13-B20/1.2434))/12*Inhoud!$C$4</f>
        <v>0</v>
      </c>
      <c r="Q20" s="144">
        <f t="shared" si="7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101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116">
        <f>$P20*SUM(Fasering!$D$5:$D$12)</f>
        <v>0</v>
      </c>
      <c r="Y20" s="142">
        <f>((B20&lt;19968.2*1.2434)*456.51+(B20&gt;19968.2*1.2434)*(B20&lt;20196.46*1.2434)*(20196.46-B20/1.2434+228.26)+(B20&gt;20196.46*1.2434)*(B20&lt;22659.62*1.2434)*228.26+(B20&gt;22659.62*1.2434)*(B20&lt;22887.88*1.2434)*(22887.88-B20/1.2434))/12*Inhoud!$C$4</f>
        <v>0</v>
      </c>
      <c r="Z20" s="144">
        <f t="shared" si="8"/>
        <v>0</v>
      </c>
      <c r="AA20" s="115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101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116">
        <f>$Y20*SUM(Fasering!$D$5:$D$12)</f>
        <v>0</v>
      </c>
      <c r="AH20" s="5">
        <f>($AK$2+(I20+R20)*12*7.57%)*SUM(Fasering!$D$5)</f>
        <v>0</v>
      </c>
      <c r="AI20" s="109">
        <f>($AK$2+(J20+S20)*12*7.57%)*SUM(Fasering!$D$5:$D$7)</f>
        <v>559.48503932530946</v>
      </c>
      <c r="AJ20" s="109">
        <f>($AK$2+(K20+T20)*12*7.57%)*SUM(Fasering!$D$5:$D$8)</f>
        <v>959.25359168425837</v>
      </c>
      <c r="AK20" s="104">
        <f>($AK$2+(L20+U20)*12*7.57%)*SUM(Fasering!$D$5:$D$9)</f>
        <v>1416.4488792057136</v>
      </c>
      <c r="AL20" s="9">
        <f>($AK$2+(M20+V20)*12*7.57%)*SUM(Fasering!$D$5:$D$10)</f>
        <v>1931.0709018896755</v>
      </c>
      <c r="AM20" s="9">
        <f>($AK$2+(N20+W20)*12*7.57%)*SUM(Fasering!$D$5:$D$11)</f>
        <v>2501.7692844250814</v>
      </c>
      <c r="AN20" s="74">
        <f>($AK$2+(O20+X20)*12*7.57%)*SUM(Fasering!$D$5:$D$12)</f>
        <v>3131.1156814492019</v>
      </c>
      <c r="AO20" s="5">
        <f>($AK$2+(I20+AA20)*12*7.57%)*SUM(Fasering!$D$5)</f>
        <v>0</v>
      </c>
      <c r="AP20" s="109">
        <f>($AK$2+(J20+AB20)*12*7.57%)*SUM(Fasering!$D$5:$D$7)</f>
        <v>559.48503932530946</v>
      </c>
      <c r="AQ20" s="109">
        <f>($AK$2+(K20+AC20)*12*7.57%)*SUM(Fasering!$D$5:$D$8)</f>
        <v>959.25359168425837</v>
      </c>
      <c r="AR20" s="104">
        <f>($AK$2+(L20+AD20)*12*7.57%)*SUM(Fasering!$D$5:$D$9)</f>
        <v>1416.4488792057136</v>
      </c>
      <c r="AS20" s="9">
        <f>($AK$2+(M20+AE20)*12*7.57%)*SUM(Fasering!$D$5:$D$10)</f>
        <v>1931.0709018896755</v>
      </c>
      <c r="AT20" s="9">
        <f>($AK$2+(N20+AF20)*12*7.57%)*SUM(Fasering!$D$5:$D$11)</f>
        <v>2501.7692844250814</v>
      </c>
      <c r="AU20" s="74">
        <f>($AK$2+(O20+AG20)*12*7.57%)*SUM(Fasering!$D$5:$D$12)</f>
        <v>3131.1156814492019</v>
      </c>
    </row>
    <row r="21" spans="1:47" x14ac:dyDescent="0.3">
      <c r="A21" s="32">
        <f t="shared" si="6"/>
        <v>13</v>
      </c>
      <c r="B21" s="142">
        <v>35817.24</v>
      </c>
      <c r="C21" s="143"/>
      <c r="D21" s="142">
        <f t="shared" si="0"/>
        <v>39545.814683999997</v>
      </c>
      <c r="E21" s="144">
        <f t="shared" si="1"/>
        <v>980.31513920460873</v>
      </c>
      <c r="F21" s="142">
        <f t="shared" si="2"/>
        <v>3295.4845570000002</v>
      </c>
      <c r="G21" s="144">
        <f t="shared" si="3"/>
        <v>81.692928267050746</v>
      </c>
      <c r="H21" s="60">
        <f>'L4'!$H$10</f>
        <v>1742.05</v>
      </c>
      <c r="I21" s="60">
        <f>GEW!$E$12+($F21-GEW!$E$12)*SUM(Fasering!$D$5)</f>
        <v>1858.3776639999999</v>
      </c>
      <c r="J21" s="60">
        <f>GEW!$E$12+($F21-GEW!$E$12)*SUM(Fasering!$D$5:$D$7)</f>
        <v>2229.9613288119763</v>
      </c>
      <c r="K21" s="60">
        <f>GEW!$E$12+($F21-GEW!$E$12)*SUM(Fasering!$D$5:$D$8)</f>
        <v>2443.1618299029055</v>
      </c>
      <c r="L21" s="98">
        <f>GEW!$E$12+($F21-GEW!$E$12)*SUM(Fasering!$D$5:$D$9)</f>
        <v>2656.3623309938348</v>
      </c>
      <c r="M21" s="60">
        <f>GEW!$E$12+($F21-GEW!$E$12)*SUM(Fasering!$D$5:$D$10)</f>
        <v>2869.5628320847641</v>
      </c>
      <c r="N21" s="60">
        <f>GEW!$E$12+($F21-GEW!$E$12)*SUM(Fasering!$D$5:$D$11)</f>
        <v>3082.284055909071</v>
      </c>
      <c r="O21" s="117">
        <f>GEW!$E$12+($F21-GEW!$E$12)*SUM(Fasering!$D$5:$D$12)</f>
        <v>3295.4845570000007</v>
      </c>
      <c r="P21" s="142">
        <f>((B21&lt;19968.2*1.2434)*913.03+(B21&gt;19968.2*1.2434)*(B21&lt;20424.71*1.2434)*(20424.71-B21/1.2434+456.51)+(B21&gt;20424.71*1.2434)*(B21&lt;22659.62*1.2434)*456.51+(B21&gt;22659.62*1.2434)*(B21&lt;23116.13*1.2434)*(23116.13-B21/1.2434))/12*Inhoud!$C$4</f>
        <v>0</v>
      </c>
      <c r="Q21" s="144">
        <f t="shared" si="7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101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116">
        <f>$P21*SUM(Fasering!$D$5:$D$12)</f>
        <v>0</v>
      </c>
      <c r="Y21" s="142">
        <f>((B21&lt;19968.2*1.2434)*456.51+(B21&gt;19968.2*1.2434)*(B21&lt;20196.46*1.2434)*(20196.46-B21/1.2434+228.26)+(B21&gt;20196.46*1.2434)*(B21&lt;22659.62*1.2434)*228.26+(B21&gt;22659.62*1.2434)*(B21&lt;22887.88*1.2434)*(22887.88-B21/1.2434))/12*Inhoud!$C$4</f>
        <v>0</v>
      </c>
      <c r="Z21" s="144">
        <f t="shared" si="8"/>
        <v>0</v>
      </c>
      <c r="AA21" s="115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101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116">
        <f>$Y21*SUM(Fasering!$D$5:$D$12)</f>
        <v>0</v>
      </c>
      <c r="AH21" s="5">
        <f>($AK$2+(I21+R21)*12*7.57%)*SUM(Fasering!$D$5)</f>
        <v>0</v>
      </c>
      <c r="AI21" s="109">
        <f>($AK$2+(J21+S21)*12*7.57%)*SUM(Fasering!$D$5:$D$7)</f>
        <v>559.54136415717858</v>
      </c>
      <c r="AJ21" s="109">
        <f>($AK$2+(K21+T21)*12*7.57%)*SUM(Fasering!$D$5:$D$8)</f>
        <v>959.39309286585342</v>
      </c>
      <c r="AK21" s="104">
        <f>($AK$2+(L21+U21)*12*7.57%)*SUM(Fasering!$D$5:$D$9)</f>
        <v>1416.7086412956551</v>
      </c>
      <c r="AL21" s="9">
        <f>($AK$2+(M21+V21)*12*7.57%)*SUM(Fasering!$D$5:$D$10)</f>
        <v>1931.4880094465841</v>
      </c>
      <c r="AM21" s="9">
        <f>($AK$2+(N21+W21)*12*7.57%)*SUM(Fasering!$D$5:$D$11)</f>
        <v>2502.3803433370017</v>
      </c>
      <c r="AN21" s="74">
        <f>($AK$2+(O21+X21)*12*7.57%)*SUM(Fasering!$D$5:$D$12)</f>
        <v>3131.9581715788022</v>
      </c>
      <c r="AO21" s="5">
        <f>($AK$2+(I21+AA21)*12*7.57%)*SUM(Fasering!$D$5)</f>
        <v>0</v>
      </c>
      <c r="AP21" s="109">
        <f>($AK$2+(J21+AB21)*12*7.57%)*SUM(Fasering!$D$5:$D$7)</f>
        <v>559.54136415717858</v>
      </c>
      <c r="AQ21" s="109">
        <f>($AK$2+(K21+AC21)*12*7.57%)*SUM(Fasering!$D$5:$D$8)</f>
        <v>959.39309286585342</v>
      </c>
      <c r="AR21" s="104">
        <f>($AK$2+(L21+AD21)*12*7.57%)*SUM(Fasering!$D$5:$D$9)</f>
        <v>1416.7086412956551</v>
      </c>
      <c r="AS21" s="9">
        <f>($AK$2+(M21+AE21)*12*7.57%)*SUM(Fasering!$D$5:$D$10)</f>
        <v>1931.4880094465841</v>
      </c>
      <c r="AT21" s="9">
        <f>($AK$2+(N21+AF21)*12*7.57%)*SUM(Fasering!$D$5:$D$11)</f>
        <v>2502.3803433370017</v>
      </c>
      <c r="AU21" s="74">
        <f>($AK$2+(O21+AG21)*12*7.57%)*SUM(Fasering!$D$5:$D$12)</f>
        <v>3131.9581715788022</v>
      </c>
    </row>
    <row r="22" spans="1:47" x14ac:dyDescent="0.3">
      <c r="A22" s="32">
        <f t="shared" si="6"/>
        <v>14</v>
      </c>
      <c r="B22" s="142">
        <v>37224.840000000004</v>
      </c>
      <c r="C22" s="143"/>
      <c r="D22" s="142">
        <f t="shared" si="0"/>
        <v>41099.945844000009</v>
      </c>
      <c r="E22" s="144">
        <f t="shared" si="1"/>
        <v>1018.8410443258414</v>
      </c>
      <c r="F22" s="142">
        <f t="shared" si="2"/>
        <v>3424.9954870000006</v>
      </c>
      <c r="G22" s="144">
        <f t="shared" si="3"/>
        <v>84.903420360486777</v>
      </c>
      <c r="H22" s="60">
        <f>'L4'!$H$10</f>
        <v>1742.05</v>
      </c>
      <c r="I22" s="60">
        <f>GEW!$E$12+($F22-GEW!$E$12)*SUM(Fasering!$D$5)</f>
        <v>1858.3776639999999</v>
      </c>
      <c r="J22" s="60">
        <f>GEW!$E$12+($F22-GEW!$E$12)*SUM(Fasering!$D$5:$D$7)</f>
        <v>2263.4481530955527</v>
      </c>
      <c r="K22" s="60">
        <f>GEW!$E$12+($F22-GEW!$E$12)*SUM(Fasering!$D$5:$D$8)</f>
        <v>2495.8621137469686</v>
      </c>
      <c r="L22" s="98">
        <f>GEW!$E$12+($F22-GEW!$E$12)*SUM(Fasering!$D$5:$D$9)</f>
        <v>2728.2760743983845</v>
      </c>
      <c r="M22" s="60">
        <f>GEW!$E$12+($F22-GEW!$E$12)*SUM(Fasering!$D$5:$D$10)</f>
        <v>2960.6900350498008</v>
      </c>
      <c r="N22" s="60">
        <f>GEW!$E$12+($F22-GEW!$E$12)*SUM(Fasering!$D$5:$D$11)</f>
        <v>3192.5815263485847</v>
      </c>
      <c r="O22" s="117">
        <f>GEW!$E$12+($F22-GEW!$E$12)*SUM(Fasering!$D$5:$D$12)</f>
        <v>3424.995487000001</v>
      </c>
      <c r="P22" s="142">
        <f>((B22&lt;19968.2*1.2434)*913.03+(B22&gt;19968.2*1.2434)*(B22&lt;20424.71*1.2434)*(20424.71-B22/1.2434+456.51)+(B22&gt;20424.71*1.2434)*(B22&lt;22659.62*1.2434)*456.51+(B22&gt;22659.62*1.2434)*(B22&lt;23116.13*1.2434)*(23116.13-B22/1.2434))/12*Inhoud!$C$4</f>
        <v>0</v>
      </c>
      <c r="Q22" s="144">
        <f t="shared" si="7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101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116">
        <f>$P22*SUM(Fasering!$D$5:$D$12)</f>
        <v>0</v>
      </c>
      <c r="Y22" s="142">
        <f>((B22&lt;19968.2*1.2434)*456.51+(B22&gt;19968.2*1.2434)*(B22&lt;20196.46*1.2434)*(20196.46-B22/1.2434+228.26)+(B22&gt;20196.46*1.2434)*(B22&lt;22659.62*1.2434)*228.26+(B22&gt;22659.62*1.2434)*(B22&lt;22887.88*1.2434)*(22887.88-B22/1.2434))/12*Inhoud!$C$4</f>
        <v>0</v>
      </c>
      <c r="Z22" s="144">
        <f t="shared" si="8"/>
        <v>0</v>
      </c>
      <c r="AA22" s="115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101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116">
        <f>$Y22*SUM(Fasering!$D$5:$D$12)</f>
        <v>0</v>
      </c>
      <c r="AH22" s="5">
        <f>($AK$2+(I22+R22)*12*7.57%)*SUM(Fasering!$D$5)</f>
        <v>0</v>
      </c>
      <c r="AI22" s="109">
        <f>($AK$2+(J22+S22)*12*7.57%)*SUM(Fasering!$D$5:$D$7)</f>
        <v>567.40672460748374</v>
      </c>
      <c r="AJ22" s="109">
        <f>($AK$2+(K22+T22)*12*7.57%)*SUM(Fasering!$D$5:$D$8)</f>
        <v>978.87343643859413</v>
      </c>
      <c r="AK22" s="104">
        <f>($AK$2+(L22+U22)*12*7.57%)*SUM(Fasering!$D$5:$D$9)</f>
        <v>1452.9825617124857</v>
      </c>
      <c r="AL22" s="9">
        <f>($AK$2+(M22+V22)*12*7.57%)*SUM(Fasering!$D$5:$D$10)</f>
        <v>1989.7341004291588</v>
      </c>
      <c r="AM22" s="9">
        <f>($AK$2+(N22+W22)*12*7.57%)*SUM(Fasering!$D$5:$D$11)</f>
        <v>2587.7103556803363</v>
      </c>
      <c r="AN22" s="74">
        <f>($AK$2+(O22+X22)*12*7.57%)*SUM(Fasering!$D$5:$D$12)</f>
        <v>3249.6059003908026</v>
      </c>
      <c r="AO22" s="5">
        <f>($AK$2+(I22+AA22)*12*7.57%)*SUM(Fasering!$D$5)</f>
        <v>0</v>
      </c>
      <c r="AP22" s="109">
        <f>($AK$2+(J22+AB22)*12*7.57%)*SUM(Fasering!$D$5:$D$7)</f>
        <v>567.40672460748374</v>
      </c>
      <c r="AQ22" s="109">
        <f>($AK$2+(K22+AC22)*12*7.57%)*SUM(Fasering!$D$5:$D$8)</f>
        <v>978.87343643859413</v>
      </c>
      <c r="AR22" s="104">
        <f>($AK$2+(L22+AD22)*12*7.57%)*SUM(Fasering!$D$5:$D$9)</f>
        <v>1452.9825617124857</v>
      </c>
      <c r="AS22" s="9">
        <f>($AK$2+(M22+AE22)*12*7.57%)*SUM(Fasering!$D$5:$D$10)</f>
        <v>1989.7341004291588</v>
      </c>
      <c r="AT22" s="9">
        <f>($AK$2+(N22+AF22)*12*7.57%)*SUM(Fasering!$D$5:$D$11)</f>
        <v>2587.7103556803363</v>
      </c>
      <c r="AU22" s="74">
        <f>($AK$2+(O22+AG22)*12*7.57%)*SUM(Fasering!$D$5:$D$12)</f>
        <v>3249.6059003908026</v>
      </c>
    </row>
    <row r="23" spans="1:47" x14ac:dyDescent="0.3">
      <c r="A23" s="32">
        <f t="shared" si="6"/>
        <v>15</v>
      </c>
      <c r="B23" s="142">
        <v>37234.920000000006</v>
      </c>
      <c r="C23" s="143"/>
      <c r="D23" s="142">
        <f t="shared" si="0"/>
        <v>41111.075172000012</v>
      </c>
      <c r="E23" s="144">
        <f t="shared" si="1"/>
        <v>1019.1169331604692</v>
      </c>
      <c r="F23" s="142">
        <f t="shared" si="2"/>
        <v>3425.9229310000005</v>
      </c>
      <c r="G23" s="144">
        <f t="shared" si="3"/>
        <v>84.926411096705749</v>
      </c>
      <c r="H23" s="60">
        <f>'L4'!$H$10</f>
        <v>1742.05</v>
      </c>
      <c r="I23" s="60">
        <f>GEW!$E$12+($F23-GEW!$E$12)*SUM(Fasering!$D$5)</f>
        <v>1858.3776639999999</v>
      </c>
      <c r="J23" s="60">
        <f>GEW!$E$12+($F23-GEW!$E$12)*SUM(Fasering!$D$5:$D$7)</f>
        <v>2263.6879564408059</v>
      </c>
      <c r="K23" s="60">
        <f>GEW!$E$12+($F23-GEW!$E$12)*SUM(Fasering!$D$5:$D$8)</f>
        <v>2496.2395070839593</v>
      </c>
      <c r="L23" s="98">
        <f>GEW!$E$12+($F23-GEW!$E$12)*SUM(Fasering!$D$5:$D$9)</f>
        <v>2728.7910577271127</v>
      </c>
      <c r="M23" s="60">
        <f>GEW!$E$12+($F23-GEW!$E$12)*SUM(Fasering!$D$5:$D$10)</f>
        <v>2961.3426083702661</v>
      </c>
      <c r="N23" s="60">
        <f>GEW!$E$12+($F23-GEW!$E$12)*SUM(Fasering!$D$5:$D$11)</f>
        <v>3193.3713803568471</v>
      </c>
      <c r="O23" s="117">
        <f>GEW!$E$12+($F23-GEW!$E$12)*SUM(Fasering!$D$5:$D$12)</f>
        <v>3425.922931000001</v>
      </c>
      <c r="P23" s="142">
        <f>((B23&lt;19968.2*1.2434)*913.03+(B23&gt;19968.2*1.2434)*(B23&lt;20424.71*1.2434)*(20424.71-B23/1.2434+456.51)+(B23&gt;20424.71*1.2434)*(B23&lt;22659.62*1.2434)*456.51+(B23&gt;22659.62*1.2434)*(B23&lt;23116.13*1.2434)*(23116.13-B23/1.2434))/12*Inhoud!$C$4</f>
        <v>0</v>
      </c>
      <c r="Q23" s="144">
        <f t="shared" si="7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101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116">
        <f>$P23*SUM(Fasering!$D$5:$D$12)</f>
        <v>0</v>
      </c>
      <c r="Y23" s="142">
        <f>((B23&lt;19968.2*1.2434)*456.51+(B23&gt;19968.2*1.2434)*(B23&lt;20196.46*1.2434)*(20196.46-B23/1.2434+228.26)+(B23&gt;20196.46*1.2434)*(B23&lt;22659.62*1.2434)*228.26+(B23&gt;22659.62*1.2434)*(B23&lt;22887.88*1.2434)*(22887.88-B23/1.2434))/12*Inhoud!$C$4</f>
        <v>0</v>
      </c>
      <c r="Z23" s="144">
        <f t="shared" si="8"/>
        <v>0</v>
      </c>
      <c r="AA23" s="115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101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116">
        <f>$Y23*SUM(Fasering!$D$5:$D$12)</f>
        <v>0</v>
      </c>
      <c r="AH23" s="5">
        <f>($AK$2+(I23+R23)*12*7.57%)*SUM(Fasering!$D$5)</f>
        <v>0</v>
      </c>
      <c r="AI23" s="109">
        <f>($AK$2+(J23+S23)*12*7.57%)*SUM(Fasering!$D$5:$D$7)</f>
        <v>567.46304943935286</v>
      </c>
      <c r="AJ23" s="109">
        <f>($AK$2+(K23+T23)*12*7.57%)*SUM(Fasering!$D$5:$D$8)</f>
        <v>979.01293762018929</v>
      </c>
      <c r="AK23" s="104">
        <f>($AK$2+(L23+U23)*12*7.57%)*SUM(Fasering!$D$5:$D$9)</f>
        <v>1453.2423238024271</v>
      </c>
      <c r="AL23" s="9">
        <f>($AK$2+(M23+V23)*12*7.57%)*SUM(Fasering!$D$5:$D$10)</f>
        <v>1990.151207986067</v>
      </c>
      <c r="AM23" s="9">
        <f>($AK$2+(N23+W23)*12*7.57%)*SUM(Fasering!$D$5:$D$11)</f>
        <v>2588.3214145922589</v>
      </c>
      <c r="AN23" s="74">
        <f>($AK$2+(O23+X23)*12*7.57%)*SUM(Fasering!$D$5:$D$12)</f>
        <v>3250.448390520402</v>
      </c>
      <c r="AO23" s="5">
        <f>($AK$2+(I23+AA23)*12*7.57%)*SUM(Fasering!$D$5)</f>
        <v>0</v>
      </c>
      <c r="AP23" s="109">
        <f>($AK$2+(J23+AB23)*12*7.57%)*SUM(Fasering!$D$5:$D$7)</f>
        <v>567.46304943935286</v>
      </c>
      <c r="AQ23" s="109">
        <f>($AK$2+(K23+AC23)*12*7.57%)*SUM(Fasering!$D$5:$D$8)</f>
        <v>979.01293762018929</v>
      </c>
      <c r="AR23" s="104">
        <f>($AK$2+(L23+AD23)*12*7.57%)*SUM(Fasering!$D$5:$D$9)</f>
        <v>1453.2423238024271</v>
      </c>
      <c r="AS23" s="9">
        <f>($AK$2+(M23+AE23)*12*7.57%)*SUM(Fasering!$D$5:$D$10)</f>
        <v>1990.151207986067</v>
      </c>
      <c r="AT23" s="9">
        <f>($AK$2+(N23+AF23)*12*7.57%)*SUM(Fasering!$D$5:$D$11)</f>
        <v>2588.3214145922589</v>
      </c>
      <c r="AU23" s="74">
        <f>($AK$2+(O23+AG23)*12*7.57%)*SUM(Fasering!$D$5:$D$12)</f>
        <v>3250.448390520402</v>
      </c>
    </row>
    <row r="24" spans="1:47" x14ac:dyDescent="0.3">
      <c r="A24" s="32">
        <f t="shared" si="6"/>
        <v>16</v>
      </c>
      <c r="B24" s="142">
        <v>39241.920000000006</v>
      </c>
      <c r="C24" s="143"/>
      <c r="D24" s="142">
        <f t="shared" si="0"/>
        <v>43327.003872000008</v>
      </c>
      <c r="E24" s="144">
        <f t="shared" si="1"/>
        <v>1074.0483707693872</v>
      </c>
      <c r="F24" s="142">
        <f t="shared" si="2"/>
        <v>3610.5836560000007</v>
      </c>
      <c r="G24" s="144">
        <f t="shared" si="3"/>
        <v>89.504030897448942</v>
      </c>
      <c r="H24" s="60">
        <f>'L4'!$H$10</f>
        <v>1742.05</v>
      </c>
      <c r="I24" s="60">
        <f>GEW!$E$12+($F24-GEW!$E$12)*SUM(Fasering!$D$5)</f>
        <v>1858.3776639999999</v>
      </c>
      <c r="J24" s="60">
        <f>GEW!$E$12+($F24-GEW!$E$12)*SUM(Fasering!$D$5:$D$7)</f>
        <v>2311.4345153617619</v>
      </c>
      <c r="K24" s="60">
        <f>GEW!$E$12+($F24-GEW!$E$12)*SUM(Fasering!$D$5:$D$8)</f>
        <v>2571.3812161455071</v>
      </c>
      <c r="L24" s="98">
        <f>GEW!$E$12+($F24-GEW!$E$12)*SUM(Fasering!$D$5:$D$9)</f>
        <v>2831.3279169292523</v>
      </c>
      <c r="M24" s="60">
        <f>GEW!$E$12+($F24-GEW!$E$12)*SUM(Fasering!$D$5:$D$10)</f>
        <v>3091.2746177129975</v>
      </c>
      <c r="N24" s="60">
        <f>GEW!$E$12+($F24-GEW!$E$12)*SUM(Fasering!$D$5:$D$11)</f>
        <v>3350.636955216256</v>
      </c>
      <c r="O24" s="117">
        <f>GEW!$E$12+($F24-GEW!$E$12)*SUM(Fasering!$D$5:$D$12)</f>
        <v>3610.5836560000012</v>
      </c>
      <c r="P24" s="142">
        <f>((B24&lt;19968.2*1.2434)*913.03+(B24&gt;19968.2*1.2434)*(B24&lt;20424.71*1.2434)*(20424.71-B24/1.2434+456.51)+(B24&gt;20424.71*1.2434)*(B24&lt;22659.62*1.2434)*456.51+(B24&gt;22659.62*1.2434)*(B24&lt;23116.13*1.2434)*(23116.13-B24/1.2434))/12*Inhoud!$C$4</f>
        <v>0</v>
      </c>
      <c r="Q24" s="144">
        <f t="shared" si="7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101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116">
        <f>$P24*SUM(Fasering!$D$5:$D$12)</f>
        <v>0</v>
      </c>
      <c r="Y24" s="142">
        <f>((B24&lt;19968.2*1.2434)*456.51+(B24&gt;19968.2*1.2434)*(B24&lt;20196.46*1.2434)*(20196.46-B24/1.2434+228.26)+(B24&gt;20196.46*1.2434)*(B24&lt;22659.62*1.2434)*228.26+(B24&gt;22659.62*1.2434)*(B24&lt;22887.88*1.2434)*(22887.88-B24/1.2434))/12*Inhoud!$C$4</f>
        <v>0</v>
      </c>
      <c r="Z24" s="144">
        <f t="shared" si="8"/>
        <v>0</v>
      </c>
      <c r="AA24" s="115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101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116">
        <f>$Y24*SUM(Fasering!$D$5:$D$12)</f>
        <v>0</v>
      </c>
      <c r="AH24" s="5">
        <f>($AK$2+(I24+R24)*12*7.57%)*SUM(Fasering!$D$5)</f>
        <v>0</v>
      </c>
      <c r="AI24" s="109">
        <f>($AK$2+(J24+S24)*12*7.57%)*SUM(Fasering!$D$5:$D$7)</f>
        <v>578.67772578473682</v>
      </c>
      <c r="AJ24" s="109">
        <f>($AK$2+(K24+T24)*12*7.57%)*SUM(Fasering!$D$5:$D$8)</f>
        <v>1006.7886193127802</v>
      </c>
      <c r="AK24" s="104">
        <f>($AK$2+(L24+U24)*12*7.57%)*SUM(Fasering!$D$5:$D$9)</f>
        <v>1504.962811353279</v>
      </c>
      <c r="AL24" s="9">
        <f>($AK$2+(M24+V24)*12*7.57%)*SUM(Fasering!$D$5:$D$10)</f>
        <v>2073.2003019062336</v>
      </c>
      <c r="AM24" s="9">
        <f>($AK$2+(N24+W24)*12*7.57%)*SUM(Fasering!$D$5:$D$11)</f>
        <v>2709.987608662359</v>
      </c>
      <c r="AN24" s="74">
        <f>($AK$2+(O24+X24)*12*7.57%)*SUM(Fasering!$D$5:$D$12)</f>
        <v>3418.1941931104025</v>
      </c>
      <c r="AO24" s="5">
        <f>($AK$2+(I24+AA24)*12*7.57%)*SUM(Fasering!$D$5)</f>
        <v>0</v>
      </c>
      <c r="AP24" s="109">
        <f>($AK$2+(J24+AB24)*12*7.57%)*SUM(Fasering!$D$5:$D$7)</f>
        <v>578.67772578473682</v>
      </c>
      <c r="AQ24" s="109">
        <f>($AK$2+(K24+AC24)*12*7.57%)*SUM(Fasering!$D$5:$D$8)</f>
        <v>1006.7886193127802</v>
      </c>
      <c r="AR24" s="104">
        <f>($AK$2+(L24+AD24)*12*7.57%)*SUM(Fasering!$D$5:$D$9)</f>
        <v>1504.962811353279</v>
      </c>
      <c r="AS24" s="9">
        <f>($AK$2+(M24+AE24)*12*7.57%)*SUM(Fasering!$D$5:$D$10)</f>
        <v>2073.2003019062336</v>
      </c>
      <c r="AT24" s="9">
        <f>($AK$2+(N24+AF24)*12*7.57%)*SUM(Fasering!$D$5:$D$11)</f>
        <v>2709.987608662359</v>
      </c>
      <c r="AU24" s="74">
        <f>($AK$2+(O24+AG24)*12*7.57%)*SUM(Fasering!$D$5:$D$12)</f>
        <v>3418.1941931104025</v>
      </c>
    </row>
    <row r="25" spans="1:47" x14ac:dyDescent="0.3">
      <c r="A25" s="32">
        <f t="shared" si="6"/>
        <v>17</v>
      </c>
      <c r="B25" s="142">
        <v>40062.959999999999</v>
      </c>
      <c r="C25" s="143"/>
      <c r="D25" s="142">
        <f t="shared" si="0"/>
        <v>44233.514136000005</v>
      </c>
      <c r="E25" s="144">
        <f t="shared" si="1"/>
        <v>1096.5201732279952</v>
      </c>
      <c r="F25" s="142">
        <f t="shared" si="2"/>
        <v>3686.126178</v>
      </c>
      <c r="G25" s="144">
        <f t="shared" si="3"/>
        <v>91.376681102332924</v>
      </c>
      <c r="H25" s="60">
        <f>'L4'!$H$10</f>
        <v>1742.05</v>
      </c>
      <c r="I25" s="60">
        <f>GEW!$E$12+($F25-GEW!$E$12)*SUM(Fasering!$D$5)</f>
        <v>1858.3776639999999</v>
      </c>
      <c r="J25" s="60">
        <f>GEW!$E$12+($F25-GEW!$E$12)*SUM(Fasering!$D$5:$D$7)</f>
        <v>2330.9670687929834</v>
      </c>
      <c r="K25" s="60">
        <f>GEW!$E$12+($F25-GEW!$E$12)*SUM(Fasering!$D$5:$D$8)</f>
        <v>2602.1208019989663</v>
      </c>
      <c r="L25" s="98">
        <f>GEW!$E$12+($F25-GEW!$E$12)*SUM(Fasering!$D$5:$D$9)</f>
        <v>2873.2745352049492</v>
      </c>
      <c r="M25" s="60">
        <f>GEW!$E$12+($F25-GEW!$E$12)*SUM(Fasering!$D$5:$D$10)</f>
        <v>3144.4282684109321</v>
      </c>
      <c r="N25" s="60">
        <f>GEW!$E$12+($F25-GEW!$E$12)*SUM(Fasering!$D$5:$D$11)</f>
        <v>3414.9724447940171</v>
      </c>
      <c r="O25" s="117">
        <f>GEW!$E$12+($F25-GEW!$E$12)*SUM(Fasering!$D$5:$D$12)</f>
        <v>3686.1261780000004</v>
      </c>
      <c r="P25" s="142">
        <f>((B25&lt;19968.2*1.2434)*913.03+(B25&gt;19968.2*1.2434)*(B25&lt;20424.71*1.2434)*(20424.71-B25/1.2434+456.51)+(B25&gt;20424.71*1.2434)*(B25&lt;22659.62*1.2434)*456.51+(B25&gt;22659.62*1.2434)*(B25&lt;23116.13*1.2434)*(23116.13-B25/1.2434))/12*Inhoud!$C$4</f>
        <v>0</v>
      </c>
      <c r="Q25" s="144">
        <f t="shared" si="7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101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116">
        <f>$P25*SUM(Fasering!$D$5:$D$12)</f>
        <v>0</v>
      </c>
      <c r="Y25" s="142">
        <f>((B25&lt;19968.2*1.2434)*456.51+(B25&gt;19968.2*1.2434)*(B25&lt;20196.46*1.2434)*(20196.46-B25/1.2434+228.26)+(B25&gt;20196.46*1.2434)*(B25&lt;22659.62*1.2434)*228.26+(B25&gt;22659.62*1.2434)*(B25&lt;22887.88*1.2434)*(22887.88-B25/1.2434))/12*Inhoud!$C$4</f>
        <v>0</v>
      </c>
      <c r="Z25" s="144">
        <f t="shared" si="8"/>
        <v>0</v>
      </c>
      <c r="AA25" s="115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101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116">
        <f>$Y25*SUM(Fasering!$D$5:$D$12)</f>
        <v>0</v>
      </c>
      <c r="AH25" s="5">
        <f>($AK$2+(I25+R25)*12*7.57%)*SUM(Fasering!$D$5)</f>
        <v>0</v>
      </c>
      <c r="AI25" s="109">
        <f>($AK$2+(J25+S25)*12*7.57%)*SUM(Fasering!$D$5:$D$7)</f>
        <v>583.26551744722508</v>
      </c>
      <c r="AJ25" s="109">
        <f>($AK$2+(K25+T25)*12*7.57%)*SUM(Fasering!$D$5:$D$8)</f>
        <v>1018.1513226993694</v>
      </c>
      <c r="AK25" s="104">
        <f>($AK$2+(L25+U25)*12*7.57%)*SUM(Fasering!$D$5:$D$9)</f>
        <v>1526.1210520601803</v>
      </c>
      <c r="AL25" s="9">
        <f>($AK$2+(M25+V25)*12*7.57%)*SUM(Fasering!$D$5:$D$10)</f>
        <v>2107.1747055296582</v>
      </c>
      <c r="AM25" s="9">
        <f>($AK$2+(N25+W25)*12*7.57%)*SUM(Fasering!$D$5:$D$11)</f>
        <v>2759.7598119405416</v>
      </c>
      <c r="AN25" s="74">
        <f>($AK$2+(O25+X25)*12*7.57%)*SUM(Fasering!$D$5:$D$12)</f>
        <v>3486.8170200952018</v>
      </c>
      <c r="AO25" s="5">
        <f>($AK$2+(I25+AA25)*12*7.57%)*SUM(Fasering!$D$5)</f>
        <v>0</v>
      </c>
      <c r="AP25" s="109">
        <f>($AK$2+(J25+AB25)*12*7.57%)*SUM(Fasering!$D$5:$D$7)</f>
        <v>583.26551744722508</v>
      </c>
      <c r="AQ25" s="109">
        <f>($AK$2+(K25+AC25)*12*7.57%)*SUM(Fasering!$D$5:$D$8)</f>
        <v>1018.1513226993694</v>
      </c>
      <c r="AR25" s="104">
        <f>($AK$2+(L25+AD25)*12*7.57%)*SUM(Fasering!$D$5:$D$9)</f>
        <v>1526.1210520601803</v>
      </c>
      <c r="AS25" s="9">
        <f>($AK$2+(M25+AE25)*12*7.57%)*SUM(Fasering!$D$5:$D$10)</f>
        <v>2107.1747055296582</v>
      </c>
      <c r="AT25" s="9">
        <f>($AK$2+(N25+AF25)*12*7.57%)*SUM(Fasering!$D$5:$D$11)</f>
        <v>2759.7598119405416</v>
      </c>
      <c r="AU25" s="74">
        <f>($AK$2+(O25+AG25)*12*7.57%)*SUM(Fasering!$D$5:$D$12)</f>
        <v>3486.8170200952018</v>
      </c>
    </row>
    <row r="26" spans="1:47" x14ac:dyDescent="0.3">
      <c r="A26" s="32">
        <f t="shared" si="6"/>
        <v>18</v>
      </c>
      <c r="B26" s="142">
        <v>41238.720000000001</v>
      </c>
      <c r="C26" s="143"/>
      <c r="D26" s="142">
        <f t="shared" si="0"/>
        <v>45531.670752000005</v>
      </c>
      <c r="E26" s="144">
        <f t="shared" si="1"/>
        <v>1128.7006351527893</v>
      </c>
      <c r="F26" s="142">
        <f t="shared" si="2"/>
        <v>3794.3058960000003</v>
      </c>
      <c r="G26" s="144">
        <f t="shared" si="3"/>
        <v>94.058386262732441</v>
      </c>
      <c r="H26" s="60">
        <f>'L4'!$H$10</f>
        <v>1742.05</v>
      </c>
      <c r="I26" s="60">
        <f>GEW!$E$12+($F26-GEW!$E$12)*SUM(Fasering!$D$5)</f>
        <v>1858.3776639999999</v>
      </c>
      <c r="J26" s="60">
        <f>GEW!$E$12+($F26-GEW!$E$12)*SUM(Fasering!$D$5:$D$7)</f>
        <v>2358.9384161357352</v>
      </c>
      <c r="K26" s="60">
        <f>GEW!$E$12+($F26-GEW!$E$12)*SUM(Fasering!$D$5:$D$8)</f>
        <v>2646.1410390922429</v>
      </c>
      <c r="L26" s="98">
        <f>GEW!$E$12+($F26-GEW!$E$12)*SUM(Fasering!$D$5:$D$9)</f>
        <v>2933.34366204875</v>
      </c>
      <c r="M26" s="60">
        <f>GEW!$E$12+($F26-GEW!$E$12)*SUM(Fasering!$D$5:$D$10)</f>
        <v>3220.5462850052572</v>
      </c>
      <c r="N26" s="60">
        <f>GEW!$E$12+($F26-GEW!$E$12)*SUM(Fasering!$D$5:$D$11)</f>
        <v>3507.1032730434936</v>
      </c>
      <c r="O26" s="117">
        <f>GEW!$E$12+($F26-GEW!$E$12)*SUM(Fasering!$D$5:$D$12)</f>
        <v>3794.3058960000008</v>
      </c>
      <c r="P26" s="142">
        <f>((B26&lt;19968.2*1.2434)*913.03+(B26&gt;19968.2*1.2434)*(B26&lt;20424.71*1.2434)*(20424.71-B26/1.2434+456.51)+(B26&gt;20424.71*1.2434)*(B26&lt;22659.62*1.2434)*456.51+(B26&gt;22659.62*1.2434)*(B26&lt;23116.13*1.2434)*(23116.13-B26/1.2434))/12*Inhoud!$C$4</f>
        <v>0</v>
      </c>
      <c r="Q26" s="144">
        <f t="shared" si="7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101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116">
        <f>$P26*SUM(Fasering!$D$5:$D$12)</f>
        <v>0</v>
      </c>
      <c r="Y26" s="142">
        <f>((B26&lt;19968.2*1.2434)*456.51+(B26&gt;19968.2*1.2434)*(B26&lt;20196.46*1.2434)*(20196.46-B26/1.2434+228.26)+(B26&gt;20196.46*1.2434)*(B26&lt;22659.62*1.2434)*228.26+(B26&gt;22659.62*1.2434)*(B26&lt;22887.88*1.2434)*(22887.88-B26/1.2434))/12*Inhoud!$C$4</f>
        <v>0</v>
      </c>
      <c r="Z26" s="144">
        <f t="shared" si="8"/>
        <v>0</v>
      </c>
      <c r="AA26" s="115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101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116">
        <f>$Y26*SUM(Fasering!$D$5:$D$12)</f>
        <v>0</v>
      </c>
      <c r="AH26" s="5">
        <f>($AK$2+(I26+R26)*12*7.57%)*SUM(Fasering!$D$5)</f>
        <v>0</v>
      </c>
      <c r="AI26" s="109">
        <f>($AK$2+(J26+S26)*12*7.57%)*SUM(Fasering!$D$5:$D$7)</f>
        <v>589.83540676453879</v>
      </c>
      <c r="AJ26" s="109">
        <f>($AK$2+(K26+T26)*12*7.57%)*SUM(Fasering!$D$5:$D$8)</f>
        <v>1034.4231390954235</v>
      </c>
      <c r="AK26" s="104">
        <f>($AK$2+(L26+U26)*12*7.57%)*SUM(Fasering!$D$5:$D$9)</f>
        <v>1556.4204444083566</v>
      </c>
      <c r="AL26" s="9">
        <f>($AK$2+(M26+V26)*12*7.57%)*SUM(Fasering!$D$5:$D$10)</f>
        <v>2155.8273227033383</v>
      </c>
      <c r="AM26" s="9">
        <f>($AK$2+(N26+W26)*12*7.57%)*SUM(Fasering!$D$5:$D$11)</f>
        <v>2831.035469309681</v>
      </c>
      <c r="AN26" s="74">
        <f>($AK$2+(O26+X26)*12*7.57%)*SUM(Fasering!$D$5:$D$12)</f>
        <v>3585.0874759264016</v>
      </c>
      <c r="AO26" s="5">
        <f>($AK$2+(I26+AA26)*12*7.57%)*SUM(Fasering!$D$5)</f>
        <v>0</v>
      </c>
      <c r="AP26" s="109">
        <f>($AK$2+(J26+AB26)*12*7.57%)*SUM(Fasering!$D$5:$D$7)</f>
        <v>589.83540676453879</v>
      </c>
      <c r="AQ26" s="109">
        <f>($AK$2+(K26+AC26)*12*7.57%)*SUM(Fasering!$D$5:$D$8)</f>
        <v>1034.4231390954235</v>
      </c>
      <c r="AR26" s="104">
        <f>($AK$2+(L26+AD26)*12*7.57%)*SUM(Fasering!$D$5:$D$9)</f>
        <v>1556.4204444083566</v>
      </c>
      <c r="AS26" s="9">
        <f>($AK$2+(M26+AE26)*12*7.57%)*SUM(Fasering!$D$5:$D$10)</f>
        <v>2155.8273227033383</v>
      </c>
      <c r="AT26" s="9">
        <f>($AK$2+(N26+AF26)*12*7.57%)*SUM(Fasering!$D$5:$D$11)</f>
        <v>2831.035469309681</v>
      </c>
      <c r="AU26" s="74">
        <f>($AK$2+(O26+AG26)*12*7.57%)*SUM(Fasering!$D$5:$D$12)</f>
        <v>3585.0874759264016</v>
      </c>
    </row>
    <row r="27" spans="1:47" x14ac:dyDescent="0.3">
      <c r="A27" s="32">
        <f t="shared" si="6"/>
        <v>19</v>
      </c>
      <c r="B27" s="142">
        <v>42059.76</v>
      </c>
      <c r="C27" s="143"/>
      <c r="D27" s="142">
        <f t="shared" si="0"/>
        <v>46438.181016000002</v>
      </c>
      <c r="E27" s="144">
        <f t="shared" si="1"/>
        <v>1151.1724376113973</v>
      </c>
      <c r="F27" s="142">
        <f t="shared" si="2"/>
        <v>3869.8484180000005</v>
      </c>
      <c r="G27" s="144">
        <f t="shared" si="3"/>
        <v>95.931036467616437</v>
      </c>
      <c r="H27" s="60">
        <f>'L4'!$H$10</f>
        <v>1742.05</v>
      </c>
      <c r="I27" s="60">
        <f>GEW!$E$12+($F27-GEW!$E$12)*SUM(Fasering!$D$5)</f>
        <v>1858.3776639999999</v>
      </c>
      <c r="J27" s="60">
        <f>GEW!$E$12+($F27-GEW!$E$12)*SUM(Fasering!$D$5:$D$7)</f>
        <v>2378.4709695669571</v>
      </c>
      <c r="K27" s="60">
        <f>GEW!$E$12+($F27-GEW!$E$12)*SUM(Fasering!$D$5:$D$8)</f>
        <v>2676.880624945702</v>
      </c>
      <c r="L27" s="98">
        <f>GEW!$E$12+($F27-GEW!$E$12)*SUM(Fasering!$D$5:$D$9)</f>
        <v>2975.2902803244474</v>
      </c>
      <c r="M27" s="60">
        <f>GEW!$E$12+($F27-GEW!$E$12)*SUM(Fasering!$D$5:$D$10)</f>
        <v>3273.6999357031928</v>
      </c>
      <c r="N27" s="60">
        <f>GEW!$E$12+($F27-GEW!$E$12)*SUM(Fasering!$D$5:$D$11)</f>
        <v>3571.4387626212556</v>
      </c>
      <c r="O27" s="117">
        <f>GEW!$E$12+($F27-GEW!$E$12)*SUM(Fasering!$D$5:$D$12)</f>
        <v>3869.8484180000009</v>
      </c>
      <c r="P27" s="142">
        <f>((B27&lt;19968.2*1.2434)*913.03+(B27&gt;19968.2*1.2434)*(B27&lt;20424.71*1.2434)*(20424.71-B27/1.2434+456.51)+(B27&gt;20424.71*1.2434)*(B27&lt;22659.62*1.2434)*456.51+(B27&gt;22659.62*1.2434)*(B27&lt;23116.13*1.2434)*(23116.13-B27/1.2434))/12*Inhoud!$C$4</f>
        <v>0</v>
      </c>
      <c r="Q27" s="144">
        <f t="shared" si="7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101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116">
        <f>$P27*SUM(Fasering!$D$5:$D$12)</f>
        <v>0</v>
      </c>
      <c r="Y27" s="142">
        <f>((B27&lt;19968.2*1.2434)*456.51+(B27&gt;19968.2*1.2434)*(B27&lt;20196.46*1.2434)*(20196.46-B27/1.2434+228.26)+(B27&gt;20196.46*1.2434)*(B27&lt;22659.62*1.2434)*228.26+(B27&gt;22659.62*1.2434)*(B27&lt;22887.88*1.2434)*(22887.88-B27/1.2434))/12*Inhoud!$C$4</f>
        <v>0</v>
      </c>
      <c r="Z27" s="144">
        <f t="shared" si="8"/>
        <v>0</v>
      </c>
      <c r="AA27" s="115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101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116">
        <f>$Y27*SUM(Fasering!$D$5:$D$12)</f>
        <v>0</v>
      </c>
      <c r="AH27" s="5">
        <f>($AK$2+(I27+R27)*12*7.57%)*SUM(Fasering!$D$5)</f>
        <v>0</v>
      </c>
      <c r="AI27" s="109">
        <f>($AK$2+(J27+S27)*12*7.57%)*SUM(Fasering!$D$5:$D$7)</f>
        <v>594.42319842702727</v>
      </c>
      <c r="AJ27" s="109">
        <f>($AK$2+(K27+T27)*12*7.57%)*SUM(Fasering!$D$5:$D$8)</f>
        <v>1045.7858424820129</v>
      </c>
      <c r="AK27" s="104">
        <f>($AK$2+(L27+U27)*12*7.57%)*SUM(Fasering!$D$5:$D$9)</f>
        <v>1577.5786851152582</v>
      </c>
      <c r="AL27" s="9">
        <f>($AK$2+(M27+V27)*12*7.57%)*SUM(Fasering!$D$5:$D$10)</f>
        <v>2189.8017263267629</v>
      </c>
      <c r="AM27" s="9">
        <f>($AK$2+(N27+W27)*12*7.57%)*SUM(Fasering!$D$5:$D$11)</f>
        <v>2880.8076725878645</v>
      </c>
      <c r="AN27" s="74">
        <f>($AK$2+(O27+X27)*12*7.57%)*SUM(Fasering!$D$5:$D$12)</f>
        <v>3653.7103029112018</v>
      </c>
      <c r="AO27" s="5">
        <f>($AK$2+(I27+AA27)*12*7.57%)*SUM(Fasering!$D$5)</f>
        <v>0</v>
      </c>
      <c r="AP27" s="109">
        <f>($AK$2+(J27+AB27)*12*7.57%)*SUM(Fasering!$D$5:$D$7)</f>
        <v>594.42319842702727</v>
      </c>
      <c r="AQ27" s="109">
        <f>($AK$2+(K27+AC27)*12*7.57%)*SUM(Fasering!$D$5:$D$8)</f>
        <v>1045.7858424820129</v>
      </c>
      <c r="AR27" s="104">
        <f>($AK$2+(L27+AD27)*12*7.57%)*SUM(Fasering!$D$5:$D$9)</f>
        <v>1577.5786851152582</v>
      </c>
      <c r="AS27" s="9">
        <f>($AK$2+(M27+AE27)*12*7.57%)*SUM(Fasering!$D$5:$D$10)</f>
        <v>2189.8017263267629</v>
      </c>
      <c r="AT27" s="9">
        <f>($AK$2+(N27+AF27)*12*7.57%)*SUM(Fasering!$D$5:$D$11)</f>
        <v>2880.8076725878645</v>
      </c>
      <c r="AU27" s="74">
        <f>($AK$2+(O27+AG27)*12*7.57%)*SUM(Fasering!$D$5:$D$12)</f>
        <v>3653.7103029112018</v>
      </c>
    </row>
    <row r="28" spans="1:47" x14ac:dyDescent="0.3">
      <c r="A28" s="32">
        <f t="shared" si="6"/>
        <v>20</v>
      </c>
      <c r="B28" s="142">
        <v>42059.76</v>
      </c>
      <c r="C28" s="143"/>
      <c r="D28" s="142">
        <f t="shared" si="0"/>
        <v>46438.181016000002</v>
      </c>
      <c r="E28" s="144">
        <f t="shared" si="1"/>
        <v>1151.1724376113973</v>
      </c>
      <c r="F28" s="142">
        <f t="shared" si="2"/>
        <v>3869.8484180000005</v>
      </c>
      <c r="G28" s="144">
        <f t="shared" si="3"/>
        <v>95.931036467616437</v>
      </c>
      <c r="H28" s="60">
        <f>'L4'!$H$10</f>
        <v>1742.05</v>
      </c>
      <c r="I28" s="60">
        <f>GEW!$E$12+($F28-GEW!$E$12)*SUM(Fasering!$D$5)</f>
        <v>1858.3776639999999</v>
      </c>
      <c r="J28" s="60">
        <f>GEW!$E$12+($F28-GEW!$E$12)*SUM(Fasering!$D$5:$D$7)</f>
        <v>2378.4709695669571</v>
      </c>
      <c r="K28" s="60">
        <f>GEW!$E$12+($F28-GEW!$E$12)*SUM(Fasering!$D$5:$D$8)</f>
        <v>2676.880624945702</v>
      </c>
      <c r="L28" s="98">
        <f>GEW!$E$12+($F28-GEW!$E$12)*SUM(Fasering!$D$5:$D$9)</f>
        <v>2975.2902803244474</v>
      </c>
      <c r="M28" s="60">
        <f>GEW!$E$12+($F28-GEW!$E$12)*SUM(Fasering!$D$5:$D$10)</f>
        <v>3273.6999357031928</v>
      </c>
      <c r="N28" s="60">
        <f>GEW!$E$12+($F28-GEW!$E$12)*SUM(Fasering!$D$5:$D$11)</f>
        <v>3571.4387626212556</v>
      </c>
      <c r="O28" s="117">
        <f>GEW!$E$12+($F28-GEW!$E$12)*SUM(Fasering!$D$5:$D$12)</f>
        <v>3869.8484180000009</v>
      </c>
      <c r="P28" s="142">
        <f>((B28&lt;19968.2*1.2434)*913.03+(B28&gt;19968.2*1.2434)*(B28&lt;20424.71*1.2434)*(20424.71-B28/1.2434+456.51)+(B28&gt;20424.71*1.2434)*(B28&lt;22659.62*1.2434)*456.51+(B28&gt;22659.62*1.2434)*(B28&lt;23116.13*1.2434)*(23116.13-B28/1.2434))/12*Inhoud!$C$4</f>
        <v>0</v>
      </c>
      <c r="Q28" s="144">
        <f t="shared" si="7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101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116">
        <f>$P28*SUM(Fasering!$D$5:$D$12)</f>
        <v>0</v>
      </c>
      <c r="Y28" s="142">
        <f>((B28&lt;19968.2*1.2434)*456.51+(B28&gt;19968.2*1.2434)*(B28&lt;20196.46*1.2434)*(20196.46-B28/1.2434+228.26)+(B28&gt;20196.46*1.2434)*(B28&lt;22659.62*1.2434)*228.26+(B28&gt;22659.62*1.2434)*(B28&lt;22887.88*1.2434)*(22887.88-B28/1.2434))/12*Inhoud!$C$4</f>
        <v>0</v>
      </c>
      <c r="Z28" s="144">
        <f t="shared" si="8"/>
        <v>0</v>
      </c>
      <c r="AA28" s="115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101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116">
        <f>$Y28*SUM(Fasering!$D$5:$D$12)</f>
        <v>0</v>
      </c>
      <c r="AH28" s="5">
        <f>($AK$2+(I28+R28)*12*7.57%)*SUM(Fasering!$D$5)</f>
        <v>0</v>
      </c>
      <c r="AI28" s="109">
        <f>($AK$2+(J28+S28)*12*7.57%)*SUM(Fasering!$D$5:$D$7)</f>
        <v>594.42319842702727</v>
      </c>
      <c r="AJ28" s="109">
        <f>($AK$2+(K28+T28)*12*7.57%)*SUM(Fasering!$D$5:$D$8)</f>
        <v>1045.7858424820129</v>
      </c>
      <c r="AK28" s="104">
        <f>($AK$2+(L28+U28)*12*7.57%)*SUM(Fasering!$D$5:$D$9)</f>
        <v>1577.5786851152582</v>
      </c>
      <c r="AL28" s="9">
        <f>($AK$2+(M28+V28)*12*7.57%)*SUM(Fasering!$D$5:$D$10)</f>
        <v>2189.8017263267629</v>
      </c>
      <c r="AM28" s="9">
        <f>($AK$2+(N28+W28)*12*7.57%)*SUM(Fasering!$D$5:$D$11)</f>
        <v>2880.8076725878645</v>
      </c>
      <c r="AN28" s="74">
        <f>($AK$2+(O28+X28)*12*7.57%)*SUM(Fasering!$D$5:$D$12)</f>
        <v>3653.7103029112018</v>
      </c>
      <c r="AO28" s="5">
        <f>($AK$2+(I28+AA28)*12*7.57%)*SUM(Fasering!$D$5)</f>
        <v>0</v>
      </c>
      <c r="AP28" s="109">
        <f>($AK$2+(J28+AB28)*12*7.57%)*SUM(Fasering!$D$5:$D$7)</f>
        <v>594.42319842702727</v>
      </c>
      <c r="AQ28" s="109">
        <f>($AK$2+(K28+AC28)*12*7.57%)*SUM(Fasering!$D$5:$D$8)</f>
        <v>1045.7858424820129</v>
      </c>
      <c r="AR28" s="104">
        <f>($AK$2+(L28+AD28)*12*7.57%)*SUM(Fasering!$D$5:$D$9)</f>
        <v>1577.5786851152582</v>
      </c>
      <c r="AS28" s="9">
        <f>($AK$2+(M28+AE28)*12*7.57%)*SUM(Fasering!$D$5:$D$10)</f>
        <v>2189.8017263267629</v>
      </c>
      <c r="AT28" s="9">
        <f>($AK$2+(N28+AF28)*12*7.57%)*SUM(Fasering!$D$5:$D$11)</f>
        <v>2880.8076725878645</v>
      </c>
      <c r="AU28" s="74">
        <f>($AK$2+(O28+AG28)*12*7.57%)*SUM(Fasering!$D$5:$D$12)</f>
        <v>3653.7103029112018</v>
      </c>
    </row>
    <row r="29" spans="1:47" x14ac:dyDescent="0.3">
      <c r="A29" s="32">
        <f t="shared" si="6"/>
        <v>21</v>
      </c>
      <c r="B29" s="142">
        <v>42880.800000000003</v>
      </c>
      <c r="C29" s="143"/>
      <c r="D29" s="142">
        <f t="shared" si="0"/>
        <v>47344.691280000006</v>
      </c>
      <c r="E29" s="144">
        <f t="shared" si="1"/>
        <v>1173.6442400700053</v>
      </c>
      <c r="F29" s="142">
        <f t="shared" si="2"/>
        <v>3945.3909400000002</v>
      </c>
      <c r="G29" s="144">
        <f t="shared" si="3"/>
        <v>97.803686672500433</v>
      </c>
      <c r="H29" s="60">
        <f>'L4'!$H$10</f>
        <v>1742.05</v>
      </c>
      <c r="I29" s="60">
        <f>GEW!$E$12+($F29-GEW!$E$12)*SUM(Fasering!$D$5)</f>
        <v>1858.3776639999999</v>
      </c>
      <c r="J29" s="60">
        <f>GEW!$E$12+($F29-GEW!$E$12)*SUM(Fasering!$D$5:$D$7)</f>
        <v>2398.0035229981786</v>
      </c>
      <c r="K29" s="60">
        <f>GEW!$E$12+($F29-GEW!$E$12)*SUM(Fasering!$D$5:$D$8)</f>
        <v>2707.6202107991617</v>
      </c>
      <c r="L29" s="98">
        <f>GEW!$E$12+($F29-GEW!$E$12)*SUM(Fasering!$D$5:$D$9)</f>
        <v>3017.2368986001447</v>
      </c>
      <c r="M29" s="60">
        <f>GEW!$E$12+($F29-GEW!$E$12)*SUM(Fasering!$D$5:$D$10)</f>
        <v>3326.8535864011278</v>
      </c>
      <c r="N29" s="60">
        <f>GEW!$E$12+($F29-GEW!$E$12)*SUM(Fasering!$D$5:$D$11)</f>
        <v>3635.7742521990176</v>
      </c>
      <c r="O29" s="117">
        <f>GEW!$E$12+($F29-GEW!$E$12)*SUM(Fasering!$D$5:$D$12)</f>
        <v>3945.3909400000011</v>
      </c>
      <c r="P29" s="142">
        <f>((B29&lt;19968.2*1.2434)*913.03+(B29&gt;19968.2*1.2434)*(B29&lt;20424.71*1.2434)*(20424.71-B29/1.2434+456.51)+(B29&gt;20424.71*1.2434)*(B29&lt;22659.62*1.2434)*456.51+(B29&gt;22659.62*1.2434)*(B29&lt;23116.13*1.2434)*(23116.13-B29/1.2434))/12*Inhoud!$C$4</f>
        <v>0</v>
      </c>
      <c r="Q29" s="144">
        <f t="shared" si="7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101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116">
        <f>$P29*SUM(Fasering!$D$5:$D$12)</f>
        <v>0</v>
      </c>
      <c r="Y29" s="142">
        <f>((B29&lt;19968.2*1.2434)*456.51+(B29&gt;19968.2*1.2434)*(B29&lt;20196.46*1.2434)*(20196.46-B29/1.2434+228.26)+(B29&gt;20196.46*1.2434)*(B29&lt;22659.62*1.2434)*228.26+(B29&gt;22659.62*1.2434)*(B29&lt;22887.88*1.2434)*(22887.88-B29/1.2434))/12*Inhoud!$C$4</f>
        <v>0</v>
      </c>
      <c r="Z29" s="144">
        <f t="shared" si="8"/>
        <v>0</v>
      </c>
      <c r="AA29" s="115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101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116">
        <f>$Y29*SUM(Fasering!$D$5:$D$12)</f>
        <v>0</v>
      </c>
      <c r="AH29" s="5">
        <f>($AK$2+(I29+R29)*12*7.57%)*SUM(Fasering!$D$5)</f>
        <v>0</v>
      </c>
      <c r="AI29" s="109">
        <f>($AK$2+(J29+S29)*12*7.57%)*SUM(Fasering!$D$5:$D$7)</f>
        <v>599.01099008951553</v>
      </c>
      <c r="AJ29" s="109">
        <f>($AK$2+(K29+T29)*12*7.57%)*SUM(Fasering!$D$5:$D$8)</f>
        <v>1057.1485458686022</v>
      </c>
      <c r="AK29" s="104">
        <f>($AK$2+(L29+U29)*12*7.57%)*SUM(Fasering!$D$5:$D$9)</f>
        <v>1598.7369258221595</v>
      </c>
      <c r="AL29" s="9">
        <f>($AK$2+(M29+V29)*12*7.57%)*SUM(Fasering!$D$5:$D$10)</f>
        <v>2223.7761299501876</v>
      </c>
      <c r="AM29" s="9">
        <f>($AK$2+(N29+W29)*12*7.57%)*SUM(Fasering!$D$5:$D$11)</f>
        <v>2930.579875866048</v>
      </c>
      <c r="AN29" s="74">
        <f>($AK$2+(O29+X29)*12*7.57%)*SUM(Fasering!$D$5:$D$12)</f>
        <v>3722.3331298960024</v>
      </c>
      <c r="AO29" s="5">
        <f>($AK$2+(I29+AA29)*12*7.57%)*SUM(Fasering!$D$5)</f>
        <v>0</v>
      </c>
      <c r="AP29" s="109">
        <f>($AK$2+(J29+AB29)*12*7.57%)*SUM(Fasering!$D$5:$D$7)</f>
        <v>599.01099008951553</v>
      </c>
      <c r="AQ29" s="109">
        <f>($AK$2+(K29+AC29)*12*7.57%)*SUM(Fasering!$D$5:$D$8)</f>
        <v>1057.1485458686022</v>
      </c>
      <c r="AR29" s="104">
        <f>($AK$2+(L29+AD29)*12*7.57%)*SUM(Fasering!$D$5:$D$9)</f>
        <v>1598.7369258221595</v>
      </c>
      <c r="AS29" s="9">
        <f>($AK$2+(M29+AE29)*12*7.57%)*SUM(Fasering!$D$5:$D$10)</f>
        <v>2223.7761299501876</v>
      </c>
      <c r="AT29" s="9">
        <f>($AK$2+(N29+AF29)*12*7.57%)*SUM(Fasering!$D$5:$D$11)</f>
        <v>2930.579875866048</v>
      </c>
      <c r="AU29" s="74">
        <f>($AK$2+(O29+AG29)*12*7.57%)*SUM(Fasering!$D$5:$D$12)</f>
        <v>3722.3331298960024</v>
      </c>
    </row>
    <row r="30" spans="1:47" x14ac:dyDescent="0.3">
      <c r="A30" s="32">
        <f t="shared" si="6"/>
        <v>22</v>
      </c>
      <c r="B30" s="142">
        <v>42944.4</v>
      </c>
      <c r="C30" s="143"/>
      <c r="D30" s="142">
        <f t="shared" si="0"/>
        <v>47414.912040000003</v>
      </c>
      <c r="E30" s="144">
        <f t="shared" si="1"/>
        <v>1175.3849672408708</v>
      </c>
      <c r="F30" s="142">
        <f t="shared" si="2"/>
        <v>3951.2426700000005</v>
      </c>
      <c r="G30" s="144">
        <f t="shared" si="3"/>
        <v>97.948747270072573</v>
      </c>
      <c r="H30" s="60">
        <f>'L4'!$H$10</f>
        <v>1742.05</v>
      </c>
      <c r="I30" s="60">
        <f>GEW!$E$12+($F30-GEW!$E$12)*SUM(Fasering!$D$5)</f>
        <v>1858.3776639999999</v>
      </c>
      <c r="J30" s="60">
        <f>GEW!$E$12+($F30-GEW!$E$12)*SUM(Fasering!$D$5:$D$7)</f>
        <v>2399.5165679146571</v>
      </c>
      <c r="K30" s="60">
        <f>GEW!$E$12+($F30-GEW!$E$12)*SUM(Fasering!$D$5:$D$8)</f>
        <v>2710.0013830444605</v>
      </c>
      <c r="L30" s="98">
        <f>GEW!$E$12+($F30-GEW!$E$12)*SUM(Fasering!$D$5:$D$9)</f>
        <v>3020.4861981742633</v>
      </c>
      <c r="M30" s="60">
        <f>GEW!$E$12+($F30-GEW!$E$12)*SUM(Fasering!$D$5:$D$10)</f>
        <v>3330.9710133040667</v>
      </c>
      <c r="N30" s="60">
        <f>GEW!$E$12+($F30-GEW!$E$12)*SUM(Fasering!$D$5:$D$11)</f>
        <v>3640.7578548701981</v>
      </c>
      <c r="O30" s="117">
        <f>GEW!$E$12+($F30-GEW!$E$12)*SUM(Fasering!$D$5:$D$12)</f>
        <v>3951.2426700000015</v>
      </c>
      <c r="P30" s="142">
        <f>((B30&lt;19968.2*1.2434)*913.03+(B30&gt;19968.2*1.2434)*(B30&lt;20424.71*1.2434)*(20424.71-B30/1.2434+456.51)+(B30&gt;20424.71*1.2434)*(B30&lt;22659.62*1.2434)*456.51+(B30&gt;22659.62*1.2434)*(B30&lt;23116.13*1.2434)*(23116.13-B30/1.2434))/12*Inhoud!$C$4</f>
        <v>0</v>
      </c>
      <c r="Q30" s="144">
        <f t="shared" si="7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101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116">
        <f>$P30*SUM(Fasering!$D$5:$D$12)</f>
        <v>0</v>
      </c>
      <c r="Y30" s="142">
        <f>((B30&lt;19968.2*1.2434)*456.51+(B30&gt;19968.2*1.2434)*(B30&lt;20196.46*1.2434)*(20196.46-B30/1.2434+228.26)+(B30&gt;20196.46*1.2434)*(B30&lt;22659.62*1.2434)*228.26+(B30&gt;22659.62*1.2434)*(B30&lt;22887.88*1.2434)*(22887.88-B30/1.2434))/12*Inhoud!$C$4</f>
        <v>0</v>
      </c>
      <c r="Z30" s="144">
        <f t="shared" si="8"/>
        <v>0</v>
      </c>
      <c r="AA30" s="115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101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116">
        <f>$Y30*SUM(Fasering!$D$5:$D$12)</f>
        <v>0</v>
      </c>
      <c r="AH30" s="5">
        <f>($AK$2+(I30+R30)*12*7.57%)*SUM(Fasering!$D$5)</f>
        <v>0</v>
      </c>
      <c r="AI30" s="109">
        <f>($AK$2+(J30+S30)*12*7.57%)*SUM(Fasering!$D$5:$D$7)</f>
        <v>599.36637295726155</v>
      </c>
      <c r="AJ30" s="109">
        <f>($AK$2+(K30+T30)*12*7.57%)*SUM(Fasering!$D$5:$D$8)</f>
        <v>1058.0287318953331</v>
      </c>
      <c r="AK30" s="104">
        <f>($AK$2+(L30+U30)*12*7.57%)*SUM(Fasering!$D$5:$D$9)</f>
        <v>1600.3759009134571</v>
      </c>
      <c r="AL30" s="9">
        <f>($AK$2+(M30+V30)*12*7.57%)*SUM(Fasering!$D$5:$D$10)</f>
        <v>2226.407880011634</v>
      </c>
      <c r="AM30" s="9">
        <f>($AK$2+(N30+W30)*12*7.57%)*SUM(Fasering!$D$5:$D$11)</f>
        <v>2934.4353666198394</v>
      </c>
      <c r="AN30" s="74">
        <f>($AK$2+(O30+X30)*12*7.57%)*SUM(Fasering!$D$5:$D$12)</f>
        <v>3727.6488414280025</v>
      </c>
      <c r="AO30" s="5">
        <f>($AK$2+(I30+AA30)*12*7.57%)*SUM(Fasering!$D$5)</f>
        <v>0</v>
      </c>
      <c r="AP30" s="109">
        <f>($AK$2+(J30+AB30)*12*7.57%)*SUM(Fasering!$D$5:$D$7)</f>
        <v>599.36637295726155</v>
      </c>
      <c r="AQ30" s="109">
        <f>($AK$2+(K30+AC30)*12*7.57%)*SUM(Fasering!$D$5:$D$8)</f>
        <v>1058.0287318953331</v>
      </c>
      <c r="AR30" s="104">
        <f>($AK$2+(L30+AD30)*12*7.57%)*SUM(Fasering!$D$5:$D$9)</f>
        <v>1600.3759009134571</v>
      </c>
      <c r="AS30" s="9">
        <f>($AK$2+(M30+AE30)*12*7.57%)*SUM(Fasering!$D$5:$D$10)</f>
        <v>2226.407880011634</v>
      </c>
      <c r="AT30" s="9">
        <f>($AK$2+(N30+AF30)*12*7.57%)*SUM(Fasering!$D$5:$D$11)</f>
        <v>2934.4353666198394</v>
      </c>
      <c r="AU30" s="74">
        <f>($AK$2+(O30+AG30)*12*7.57%)*SUM(Fasering!$D$5:$D$12)</f>
        <v>3727.6488414280025</v>
      </c>
    </row>
    <row r="31" spans="1:47" x14ac:dyDescent="0.3">
      <c r="A31" s="32">
        <f t="shared" si="6"/>
        <v>23</v>
      </c>
      <c r="B31" s="142">
        <v>44362.080000000002</v>
      </c>
      <c r="C31" s="143"/>
      <c r="D31" s="142">
        <f t="shared" si="0"/>
        <v>48980.172528000003</v>
      </c>
      <c r="E31" s="144">
        <f t="shared" si="1"/>
        <v>1214.1867611967309</v>
      </c>
      <c r="F31" s="142">
        <f t="shared" si="2"/>
        <v>4081.6810440000004</v>
      </c>
      <c r="G31" s="144">
        <f t="shared" si="3"/>
        <v>101.18223009972758</v>
      </c>
      <c r="H31" s="60">
        <f>'L4'!$H$10</f>
        <v>1742.05</v>
      </c>
      <c r="I31" s="60">
        <f>GEW!$E$12+($F31-GEW!$E$12)*SUM(Fasering!$D$5)</f>
        <v>1858.3776639999999</v>
      </c>
      <c r="J31" s="60">
        <f>GEW!$E$12+($F31-GEW!$E$12)*SUM(Fasering!$D$5:$D$7)</f>
        <v>2433.2431955434868</v>
      </c>
      <c r="K31" s="60">
        <f>GEW!$E$12+($F31-GEW!$E$12)*SUM(Fasering!$D$5:$D$8)</f>
        <v>2763.0790602255138</v>
      </c>
      <c r="L31" s="98">
        <f>GEW!$E$12+($F31-GEW!$E$12)*SUM(Fasering!$D$5:$D$9)</f>
        <v>3092.9149249075413</v>
      </c>
      <c r="M31" s="60">
        <f>GEW!$E$12+($F31-GEW!$E$12)*SUM(Fasering!$D$5:$D$10)</f>
        <v>3422.7507895895687</v>
      </c>
      <c r="N31" s="60">
        <f>GEW!$E$12+($F31-GEW!$E$12)*SUM(Fasering!$D$5:$D$11)</f>
        <v>3751.8451793179734</v>
      </c>
      <c r="O31" s="117">
        <f>GEW!$E$12+($F31-GEW!$E$12)*SUM(Fasering!$D$5:$D$12)</f>
        <v>4081.6810440000008</v>
      </c>
      <c r="P31" s="142">
        <f>((B31&lt;19968.2*1.2434)*913.03+(B31&gt;19968.2*1.2434)*(B31&lt;20424.71*1.2434)*(20424.71-B31/1.2434+456.51)+(B31&gt;20424.71*1.2434)*(B31&lt;22659.62*1.2434)*456.51+(B31&gt;22659.62*1.2434)*(B31&lt;23116.13*1.2434)*(23116.13-B31/1.2434))/12*Inhoud!$C$4</f>
        <v>0</v>
      </c>
      <c r="Q31" s="144">
        <f t="shared" si="7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101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116">
        <f>$P31*SUM(Fasering!$D$5:$D$12)</f>
        <v>0</v>
      </c>
      <c r="Y31" s="142">
        <f>((B31&lt;19968.2*1.2434)*456.51+(B31&gt;19968.2*1.2434)*(B31&lt;20196.46*1.2434)*(20196.46-B31/1.2434+228.26)+(B31&gt;20196.46*1.2434)*(B31&lt;22659.62*1.2434)*228.26+(B31&gt;22659.62*1.2434)*(B31&lt;22887.88*1.2434)*(22887.88-B31/1.2434))/12*Inhoud!$C$4</f>
        <v>0</v>
      </c>
      <c r="Z31" s="144">
        <f t="shared" si="8"/>
        <v>0</v>
      </c>
      <c r="AA31" s="115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101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116">
        <f>$Y31*SUM(Fasering!$D$5:$D$12)</f>
        <v>0</v>
      </c>
      <c r="AH31" s="5">
        <f>($AK$2+(I31+R31)*12*7.57%)*SUM(Fasering!$D$5)</f>
        <v>0</v>
      </c>
      <c r="AI31" s="109">
        <f>($AK$2+(J31+S31)*12*7.57%)*SUM(Fasering!$D$5:$D$7)</f>
        <v>607.28805823943583</v>
      </c>
      <c r="AJ31" s="109">
        <f>($AK$2+(K31+T31)*12*7.57%)*SUM(Fasering!$D$5:$D$8)</f>
        <v>1077.6485766496687</v>
      </c>
      <c r="AK31" s="104">
        <f>($AK$2+(L31+U31)*12*7.57%)*SUM(Fasering!$D$5:$D$9)</f>
        <v>1636.9095834202292</v>
      </c>
      <c r="AL31" s="9">
        <f>($AK$2+(M31+V31)*12*7.57%)*SUM(Fasering!$D$5:$D$10)</f>
        <v>2285.0710785511169</v>
      </c>
      <c r="AM31" s="9">
        <f>($AK$2+(N31+W31)*12*7.57%)*SUM(Fasering!$D$5:$D$11)</f>
        <v>3020.3764378750952</v>
      </c>
      <c r="AN31" s="74">
        <f>($AK$2+(O31+X31)*12*7.57%)*SUM(Fasering!$D$5:$D$12)</f>
        <v>3846.1390603696018</v>
      </c>
      <c r="AO31" s="5">
        <f>($AK$2+(I31+AA31)*12*7.57%)*SUM(Fasering!$D$5)</f>
        <v>0</v>
      </c>
      <c r="AP31" s="109">
        <f>($AK$2+(J31+AB31)*12*7.57%)*SUM(Fasering!$D$5:$D$7)</f>
        <v>607.28805823943583</v>
      </c>
      <c r="AQ31" s="109">
        <f>($AK$2+(K31+AC31)*12*7.57%)*SUM(Fasering!$D$5:$D$8)</f>
        <v>1077.6485766496687</v>
      </c>
      <c r="AR31" s="104">
        <f>($AK$2+(L31+AD31)*12*7.57%)*SUM(Fasering!$D$5:$D$9)</f>
        <v>1636.9095834202292</v>
      </c>
      <c r="AS31" s="9">
        <f>($AK$2+(M31+AE31)*12*7.57%)*SUM(Fasering!$D$5:$D$10)</f>
        <v>2285.0710785511169</v>
      </c>
      <c r="AT31" s="9">
        <f>($AK$2+(N31+AF31)*12*7.57%)*SUM(Fasering!$D$5:$D$11)</f>
        <v>3020.3764378750952</v>
      </c>
      <c r="AU31" s="74">
        <f>($AK$2+(O31+AG31)*12*7.57%)*SUM(Fasering!$D$5:$D$12)</f>
        <v>3846.1390603696018</v>
      </c>
    </row>
    <row r="32" spans="1:47" x14ac:dyDescent="0.3">
      <c r="A32" s="32">
        <f t="shared" si="6"/>
        <v>24</v>
      </c>
      <c r="B32" s="142">
        <v>45769.680000000008</v>
      </c>
      <c r="C32" s="143"/>
      <c r="D32" s="142">
        <f t="shared" si="0"/>
        <v>50534.303688000015</v>
      </c>
      <c r="E32" s="144">
        <f t="shared" si="1"/>
        <v>1252.7126663179636</v>
      </c>
      <c r="F32" s="142">
        <f t="shared" si="2"/>
        <v>4211.1919740000012</v>
      </c>
      <c r="G32" s="144">
        <f t="shared" si="3"/>
        <v>104.39272219316362</v>
      </c>
      <c r="H32" s="60">
        <f>'L4'!$H$10</f>
        <v>1742.05</v>
      </c>
      <c r="I32" s="60">
        <f>GEW!$E$12+($F32-GEW!$E$12)*SUM(Fasering!$D$5)</f>
        <v>1858.3776639999999</v>
      </c>
      <c r="J32" s="60">
        <f>GEW!$E$12+($F32-GEW!$E$12)*SUM(Fasering!$D$5:$D$7)</f>
        <v>2466.7300198270632</v>
      </c>
      <c r="K32" s="60">
        <f>GEW!$E$12+($F32-GEW!$E$12)*SUM(Fasering!$D$5:$D$8)</f>
        <v>2815.7793440695777</v>
      </c>
      <c r="L32" s="98">
        <f>GEW!$E$12+($F32-GEW!$E$12)*SUM(Fasering!$D$5:$D$9)</f>
        <v>3164.8286683120918</v>
      </c>
      <c r="M32" s="60">
        <f>GEW!$E$12+($F32-GEW!$E$12)*SUM(Fasering!$D$5:$D$10)</f>
        <v>3513.877992554606</v>
      </c>
      <c r="N32" s="60">
        <f>GEW!$E$12+($F32-GEW!$E$12)*SUM(Fasering!$D$5:$D$11)</f>
        <v>3862.1426497574876</v>
      </c>
      <c r="O32" s="117">
        <f>GEW!$E$12+($F32-GEW!$E$12)*SUM(Fasering!$D$5:$D$12)</f>
        <v>4211.1919740000021</v>
      </c>
      <c r="P32" s="142">
        <f>((B32&lt;19968.2*1.2434)*913.03+(B32&gt;19968.2*1.2434)*(B32&lt;20424.71*1.2434)*(20424.71-B32/1.2434+456.51)+(B32&gt;20424.71*1.2434)*(B32&lt;22659.62*1.2434)*456.51+(B32&gt;22659.62*1.2434)*(B32&lt;23116.13*1.2434)*(23116.13-B32/1.2434))/12*Inhoud!$C$4</f>
        <v>0</v>
      </c>
      <c r="Q32" s="144">
        <f t="shared" si="7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101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116">
        <f>$P32*SUM(Fasering!$D$5:$D$12)</f>
        <v>0</v>
      </c>
      <c r="Y32" s="142">
        <f>((B32&lt;19968.2*1.2434)*456.51+(B32&gt;19968.2*1.2434)*(B32&lt;20196.46*1.2434)*(20196.46-B32/1.2434+228.26)+(B32&gt;20196.46*1.2434)*(B32&lt;22659.62*1.2434)*228.26+(B32&gt;22659.62*1.2434)*(B32&lt;22887.88*1.2434)*(22887.88-B32/1.2434))/12*Inhoud!$C$4</f>
        <v>0</v>
      </c>
      <c r="Z32" s="144">
        <f t="shared" si="8"/>
        <v>0</v>
      </c>
      <c r="AA32" s="115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101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116">
        <f>$Y32*SUM(Fasering!$D$5:$D$12)</f>
        <v>0</v>
      </c>
      <c r="AH32" s="5">
        <f>($AK$2+(I32+R32)*12*7.57%)*SUM(Fasering!$D$5)</f>
        <v>0</v>
      </c>
      <c r="AI32" s="109">
        <f>($AK$2+(J32+S32)*12*7.57%)*SUM(Fasering!$D$5:$D$7)</f>
        <v>615.15341868974099</v>
      </c>
      <c r="AJ32" s="109">
        <f>($AK$2+(K32+T32)*12*7.57%)*SUM(Fasering!$D$5:$D$8)</f>
        <v>1097.1289202224098</v>
      </c>
      <c r="AK32" s="104">
        <f>($AK$2+(L32+U32)*12*7.57%)*SUM(Fasering!$D$5:$D$9)</f>
        <v>1673.1835038370602</v>
      </c>
      <c r="AL32" s="9">
        <f>($AK$2+(M32+V32)*12*7.57%)*SUM(Fasering!$D$5:$D$10)</f>
        <v>2343.3171695336914</v>
      </c>
      <c r="AM32" s="9">
        <f>($AK$2+(N32+W32)*12*7.57%)*SUM(Fasering!$D$5:$D$11)</f>
        <v>3105.7064502184312</v>
      </c>
      <c r="AN32" s="74">
        <f>($AK$2+(O32+X32)*12*7.57%)*SUM(Fasering!$D$5:$D$12)</f>
        <v>3963.7867891816036</v>
      </c>
      <c r="AO32" s="5">
        <f>($AK$2+(I32+AA32)*12*7.57%)*SUM(Fasering!$D$5)</f>
        <v>0</v>
      </c>
      <c r="AP32" s="109">
        <f>($AK$2+(J32+AB32)*12*7.57%)*SUM(Fasering!$D$5:$D$7)</f>
        <v>615.15341868974099</v>
      </c>
      <c r="AQ32" s="109">
        <f>($AK$2+(K32+AC32)*12*7.57%)*SUM(Fasering!$D$5:$D$8)</f>
        <v>1097.1289202224098</v>
      </c>
      <c r="AR32" s="104">
        <f>($AK$2+(L32+AD32)*12*7.57%)*SUM(Fasering!$D$5:$D$9)</f>
        <v>1673.1835038370602</v>
      </c>
      <c r="AS32" s="9">
        <f>($AK$2+(M32+AE32)*12*7.57%)*SUM(Fasering!$D$5:$D$10)</f>
        <v>2343.3171695336914</v>
      </c>
      <c r="AT32" s="9">
        <f>($AK$2+(N32+AF32)*12*7.57%)*SUM(Fasering!$D$5:$D$11)</f>
        <v>3105.7064502184312</v>
      </c>
      <c r="AU32" s="74">
        <f>($AK$2+(O32+AG32)*12*7.57%)*SUM(Fasering!$D$5:$D$12)</f>
        <v>3963.7867891816036</v>
      </c>
    </row>
    <row r="33" spans="1:47" x14ac:dyDescent="0.3">
      <c r="A33" s="32">
        <f t="shared" si="6"/>
        <v>25</v>
      </c>
      <c r="B33" s="142">
        <v>45779.64</v>
      </c>
      <c r="C33" s="143"/>
      <c r="D33" s="142">
        <f t="shared" si="0"/>
        <v>50545.300524000006</v>
      </c>
      <c r="E33" s="144">
        <f t="shared" si="1"/>
        <v>1252.9852707617026</v>
      </c>
      <c r="F33" s="142">
        <f t="shared" si="2"/>
        <v>4212.1083770000005</v>
      </c>
      <c r="G33" s="144">
        <f t="shared" si="3"/>
        <v>104.41543923014189</v>
      </c>
      <c r="H33" s="60">
        <f>'L4'!$H$10</f>
        <v>1742.05</v>
      </c>
      <c r="I33" s="60">
        <f>GEW!$E$12+($F33-GEW!$E$12)*SUM(Fasering!$D$5)</f>
        <v>1858.3776639999999</v>
      </c>
      <c r="J33" s="60">
        <f>GEW!$E$12+($F33-GEW!$E$12)*SUM(Fasering!$D$5:$D$7)</f>
        <v>2466.966968370587</v>
      </c>
      <c r="K33" s="60">
        <f>GEW!$E$12+($F33-GEW!$E$12)*SUM(Fasering!$D$5:$D$8)</f>
        <v>2816.1522446287468</v>
      </c>
      <c r="L33" s="98">
        <f>GEW!$E$12+($F33-GEW!$E$12)*SUM(Fasering!$D$5:$D$9)</f>
        <v>3165.3375208869061</v>
      </c>
      <c r="M33" s="60">
        <f>GEW!$E$12+($F33-GEW!$E$12)*SUM(Fasering!$D$5:$D$10)</f>
        <v>3514.5227971450659</v>
      </c>
      <c r="N33" s="60">
        <f>GEW!$E$12+($F33-GEW!$E$12)*SUM(Fasering!$D$5:$D$11)</f>
        <v>3862.9231007418421</v>
      </c>
      <c r="O33" s="117">
        <f>GEW!$E$12+($F33-GEW!$E$12)*SUM(Fasering!$D$5:$D$12)</f>
        <v>4212.1083770000014</v>
      </c>
      <c r="P33" s="142">
        <f>((B33&lt;19968.2*1.2434)*913.03+(B33&gt;19968.2*1.2434)*(B33&lt;20424.71*1.2434)*(20424.71-B33/1.2434+456.51)+(B33&gt;20424.71*1.2434)*(B33&lt;22659.62*1.2434)*456.51+(B33&gt;22659.62*1.2434)*(B33&lt;23116.13*1.2434)*(23116.13-B33/1.2434))/12*Inhoud!$C$4</f>
        <v>0</v>
      </c>
      <c r="Q33" s="144">
        <f t="shared" si="7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101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116">
        <f>$P33*SUM(Fasering!$D$5:$D$12)</f>
        <v>0</v>
      </c>
      <c r="Y33" s="142">
        <f>((B33&lt;19968.2*1.2434)*456.51+(B33&gt;19968.2*1.2434)*(B33&lt;20196.46*1.2434)*(20196.46-B33/1.2434+228.26)+(B33&gt;20196.46*1.2434)*(B33&lt;22659.62*1.2434)*228.26+(B33&gt;22659.62*1.2434)*(B33&lt;22887.88*1.2434)*(22887.88-B33/1.2434))/12*Inhoud!$C$4</f>
        <v>0</v>
      </c>
      <c r="Z33" s="144">
        <f t="shared" si="8"/>
        <v>0</v>
      </c>
      <c r="AA33" s="115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101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116">
        <f>$Y33*SUM(Fasering!$D$5:$D$12)</f>
        <v>0</v>
      </c>
      <c r="AH33" s="5">
        <f>($AK$2+(I33+R33)*12*7.57%)*SUM(Fasering!$D$5)</f>
        <v>0</v>
      </c>
      <c r="AI33" s="109">
        <f>($AK$2+(J33+S33)*12*7.57%)*SUM(Fasering!$D$5:$D$7)</f>
        <v>615.20907298789746</v>
      </c>
      <c r="AJ33" s="109">
        <f>($AK$2+(K33+T33)*12*7.57%)*SUM(Fasering!$D$5:$D$8)</f>
        <v>1097.2667606756524</v>
      </c>
      <c r="AK33" s="104">
        <f>($AK$2+(L33+U33)*12*7.57%)*SUM(Fasering!$D$5:$D$9)</f>
        <v>1673.4401735211688</v>
      </c>
      <c r="AL33" s="9">
        <f>($AK$2+(M33+V33)*12*7.57%)*SUM(Fasering!$D$5:$D$10)</f>
        <v>2343.7293115244461</v>
      </c>
      <c r="AM33" s="9">
        <f>($AK$2+(N33+W33)*12*7.57%)*SUM(Fasering!$D$5:$D$11)</f>
        <v>3106.310234619496</v>
      </c>
      <c r="AN33" s="74">
        <f>($AK$2+(O33+X33)*12*7.57%)*SUM(Fasering!$D$5:$D$12)</f>
        <v>3964.6192496668027</v>
      </c>
      <c r="AO33" s="5">
        <f>($AK$2+(I33+AA33)*12*7.57%)*SUM(Fasering!$D$5)</f>
        <v>0</v>
      </c>
      <c r="AP33" s="109">
        <f>($AK$2+(J33+AB33)*12*7.57%)*SUM(Fasering!$D$5:$D$7)</f>
        <v>615.20907298789746</v>
      </c>
      <c r="AQ33" s="109">
        <f>($AK$2+(K33+AC33)*12*7.57%)*SUM(Fasering!$D$5:$D$8)</f>
        <v>1097.2667606756524</v>
      </c>
      <c r="AR33" s="104">
        <f>($AK$2+(L33+AD33)*12*7.57%)*SUM(Fasering!$D$5:$D$9)</f>
        <v>1673.4401735211688</v>
      </c>
      <c r="AS33" s="9">
        <f>($AK$2+(M33+AE33)*12*7.57%)*SUM(Fasering!$D$5:$D$10)</f>
        <v>2343.7293115244461</v>
      </c>
      <c r="AT33" s="9">
        <f>($AK$2+(N33+AF33)*12*7.57%)*SUM(Fasering!$D$5:$D$11)</f>
        <v>3106.310234619496</v>
      </c>
      <c r="AU33" s="74">
        <f>($AK$2+(O33+AG33)*12*7.57%)*SUM(Fasering!$D$5:$D$12)</f>
        <v>3964.6192496668027</v>
      </c>
    </row>
    <row r="34" spans="1:47" x14ac:dyDescent="0.3">
      <c r="A34" s="32">
        <f t="shared" si="6"/>
        <v>26</v>
      </c>
      <c r="B34" s="142">
        <v>45779.64</v>
      </c>
      <c r="C34" s="143"/>
      <c r="D34" s="142">
        <f t="shared" si="0"/>
        <v>50545.300524000006</v>
      </c>
      <c r="E34" s="144">
        <f t="shared" si="1"/>
        <v>1252.9852707617026</v>
      </c>
      <c r="F34" s="142">
        <f t="shared" si="2"/>
        <v>4212.1083770000005</v>
      </c>
      <c r="G34" s="144">
        <f t="shared" si="3"/>
        <v>104.41543923014189</v>
      </c>
      <c r="H34" s="60">
        <f>'L4'!$H$10</f>
        <v>1742.05</v>
      </c>
      <c r="I34" s="60">
        <f>GEW!$E$12+($F34-GEW!$E$12)*SUM(Fasering!$D$5)</f>
        <v>1858.3776639999999</v>
      </c>
      <c r="J34" s="60">
        <f>GEW!$E$12+($F34-GEW!$E$12)*SUM(Fasering!$D$5:$D$7)</f>
        <v>2466.966968370587</v>
      </c>
      <c r="K34" s="60">
        <f>GEW!$E$12+($F34-GEW!$E$12)*SUM(Fasering!$D$5:$D$8)</f>
        <v>2816.1522446287468</v>
      </c>
      <c r="L34" s="98">
        <f>GEW!$E$12+($F34-GEW!$E$12)*SUM(Fasering!$D$5:$D$9)</f>
        <v>3165.3375208869061</v>
      </c>
      <c r="M34" s="60">
        <f>GEW!$E$12+($F34-GEW!$E$12)*SUM(Fasering!$D$5:$D$10)</f>
        <v>3514.5227971450659</v>
      </c>
      <c r="N34" s="60">
        <f>GEW!$E$12+($F34-GEW!$E$12)*SUM(Fasering!$D$5:$D$11)</f>
        <v>3862.9231007418421</v>
      </c>
      <c r="O34" s="117">
        <f>GEW!$E$12+($F34-GEW!$E$12)*SUM(Fasering!$D$5:$D$12)</f>
        <v>4212.1083770000014</v>
      </c>
      <c r="P34" s="142">
        <f>((B34&lt;19968.2*1.2434)*913.03+(B34&gt;19968.2*1.2434)*(B34&lt;20424.71*1.2434)*(20424.71-B34/1.2434+456.51)+(B34&gt;20424.71*1.2434)*(B34&lt;22659.62*1.2434)*456.51+(B34&gt;22659.62*1.2434)*(B34&lt;23116.13*1.2434)*(23116.13-B34/1.2434))/12*Inhoud!$C$4</f>
        <v>0</v>
      </c>
      <c r="Q34" s="144">
        <f t="shared" si="7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101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116">
        <f>$P34*SUM(Fasering!$D$5:$D$12)</f>
        <v>0</v>
      </c>
      <c r="Y34" s="142">
        <f>((B34&lt;19968.2*1.2434)*456.51+(B34&gt;19968.2*1.2434)*(B34&lt;20196.46*1.2434)*(20196.46-B34/1.2434+228.26)+(B34&gt;20196.46*1.2434)*(B34&lt;22659.62*1.2434)*228.26+(B34&gt;22659.62*1.2434)*(B34&lt;22887.88*1.2434)*(22887.88-B34/1.2434))/12*Inhoud!$C$4</f>
        <v>0</v>
      </c>
      <c r="Z34" s="144">
        <f t="shared" si="8"/>
        <v>0</v>
      </c>
      <c r="AA34" s="115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101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116">
        <f>$Y34*SUM(Fasering!$D$5:$D$12)</f>
        <v>0</v>
      </c>
      <c r="AH34" s="5">
        <f>($AK$2+(I34+R34)*12*7.57%)*SUM(Fasering!$D$5)</f>
        <v>0</v>
      </c>
      <c r="AI34" s="109">
        <f>($AK$2+(J34+S34)*12*7.57%)*SUM(Fasering!$D$5:$D$7)</f>
        <v>615.20907298789746</v>
      </c>
      <c r="AJ34" s="109">
        <f>($AK$2+(K34+T34)*12*7.57%)*SUM(Fasering!$D$5:$D$8)</f>
        <v>1097.2667606756524</v>
      </c>
      <c r="AK34" s="104">
        <f>($AK$2+(L34+U34)*12*7.57%)*SUM(Fasering!$D$5:$D$9)</f>
        <v>1673.4401735211688</v>
      </c>
      <c r="AL34" s="9">
        <f>($AK$2+(M34+V34)*12*7.57%)*SUM(Fasering!$D$5:$D$10)</f>
        <v>2343.7293115244461</v>
      </c>
      <c r="AM34" s="9">
        <f>($AK$2+(N34+W34)*12*7.57%)*SUM(Fasering!$D$5:$D$11)</f>
        <v>3106.310234619496</v>
      </c>
      <c r="AN34" s="74">
        <f>($AK$2+(O34+X34)*12*7.57%)*SUM(Fasering!$D$5:$D$12)</f>
        <v>3964.6192496668027</v>
      </c>
      <c r="AO34" s="5">
        <f>($AK$2+(I34+AA34)*12*7.57%)*SUM(Fasering!$D$5)</f>
        <v>0</v>
      </c>
      <c r="AP34" s="109">
        <f>($AK$2+(J34+AB34)*12*7.57%)*SUM(Fasering!$D$5:$D$7)</f>
        <v>615.20907298789746</v>
      </c>
      <c r="AQ34" s="109">
        <f>($AK$2+(K34+AC34)*12*7.57%)*SUM(Fasering!$D$5:$D$8)</f>
        <v>1097.2667606756524</v>
      </c>
      <c r="AR34" s="104">
        <f>($AK$2+(L34+AD34)*12*7.57%)*SUM(Fasering!$D$5:$D$9)</f>
        <v>1673.4401735211688</v>
      </c>
      <c r="AS34" s="9">
        <f>($AK$2+(M34+AE34)*12*7.57%)*SUM(Fasering!$D$5:$D$10)</f>
        <v>2343.7293115244461</v>
      </c>
      <c r="AT34" s="9">
        <f>($AK$2+(N34+AF34)*12*7.57%)*SUM(Fasering!$D$5:$D$11)</f>
        <v>3106.310234619496</v>
      </c>
      <c r="AU34" s="74">
        <f>($AK$2+(O34+AG34)*12*7.57%)*SUM(Fasering!$D$5:$D$12)</f>
        <v>3964.6192496668027</v>
      </c>
    </row>
    <row r="35" spans="1:47" x14ac:dyDescent="0.3">
      <c r="A35" s="32">
        <f t="shared" si="6"/>
        <v>27</v>
      </c>
      <c r="B35" s="142">
        <v>45789.72</v>
      </c>
      <c r="C35" s="143"/>
      <c r="D35" s="142">
        <f t="shared" si="0"/>
        <v>50556.429852000008</v>
      </c>
      <c r="E35" s="144">
        <f t="shared" si="1"/>
        <v>1253.2611595963303</v>
      </c>
      <c r="F35" s="142">
        <f t="shared" si="2"/>
        <v>4213.0358210000004</v>
      </c>
      <c r="G35" s="144">
        <f t="shared" si="3"/>
        <v>104.43842996636086</v>
      </c>
      <c r="H35" s="60">
        <f>'L4'!$H$10</f>
        <v>1742.05</v>
      </c>
      <c r="I35" s="60">
        <f>GEW!$E$12+($F35-GEW!$E$12)*SUM(Fasering!$D$5)</f>
        <v>1858.3776639999999</v>
      </c>
      <c r="J35" s="60">
        <f>GEW!$E$12+($F35-GEW!$E$12)*SUM(Fasering!$D$5:$D$7)</f>
        <v>2467.2067717158402</v>
      </c>
      <c r="K35" s="60">
        <f>GEW!$E$12+($F35-GEW!$E$12)*SUM(Fasering!$D$5:$D$8)</f>
        <v>2816.5296379657375</v>
      </c>
      <c r="L35" s="98">
        <f>GEW!$E$12+($F35-GEW!$E$12)*SUM(Fasering!$D$5:$D$9)</f>
        <v>3165.8525042156343</v>
      </c>
      <c r="M35" s="60">
        <f>GEW!$E$12+($F35-GEW!$E$12)*SUM(Fasering!$D$5:$D$10)</f>
        <v>3515.1753704655312</v>
      </c>
      <c r="N35" s="60">
        <f>GEW!$E$12+($F35-GEW!$E$12)*SUM(Fasering!$D$5:$D$11)</f>
        <v>3863.7129547501045</v>
      </c>
      <c r="O35" s="117">
        <f>GEW!$E$12+($F35-GEW!$E$12)*SUM(Fasering!$D$5:$D$12)</f>
        <v>4213.0358210000013</v>
      </c>
      <c r="P35" s="142">
        <f>((B35&lt;19968.2*1.2434)*913.03+(B35&gt;19968.2*1.2434)*(B35&lt;20424.71*1.2434)*(20424.71-B35/1.2434+456.51)+(B35&gt;20424.71*1.2434)*(B35&lt;22659.62*1.2434)*456.51+(B35&gt;22659.62*1.2434)*(B35&lt;23116.13*1.2434)*(23116.13-B35/1.2434))/12*Inhoud!$C$4</f>
        <v>0</v>
      </c>
      <c r="Q35" s="144">
        <f t="shared" si="7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101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116">
        <f>$P35*SUM(Fasering!$D$5:$D$12)</f>
        <v>0</v>
      </c>
      <c r="Y35" s="142">
        <f>((B35&lt;19968.2*1.2434)*456.51+(B35&gt;19968.2*1.2434)*(B35&lt;20196.46*1.2434)*(20196.46-B35/1.2434+228.26)+(B35&gt;20196.46*1.2434)*(B35&lt;22659.62*1.2434)*228.26+(B35&gt;22659.62*1.2434)*(B35&lt;22887.88*1.2434)*(22887.88-B35/1.2434))/12*Inhoud!$C$4</f>
        <v>0</v>
      </c>
      <c r="Z35" s="144">
        <f t="shared" si="8"/>
        <v>0</v>
      </c>
      <c r="AA35" s="115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101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116">
        <f>$Y35*SUM(Fasering!$D$5:$D$12)</f>
        <v>0</v>
      </c>
      <c r="AH35" s="5">
        <f>($AK$2+(I35+R35)*12*7.57%)*SUM(Fasering!$D$5)</f>
        <v>0</v>
      </c>
      <c r="AI35" s="109">
        <f>($AK$2+(J35+S35)*12*7.57%)*SUM(Fasering!$D$5:$D$7)</f>
        <v>615.26539781976669</v>
      </c>
      <c r="AJ35" s="109">
        <f>($AK$2+(K35+T35)*12*7.57%)*SUM(Fasering!$D$5:$D$8)</f>
        <v>1097.4062618572477</v>
      </c>
      <c r="AK35" s="104">
        <f>($AK$2+(L35+U35)*12*7.57%)*SUM(Fasering!$D$5:$D$9)</f>
        <v>1673.69993561111</v>
      </c>
      <c r="AL35" s="9">
        <f>($AK$2+(M35+V35)*12*7.57%)*SUM(Fasering!$D$5:$D$10)</f>
        <v>2344.1464190813545</v>
      </c>
      <c r="AM35" s="9">
        <f>($AK$2+(N35+W35)*12*7.57%)*SUM(Fasering!$D$5:$D$11)</f>
        <v>3106.9212935314176</v>
      </c>
      <c r="AN35" s="74">
        <f>($AK$2+(O35+X35)*12*7.57%)*SUM(Fasering!$D$5:$D$12)</f>
        <v>3965.4617397964025</v>
      </c>
      <c r="AO35" s="5">
        <f>($AK$2+(I35+AA35)*12*7.57%)*SUM(Fasering!$D$5)</f>
        <v>0</v>
      </c>
      <c r="AP35" s="109">
        <f>($AK$2+(J35+AB35)*12*7.57%)*SUM(Fasering!$D$5:$D$7)</f>
        <v>615.26539781976669</v>
      </c>
      <c r="AQ35" s="109">
        <f>($AK$2+(K35+AC35)*12*7.57%)*SUM(Fasering!$D$5:$D$8)</f>
        <v>1097.4062618572477</v>
      </c>
      <c r="AR35" s="104">
        <f>($AK$2+(L35+AD35)*12*7.57%)*SUM(Fasering!$D$5:$D$9)</f>
        <v>1673.69993561111</v>
      </c>
      <c r="AS35" s="9">
        <f>($AK$2+(M35+AE35)*12*7.57%)*SUM(Fasering!$D$5:$D$10)</f>
        <v>2344.1464190813545</v>
      </c>
      <c r="AT35" s="9">
        <f>($AK$2+(N35+AF35)*12*7.57%)*SUM(Fasering!$D$5:$D$11)</f>
        <v>3106.9212935314176</v>
      </c>
      <c r="AU35" s="74">
        <f>($AK$2+(O35+AG35)*12*7.57%)*SUM(Fasering!$D$5:$D$12)</f>
        <v>3965.4617397964025</v>
      </c>
    </row>
    <row r="36" spans="1:47" x14ac:dyDescent="0.3">
      <c r="A36" s="35"/>
      <c r="B36" s="156"/>
      <c r="C36" s="157"/>
      <c r="D36" s="156"/>
      <c r="E36" s="157"/>
      <c r="F36" s="156"/>
      <c r="G36" s="157"/>
      <c r="H36" s="46"/>
      <c r="I36" s="46"/>
      <c r="J36" s="46"/>
      <c r="K36" s="99"/>
      <c r="L36" s="46"/>
      <c r="M36" s="46"/>
      <c r="N36" s="46"/>
      <c r="O36" s="119"/>
      <c r="P36" s="156"/>
      <c r="Q36" s="157"/>
      <c r="R36" s="46"/>
      <c r="S36" s="46"/>
      <c r="T36" s="99"/>
      <c r="U36" s="46"/>
      <c r="V36" s="46"/>
      <c r="W36" s="46"/>
      <c r="X36" s="119"/>
      <c r="Y36" s="156"/>
      <c r="Z36" s="157"/>
      <c r="AA36" s="46"/>
      <c r="AB36" s="46"/>
      <c r="AC36" s="99"/>
      <c r="AD36" s="46"/>
      <c r="AE36" s="46"/>
      <c r="AF36" s="46"/>
      <c r="AG36" s="119"/>
      <c r="AH36" s="75"/>
      <c r="AI36" s="110"/>
      <c r="AJ36" s="105"/>
      <c r="AK36" s="76"/>
      <c r="AL36" s="76"/>
      <c r="AM36" s="76"/>
      <c r="AN36" s="77"/>
      <c r="AO36" s="75"/>
      <c r="AP36" s="110"/>
      <c r="AQ36" s="105"/>
      <c r="AR36" s="76"/>
      <c r="AS36" s="76"/>
      <c r="AT36" s="76"/>
      <c r="AU36" s="77"/>
    </row>
  </sheetData>
  <mergeCells count="166">
    <mergeCell ref="B33:C33"/>
    <mergeCell ref="D33:E33"/>
    <mergeCell ref="F33:G33"/>
    <mergeCell ref="P33:Q33"/>
    <mergeCell ref="Y33:Z33"/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6:C6"/>
    <mergeCell ref="D6:E6"/>
    <mergeCell ref="F6:G6"/>
    <mergeCell ref="P6:Q6"/>
    <mergeCell ref="Y6:Z6"/>
    <mergeCell ref="B7:C7"/>
    <mergeCell ref="D7:E7"/>
    <mergeCell ref="B8:C8"/>
    <mergeCell ref="D8:E8"/>
    <mergeCell ref="F8:G8"/>
    <mergeCell ref="P8:Q8"/>
    <mergeCell ref="Y8:Z8"/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25" style="23" customWidth="1"/>
    <col min="11" max="11" width="11.25" style="24" customWidth="1"/>
    <col min="12" max="15" width="11.25" style="23" customWidth="1"/>
    <col min="16" max="17" width="7.75" style="23" customWidth="1"/>
    <col min="18" max="19" width="11.25" style="23" customWidth="1"/>
    <col min="20" max="20" width="11.25" style="24" customWidth="1"/>
    <col min="21" max="24" width="11.25" style="23" customWidth="1"/>
    <col min="25" max="26" width="7.75" style="23" customWidth="1"/>
    <col min="27" max="28" width="11.25" style="23" customWidth="1"/>
    <col min="29" max="29" width="11.25" style="24" customWidth="1"/>
    <col min="30" max="33" width="11.25" style="23" customWidth="1"/>
    <col min="34" max="34" width="11.25" customWidth="1"/>
    <col min="35" max="35" width="11.25" style="68" customWidth="1"/>
    <col min="36" max="36" width="11.25" style="94" customWidth="1"/>
    <col min="37" max="41" width="11.25" customWidth="1"/>
    <col min="42" max="42" width="11.25" style="68" customWidth="1"/>
    <col min="43" max="43" width="11.25" style="94" customWidth="1"/>
    <col min="44" max="44" width="11.25" style="23" customWidth="1"/>
    <col min="45" max="47" width="11.25" customWidth="1"/>
  </cols>
  <sheetData>
    <row r="1" spans="1:47" ht="16.5" x14ac:dyDescent="0.3">
      <c r="A1" s="21" t="s">
        <v>73</v>
      </c>
      <c r="B1" s="21" t="s">
        <v>19</v>
      </c>
      <c r="C1" s="21" t="s">
        <v>123</v>
      </c>
      <c r="D1" s="21"/>
      <c r="E1" s="21"/>
      <c r="G1" s="21"/>
      <c r="H1" s="21"/>
      <c r="I1" s="21"/>
      <c r="L1" s="85">
        <f>D8</f>
        <v>44287</v>
      </c>
      <c r="O1" s="24" t="s">
        <v>74</v>
      </c>
      <c r="AE1"/>
      <c r="AF1"/>
      <c r="AG1"/>
      <c r="AR1"/>
    </row>
    <row r="2" spans="1:47" ht="16.5" x14ac:dyDescent="0.3">
      <c r="A2" s="21"/>
      <c r="B2" s="21"/>
      <c r="C2"/>
      <c r="D2"/>
      <c r="E2"/>
      <c r="F2"/>
      <c r="G2"/>
      <c r="H2"/>
      <c r="I2"/>
      <c r="J2" s="68"/>
      <c r="K2" s="94"/>
      <c r="L2"/>
      <c r="M2"/>
      <c r="N2"/>
      <c r="O2" s="24"/>
      <c r="P2" s="24"/>
      <c r="Q2" s="24"/>
      <c r="R2" s="24"/>
      <c r="AE2"/>
      <c r="AF2"/>
      <c r="AG2"/>
      <c r="AH2" s="68" t="str">
        <f>'L4'!$AH$2</f>
        <v>Berekening eindejaarspremie 2020:</v>
      </c>
      <c r="AR2"/>
    </row>
    <row r="3" spans="1:47" ht="16.5" x14ac:dyDescent="0.3">
      <c r="A3" s="21"/>
      <c r="B3" s="21"/>
      <c r="C3"/>
      <c r="D3"/>
      <c r="E3"/>
      <c r="F3"/>
      <c r="G3"/>
      <c r="H3"/>
      <c r="I3"/>
      <c r="J3" s="68"/>
      <c r="K3" s="94"/>
      <c r="L3"/>
      <c r="M3"/>
      <c r="N3" s="23" t="s">
        <v>21</v>
      </c>
      <c r="O3" s="25">
        <f>'L4'!O3</f>
        <v>1.3728</v>
      </c>
      <c r="AH3" s="69" t="s">
        <v>92</v>
      </c>
      <c r="AK3" s="70">
        <f>'L4'!$AK$3</f>
        <v>138.34</v>
      </c>
      <c r="AR3"/>
    </row>
    <row r="4" spans="1:47" ht="16.5" x14ac:dyDescent="0.3">
      <c r="A4" s="21"/>
      <c r="B4" s="21"/>
      <c r="C4" s="63"/>
      <c r="D4" s="64"/>
      <c r="E4" s="64"/>
      <c r="F4" s="64"/>
      <c r="G4" s="64"/>
      <c r="H4" s="63"/>
      <c r="I4" s="63"/>
      <c r="J4" s="65"/>
      <c r="K4" s="64"/>
      <c r="L4" s="65"/>
      <c r="AH4" s="69" t="s">
        <v>47</v>
      </c>
      <c r="AR4"/>
    </row>
    <row r="5" spans="1:47" ht="17.25" x14ac:dyDescent="0.35">
      <c r="A5" s="21"/>
      <c r="B5" s="21"/>
      <c r="C5" s="21"/>
      <c r="D5" s="21"/>
      <c r="E5" s="26"/>
      <c r="F5" s="27"/>
      <c r="G5" s="21"/>
      <c r="H5" s="21"/>
      <c r="I5" s="21"/>
      <c r="J5" s="36"/>
      <c r="K5" s="21"/>
      <c r="L5" s="21"/>
      <c r="M5" s="21"/>
      <c r="N5" s="21"/>
      <c r="O5" s="21"/>
      <c r="P5" s="21"/>
    </row>
    <row r="6" spans="1:47" x14ac:dyDescent="0.3">
      <c r="A6" s="28"/>
      <c r="B6" s="135" t="s">
        <v>22</v>
      </c>
      <c r="C6" s="136"/>
      <c r="D6" s="136"/>
      <c r="E6" s="137"/>
      <c r="F6" s="135" t="s">
        <v>23</v>
      </c>
      <c r="G6" s="137"/>
      <c r="H6" s="132" t="s">
        <v>37</v>
      </c>
      <c r="I6" s="133"/>
      <c r="J6" s="133"/>
      <c r="K6" s="133"/>
      <c r="L6" s="133"/>
      <c r="M6" s="133"/>
      <c r="N6" s="133"/>
      <c r="O6" s="134"/>
      <c r="P6" s="135" t="s">
        <v>24</v>
      </c>
      <c r="Q6" s="138"/>
      <c r="R6" s="132" t="s">
        <v>38</v>
      </c>
      <c r="S6" s="133"/>
      <c r="T6" s="133"/>
      <c r="U6" s="133"/>
      <c r="V6" s="133"/>
      <c r="W6" s="133"/>
      <c r="X6" s="134"/>
      <c r="Y6" s="135" t="s">
        <v>25</v>
      </c>
      <c r="Z6" s="137"/>
      <c r="AA6" s="132" t="s">
        <v>39</v>
      </c>
      <c r="AB6" s="133"/>
      <c r="AC6" s="133"/>
      <c r="AD6" s="133"/>
      <c r="AE6" s="133"/>
      <c r="AF6" s="133"/>
      <c r="AG6" s="134"/>
      <c r="AH6" s="132" t="s">
        <v>99</v>
      </c>
      <c r="AI6" s="133"/>
      <c r="AJ6" s="133"/>
      <c r="AK6" s="133"/>
      <c r="AL6" s="133"/>
      <c r="AM6" s="133"/>
      <c r="AN6" s="134"/>
      <c r="AO6" s="132" t="s">
        <v>100</v>
      </c>
      <c r="AP6" s="133"/>
      <c r="AQ6" s="133"/>
      <c r="AR6" s="133"/>
      <c r="AS6" s="133"/>
      <c r="AT6" s="133"/>
      <c r="AU6" s="134"/>
    </row>
    <row r="7" spans="1:47" x14ac:dyDescent="0.3">
      <c r="A7" s="32"/>
      <c r="B7" s="139">
        <v>1</v>
      </c>
      <c r="C7" s="140"/>
      <c r="D7" s="139"/>
      <c r="E7" s="140"/>
      <c r="F7" s="139"/>
      <c r="G7" s="140"/>
      <c r="H7" s="43" t="s">
        <v>128</v>
      </c>
      <c r="I7" s="43" t="s">
        <v>32</v>
      </c>
      <c r="J7" s="43" t="s">
        <v>33</v>
      </c>
      <c r="K7" s="43" t="s">
        <v>34</v>
      </c>
      <c r="L7" s="95" t="s">
        <v>35</v>
      </c>
      <c r="M7" s="43" t="s">
        <v>36</v>
      </c>
      <c r="N7" s="43" t="s">
        <v>125</v>
      </c>
      <c r="O7" s="114" t="s">
        <v>126</v>
      </c>
      <c r="P7" s="139"/>
      <c r="Q7" s="140"/>
      <c r="R7" s="43" t="s">
        <v>127</v>
      </c>
      <c r="S7" s="43" t="s">
        <v>33</v>
      </c>
      <c r="T7" s="43" t="s">
        <v>34</v>
      </c>
      <c r="U7" s="95" t="s">
        <v>35</v>
      </c>
      <c r="V7" s="43" t="s">
        <v>36</v>
      </c>
      <c r="W7" s="43" t="s">
        <v>125</v>
      </c>
      <c r="X7" s="114" t="s">
        <v>126</v>
      </c>
      <c r="Y7" s="141" t="s">
        <v>27</v>
      </c>
      <c r="Z7" s="140"/>
      <c r="AA7" s="43" t="s">
        <v>127</v>
      </c>
      <c r="AB7" s="43" t="s">
        <v>33</v>
      </c>
      <c r="AC7" s="43" t="s">
        <v>34</v>
      </c>
      <c r="AD7" s="95" t="s">
        <v>35</v>
      </c>
      <c r="AE7" s="43" t="s">
        <v>36</v>
      </c>
      <c r="AF7" s="43" t="s">
        <v>125</v>
      </c>
      <c r="AG7" s="114" t="s">
        <v>126</v>
      </c>
      <c r="AH7" s="43" t="s">
        <v>127</v>
      </c>
      <c r="AI7" s="43" t="s">
        <v>33</v>
      </c>
      <c r="AJ7" s="43" t="s">
        <v>34</v>
      </c>
      <c r="AK7" s="95" t="s">
        <v>35</v>
      </c>
      <c r="AL7" s="43" t="s">
        <v>36</v>
      </c>
      <c r="AM7" s="43" t="s">
        <v>125</v>
      </c>
      <c r="AN7" s="114" t="s">
        <v>126</v>
      </c>
      <c r="AO7" s="43" t="s">
        <v>127</v>
      </c>
      <c r="AP7" s="43" t="s">
        <v>33</v>
      </c>
      <c r="AQ7" s="43" t="s">
        <v>34</v>
      </c>
      <c r="AR7" s="95" t="s">
        <v>35</v>
      </c>
      <c r="AS7" s="43" t="s">
        <v>36</v>
      </c>
      <c r="AT7" s="43" t="s">
        <v>125</v>
      </c>
      <c r="AU7" s="114" t="s">
        <v>126</v>
      </c>
    </row>
    <row r="8" spans="1:47" x14ac:dyDescent="0.3">
      <c r="A8" s="32"/>
      <c r="B8" s="148" t="s">
        <v>30</v>
      </c>
      <c r="C8" s="149"/>
      <c r="D8" s="150">
        <f>'L4'!$D$8</f>
        <v>44287</v>
      </c>
      <c r="E8" s="151"/>
      <c r="F8" s="154">
        <f>D8</f>
        <v>44287</v>
      </c>
      <c r="G8" s="155"/>
      <c r="H8" s="47"/>
      <c r="I8" s="47" t="s">
        <v>101</v>
      </c>
      <c r="J8" s="47" t="s">
        <v>102</v>
      </c>
      <c r="K8" s="47" t="s">
        <v>103</v>
      </c>
      <c r="L8" s="96" t="s">
        <v>103</v>
      </c>
      <c r="M8" s="47" t="s">
        <v>103</v>
      </c>
      <c r="N8" s="47" t="s">
        <v>104</v>
      </c>
      <c r="O8" s="52" t="s">
        <v>103</v>
      </c>
      <c r="P8" s="152"/>
      <c r="Q8" s="153"/>
      <c r="R8" s="47" t="s">
        <v>101</v>
      </c>
      <c r="S8" s="47" t="s">
        <v>102</v>
      </c>
      <c r="T8" s="47" t="s">
        <v>103</v>
      </c>
      <c r="U8" s="96" t="s">
        <v>103</v>
      </c>
      <c r="V8" s="47" t="s">
        <v>103</v>
      </c>
      <c r="W8" s="47" t="s">
        <v>104</v>
      </c>
      <c r="X8" s="52" t="s">
        <v>103</v>
      </c>
      <c r="Y8" s="152"/>
      <c r="Z8" s="153"/>
      <c r="AA8" s="47" t="s">
        <v>101</v>
      </c>
      <c r="AB8" s="47" t="s">
        <v>102</v>
      </c>
      <c r="AC8" s="47" t="s">
        <v>103</v>
      </c>
      <c r="AD8" s="96" t="s">
        <v>103</v>
      </c>
      <c r="AE8" s="47" t="s">
        <v>103</v>
      </c>
      <c r="AF8" s="47" t="s">
        <v>104</v>
      </c>
      <c r="AG8" s="52" t="s">
        <v>103</v>
      </c>
      <c r="AH8" s="47" t="s">
        <v>101</v>
      </c>
      <c r="AI8" s="47" t="s">
        <v>102</v>
      </c>
      <c r="AJ8" s="47" t="s">
        <v>103</v>
      </c>
      <c r="AK8" s="96" t="s">
        <v>103</v>
      </c>
      <c r="AL8" s="47" t="s">
        <v>103</v>
      </c>
      <c r="AM8" s="47" t="s">
        <v>104</v>
      </c>
      <c r="AN8" s="52" t="s">
        <v>103</v>
      </c>
      <c r="AO8" s="47" t="s">
        <v>101</v>
      </c>
      <c r="AP8" s="47" t="s">
        <v>102</v>
      </c>
      <c r="AQ8" s="47" t="s">
        <v>103</v>
      </c>
      <c r="AR8" s="96" t="s">
        <v>103</v>
      </c>
      <c r="AS8" s="47" t="s">
        <v>103</v>
      </c>
      <c r="AT8" s="47" t="s">
        <v>104</v>
      </c>
      <c r="AU8" s="52" t="s">
        <v>103</v>
      </c>
    </row>
    <row r="9" spans="1:47" x14ac:dyDescent="0.3">
      <c r="A9" s="32"/>
      <c r="B9" s="135"/>
      <c r="C9" s="137"/>
      <c r="D9" s="147"/>
      <c r="E9" s="138"/>
      <c r="F9" s="93"/>
      <c r="G9" s="59"/>
      <c r="H9" s="61"/>
      <c r="I9" s="61"/>
      <c r="J9" s="61"/>
      <c r="K9" s="61"/>
      <c r="L9" s="97"/>
      <c r="M9" s="61"/>
      <c r="N9" s="61"/>
      <c r="O9" s="59"/>
      <c r="P9" s="58"/>
      <c r="Q9" s="59"/>
      <c r="R9" s="44"/>
      <c r="S9" s="44"/>
      <c r="T9" s="44"/>
      <c r="U9" s="100"/>
      <c r="V9" s="44"/>
      <c r="W9" s="44"/>
      <c r="X9" s="113"/>
      <c r="Y9" s="58"/>
      <c r="Z9" s="59"/>
      <c r="AA9" s="118"/>
      <c r="AB9" s="44"/>
      <c r="AC9" s="44"/>
      <c r="AD9" s="100"/>
      <c r="AE9" s="44"/>
      <c r="AF9" s="44"/>
      <c r="AG9" s="113"/>
      <c r="AH9" s="71"/>
      <c r="AI9" s="108"/>
      <c r="AJ9" s="108"/>
      <c r="AK9" s="103"/>
      <c r="AL9" s="72"/>
      <c r="AM9" s="72"/>
      <c r="AN9" s="73"/>
      <c r="AO9" s="71"/>
      <c r="AP9" s="108"/>
      <c r="AQ9" s="108"/>
      <c r="AR9" s="103"/>
      <c r="AS9" s="72"/>
      <c r="AT9" s="72"/>
      <c r="AU9" s="73"/>
    </row>
    <row r="10" spans="1:47" x14ac:dyDescent="0.3">
      <c r="A10" s="32">
        <v>0</v>
      </c>
      <c r="B10" s="142">
        <v>26129.09</v>
      </c>
      <c r="C10" s="143"/>
      <c r="D10" s="142">
        <f t="shared" ref="D10:D37" si="0">B10*$O$3</f>
        <v>35870.014752000003</v>
      </c>
      <c r="E10" s="144">
        <f t="shared" ref="E10:E37" si="1">D10/40.3399</f>
        <v>889.19443905413755</v>
      </c>
      <c r="F10" s="145">
        <f t="shared" ref="F10:F37" si="2">B10/12*$O$3</f>
        <v>2989.1678959999999</v>
      </c>
      <c r="G10" s="146">
        <f t="shared" ref="G10:G37" si="3">F10/40.3399</f>
        <v>74.099536587844781</v>
      </c>
      <c r="H10" s="60">
        <f>'L4'!$H$10</f>
        <v>1742.05</v>
      </c>
      <c r="I10" s="60">
        <f>GEW!$E$12+($F10-GEW!$E$12)*SUM(Fasering!$D$5)</f>
        <v>1858.3776639999999</v>
      </c>
      <c r="J10" s="60">
        <f>GEW!$E$12+($F10-GEW!$E$12)*SUM(Fasering!$D$5:$D$7)</f>
        <v>2150.7589618608718</v>
      </c>
      <c r="K10" s="60">
        <f>GEW!$E$12+($F10-GEW!$E$12)*SUM(Fasering!$D$5:$D$8)</f>
        <v>2318.5161727304517</v>
      </c>
      <c r="L10" s="98">
        <f>GEW!$E$12+($F10-GEW!$E$12)*SUM(Fasering!$D$5:$D$9)</f>
        <v>2486.2733836000316</v>
      </c>
      <c r="M10" s="60">
        <f>GEW!$E$12+($F10-GEW!$E$12)*SUM(Fasering!$D$5:$D$10)</f>
        <v>2654.030594469612</v>
      </c>
      <c r="N10" s="60">
        <f>GEW!$E$12+($F10-GEW!$E$12)*SUM(Fasering!$D$5:$D$11)</f>
        <v>2821.41068513042</v>
      </c>
      <c r="O10" s="117">
        <f>GEW!$E$12+($F10-GEW!$E$12)*SUM(Fasering!$D$5:$D$12)</f>
        <v>2989.1678959999999</v>
      </c>
      <c r="P10" s="145">
        <f t="shared" ref="P10:P37" si="4">((B10&lt;19968.2)*913.03+(B10&gt;19968.2)*(B10&lt;20424.71)*(20424.71-B10+456.51)+(B10&gt;20424.71)*(B10&lt;22659.62)*456.51+(B10&gt;22659.62)*(B10&lt;23116.13)*(23116.13-B10))/12*$O$3</f>
        <v>0</v>
      </c>
      <c r="Q10" s="146">
        <f t="shared" ref="Q10:Q37" si="5">P10/40.3399</f>
        <v>0</v>
      </c>
      <c r="R10" s="45">
        <f>$P10*SUM(Fasering!$D$5)</f>
        <v>0</v>
      </c>
      <c r="S10" s="45">
        <f>$P10*SUM(Fasering!$D$5:$D$7)</f>
        <v>0</v>
      </c>
      <c r="T10" s="45">
        <f>$P10*SUM(Fasering!$D$5:$D$8)</f>
        <v>0</v>
      </c>
      <c r="U10" s="101">
        <f>$P10*SUM(Fasering!$D$5:$D$9)</f>
        <v>0</v>
      </c>
      <c r="V10" s="45">
        <f>$P10*SUM(Fasering!$D$5:$D$10)</f>
        <v>0</v>
      </c>
      <c r="W10" s="45">
        <f>$P10*SUM(Fasering!$D$5:$D$11)</f>
        <v>0</v>
      </c>
      <c r="X10" s="116">
        <f>$P10*SUM(Fasering!$D$5:$D$12)</f>
        <v>0</v>
      </c>
      <c r="Y10" s="145">
        <f t="shared" ref="Y10:Y37" si="6">((B10&lt;19968.2)*456.51+(B10&gt;19968.2)*(B10&lt;20196.46)*(20196.46-B10+228.26)+(B10&gt;20196.46)*(B10&lt;22659.62)*228.26+(B10&gt;22659.62)*(B10&lt;22887.88)*(22887.88-B10))/12*$O$3</f>
        <v>0</v>
      </c>
      <c r="Z10" s="146">
        <f t="shared" ref="Z10:Z37" si="7">Y10/40.3399</f>
        <v>0</v>
      </c>
      <c r="AA10" s="115">
        <f>$Y10*SUM(Fasering!$D$5)</f>
        <v>0</v>
      </c>
      <c r="AB10" s="45">
        <f>$Y10*SUM(Fasering!$D$5:$D$7)</f>
        <v>0</v>
      </c>
      <c r="AC10" s="45">
        <f>$Y10*SUM(Fasering!$D$5:$D$8)</f>
        <v>0</v>
      </c>
      <c r="AD10" s="101">
        <f>$Y10*SUM(Fasering!$D$5:$D$9)</f>
        <v>0</v>
      </c>
      <c r="AE10" s="45">
        <f>$Y10*SUM(Fasering!$D$5:$D$10)</f>
        <v>0</v>
      </c>
      <c r="AF10" s="45">
        <f>$Y10*SUM(Fasering!$D$5:$D$11)</f>
        <v>0</v>
      </c>
      <c r="AG10" s="116">
        <f>$Y10*SUM(Fasering!$D$5:$D$12)</f>
        <v>0</v>
      </c>
      <c r="AH10" s="5">
        <f>($AK$3+(I10+R10)*12*7.57%)*SUM(Fasering!$D$5)</f>
        <v>0</v>
      </c>
      <c r="AI10" s="109">
        <f>($AK$3+(J10+S10)*12*7.57%)*SUM(Fasering!$D$5:$D$7)</f>
        <v>540.93837095267509</v>
      </c>
      <c r="AJ10" s="109">
        <f>($AK$3+(K10+T10)*12*7.57%)*SUM(Fasering!$D$5:$D$8)</f>
        <v>913.31857391726123</v>
      </c>
      <c r="AK10" s="104">
        <f>($AK$3+(L10+U10)*12*7.57%)*SUM(Fasering!$D$5:$D$9)</f>
        <v>1330.9142903210825</v>
      </c>
      <c r="AL10" s="9">
        <f>($AK$3+(M10+V10)*12*7.57%)*SUM(Fasering!$D$5:$D$10)</f>
        <v>1793.7255201641399</v>
      </c>
      <c r="AM10" s="9">
        <f>($AK$3+(N10+W10)*12*7.57%)*SUM(Fasering!$D$5:$D$11)</f>
        <v>2300.5595050178026</v>
      </c>
      <c r="AN10" s="74">
        <f>($AK$3+(O10+X10)*12*7.57%)*SUM(Fasering!$D$5:$D$12)</f>
        <v>2853.7001167264011</v>
      </c>
      <c r="AO10" s="5">
        <f>($AK$3+(I10+AA10)*12*7.57%)*SUM(Fasering!$D$5)</f>
        <v>0</v>
      </c>
      <c r="AP10" s="109">
        <f>($AK$3+(J10+AB10)*12*7.57%)*SUM(Fasering!$D$5:$D$7)</f>
        <v>540.93837095267509</v>
      </c>
      <c r="AQ10" s="109">
        <f>($AK$3+(K10+AC10)*12*7.57%)*SUM(Fasering!$D$5:$D$8)</f>
        <v>913.31857391726123</v>
      </c>
      <c r="AR10" s="104">
        <f>($AK$3+(L10+AD10)*12*7.57%)*SUM(Fasering!$D$5:$D$9)</f>
        <v>1330.9142903210825</v>
      </c>
      <c r="AS10" s="9">
        <f>($AK$3+(M10+AE10)*12*7.57%)*SUM(Fasering!$D$5:$D$10)</f>
        <v>1793.7255201641399</v>
      </c>
      <c r="AT10" s="9">
        <f>($AK$3+(N10+AF10)*12*7.57%)*SUM(Fasering!$D$5:$D$11)</f>
        <v>2300.5595050178026</v>
      </c>
      <c r="AU10" s="74">
        <f>($AK$3+(O10+AG10)*12*7.57%)*SUM(Fasering!$D$5:$D$12)</f>
        <v>2853.7001167264011</v>
      </c>
    </row>
    <row r="11" spans="1:47" x14ac:dyDescent="0.3">
      <c r="A11" s="32">
        <f t="shared" ref="A11:A37" si="8">+A10+1</f>
        <v>1</v>
      </c>
      <c r="B11" s="142">
        <v>26911.8</v>
      </c>
      <c r="C11" s="143"/>
      <c r="D11" s="142">
        <f t="shared" si="0"/>
        <v>36944.519039999999</v>
      </c>
      <c r="E11" s="144">
        <f t="shared" si="1"/>
        <v>915.83070458776547</v>
      </c>
      <c r="F11" s="145">
        <f t="shared" si="2"/>
        <v>3078.7099200000002</v>
      </c>
      <c r="G11" s="146">
        <f t="shared" si="3"/>
        <v>76.319225382313789</v>
      </c>
      <c r="H11" s="60">
        <f>'L4'!$H$10</f>
        <v>1742.05</v>
      </c>
      <c r="I11" s="60">
        <f>GEW!$E$12+($F11-GEW!$E$12)*SUM(Fasering!$D$5)</f>
        <v>1858.3776639999999</v>
      </c>
      <c r="J11" s="60">
        <f>GEW!$E$12+($F11-GEW!$E$12)*SUM(Fasering!$D$5:$D$7)</f>
        <v>2173.9112782227708</v>
      </c>
      <c r="K11" s="60">
        <f>GEW!$E$12+($F11-GEW!$E$12)*SUM(Fasering!$D$5:$D$8)</f>
        <v>2354.9524030993625</v>
      </c>
      <c r="L11" s="98">
        <f>GEW!$E$12+($F11-GEW!$E$12)*SUM(Fasering!$D$5:$D$9)</f>
        <v>2535.9935279759547</v>
      </c>
      <c r="M11" s="60">
        <f>GEW!$E$12+($F11-GEW!$E$12)*SUM(Fasering!$D$5:$D$10)</f>
        <v>2717.034652852547</v>
      </c>
      <c r="N11" s="60">
        <f>GEW!$E$12+($F11-GEW!$E$12)*SUM(Fasering!$D$5:$D$11)</f>
        <v>2897.6687951234085</v>
      </c>
      <c r="O11" s="117">
        <f>GEW!$E$12+($F11-GEW!$E$12)*SUM(Fasering!$D$5:$D$12)</f>
        <v>3078.7099200000002</v>
      </c>
      <c r="P11" s="145">
        <f t="shared" si="4"/>
        <v>0</v>
      </c>
      <c r="Q11" s="146">
        <f t="shared" si="5"/>
        <v>0</v>
      </c>
      <c r="R11" s="45">
        <f>$P11*SUM(Fasering!$D$5)</f>
        <v>0</v>
      </c>
      <c r="S11" s="45">
        <f>$P11*SUM(Fasering!$D$5:$D$7)</f>
        <v>0</v>
      </c>
      <c r="T11" s="45">
        <f>$P11*SUM(Fasering!$D$5:$D$8)</f>
        <v>0</v>
      </c>
      <c r="U11" s="101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116">
        <f>$P11*SUM(Fasering!$D$5:$D$12)</f>
        <v>0</v>
      </c>
      <c r="Y11" s="145">
        <f t="shared" si="6"/>
        <v>0</v>
      </c>
      <c r="Z11" s="146">
        <f t="shared" si="7"/>
        <v>0</v>
      </c>
      <c r="AA11" s="115">
        <f>$Y11*SUM(Fasering!$D$5)</f>
        <v>0</v>
      </c>
      <c r="AB11" s="45">
        <f>$Y11*SUM(Fasering!$D$5:$D$7)</f>
        <v>0</v>
      </c>
      <c r="AC11" s="45">
        <f>$Y11*SUM(Fasering!$D$5:$D$8)</f>
        <v>0</v>
      </c>
      <c r="AD11" s="101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116">
        <f>$Y11*SUM(Fasering!$D$5:$D$12)</f>
        <v>0</v>
      </c>
      <c r="AH11" s="5">
        <f>($AK$3+(I11+R11)*12*7.57%)*SUM(Fasering!$D$5)</f>
        <v>0</v>
      </c>
      <c r="AI11" s="109">
        <f>($AK$3+(J11+S11)*12*7.57%)*SUM(Fasering!$D$5:$D$7)</f>
        <v>546.37636984751646</v>
      </c>
      <c r="AJ11" s="109">
        <f>($AK$3+(K11+T11)*12*7.57%)*SUM(Fasering!$D$5:$D$8)</f>
        <v>926.7870077530664</v>
      </c>
      <c r="AK11" s="104">
        <f>($AK$3+(L11+U11)*12*7.57%)*SUM(Fasering!$D$5:$D$9)</f>
        <v>1355.9935655030149</v>
      </c>
      <c r="AL11" s="9">
        <f>($AK$3+(M11+V11)*12*7.57%)*SUM(Fasering!$D$5:$D$10)</f>
        <v>1833.9960430973615</v>
      </c>
      <c r="AM11" s="9">
        <f>($AK$3+(N11+W11)*12*7.57%)*SUM(Fasering!$D$5:$D$11)</f>
        <v>2359.5554678540452</v>
      </c>
      <c r="AN11" s="74">
        <f>($AK$3+(O11+X11)*12*7.57%)*SUM(Fasering!$D$5:$D$12)</f>
        <v>2935.0400913280005</v>
      </c>
      <c r="AO11" s="5">
        <f>($AK$3+(I11+AA11)*12*7.57%)*SUM(Fasering!$D$5)</f>
        <v>0</v>
      </c>
      <c r="AP11" s="109">
        <f>($AK$3+(J11+AB11)*12*7.57%)*SUM(Fasering!$D$5:$D$7)</f>
        <v>546.37636984751646</v>
      </c>
      <c r="AQ11" s="109">
        <f>($AK$3+(K11+AC11)*12*7.57%)*SUM(Fasering!$D$5:$D$8)</f>
        <v>926.7870077530664</v>
      </c>
      <c r="AR11" s="104">
        <f>($AK$3+(L11+AD11)*12*7.57%)*SUM(Fasering!$D$5:$D$9)</f>
        <v>1355.9935655030149</v>
      </c>
      <c r="AS11" s="9">
        <f>($AK$3+(M11+AE11)*12*7.57%)*SUM(Fasering!$D$5:$D$10)</f>
        <v>1833.9960430973615</v>
      </c>
      <c r="AT11" s="9">
        <f>($AK$3+(N11+AF11)*12*7.57%)*SUM(Fasering!$D$5:$D$11)</f>
        <v>2359.5554678540452</v>
      </c>
      <c r="AU11" s="74">
        <f>($AK$3+(O11+AG11)*12*7.57%)*SUM(Fasering!$D$5:$D$12)</f>
        <v>2935.0400913280005</v>
      </c>
    </row>
    <row r="12" spans="1:47" x14ac:dyDescent="0.3">
      <c r="A12" s="32">
        <f t="shared" si="8"/>
        <v>2</v>
      </c>
      <c r="B12" s="142">
        <v>27694.880000000001</v>
      </c>
      <c r="C12" s="143"/>
      <c r="D12" s="142">
        <f t="shared" si="0"/>
        <v>38019.531264000005</v>
      </c>
      <c r="E12" s="144">
        <f t="shared" si="1"/>
        <v>942.47956152593349</v>
      </c>
      <c r="F12" s="145">
        <f t="shared" si="2"/>
        <v>3168.2942720000001</v>
      </c>
      <c r="G12" s="146">
        <f t="shared" si="3"/>
        <v>78.539963460494448</v>
      </c>
      <c r="H12" s="60">
        <f>'L4'!$H$10</f>
        <v>1742.05</v>
      </c>
      <c r="I12" s="60">
        <f>GEW!$E$12+($F12-GEW!$E$12)*SUM(Fasering!$D$5)</f>
        <v>1858.3776639999999</v>
      </c>
      <c r="J12" s="60">
        <f>GEW!$E$12+($F12-GEW!$E$12)*SUM(Fasering!$D$5:$D$7)</f>
        <v>2197.074539068647</v>
      </c>
      <c r="K12" s="60">
        <f>GEW!$E$12+($F12-GEW!$E$12)*SUM(Fasering!$D$5:$D$8)</f>
        <v>2391.4058574787459</v>
      </c>
      <c r="L12" s="98">
        <f>GEW!$E$12+($F12-GEW!$E$12)*SUM(Fasering!$D$5:$D$9)</f>
        <v>2585.7371758888439</v>
      </c>
      <c r="M12" s="60">
        <f>GEW!$E$12+($F12-GEW!$E$12)*SUM(Fasering!$D$5:$D$10)</f>
        <v>2780.0684942989428</v>
      </c>
      <c r="N12" s="60">
        <f>GEW!$E$12+($F12-GEW!$E$12)*SUM(Fasering!$D$5:$D$11)</f>
        <v>2973.9629535899021</v>
      </c>
      <c r="O12" s="117">
        <f>GEW!$E$12+($F12-GEW!$E$12)*SUM(Fasering!$D$5:$D$12)</f>
        <v>3168.2942720000001</v>
      </c>
      <c r="P12" s="145">
        <f t="shared" si="4"/>
        <v>0</v>
      </c>
      <c r="Q12" s="146">
        <f t="shared" si="5"/>
        <v>0</v>
      </c>
      <c r="R12" s="45">
        <f>$P12*SUM(Fasering!$D$5)</f>
        <v>0</v>
      </c>
      <c r="S12" s="45">
        <f>$P12*SUM(Fasering!$D$5:$D$7)</f>
        <v>0</v>
      </c>
      <c r="T12" s="45">
        <f>$P12*SUM(Fasering!$D$5:$D$8)</f>
        <v>0</v>
      </c>
      <c r="U12" s="101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116">
        <f>$P12*SUM(Fasering!$D$5:$D$12)</f>
        <v>0</v>
      </c>
      <c r="Y12" s="145">
        <f t="shared" si="6"/>
        <v>0</v>
      </c>
      <c r="Z12" s="146">
        <f t="shared" si="7"/>
        <v>0</v>
      </c>
      <c r="AA12" s="115">
        <f>$Y12*SUM(Fasering!$D$5)</f>
        <v>0</v>
      </c>
      <c r="AB12" s="45">
        <f>$Y12*SUM(Fasering!$D$5:$D$7)</f>
        <v>0</v>
      </c>
      <c r="AC12" s="45">
        <f>$Y12*SUM(Fasering!$D$5:$D$8)</f>
        <v>0</v>
      </c>
      <c r="AD12" s="101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116">
        <f>$Y12*SUM(Fasering!$D$5:$D$12)</f>
        <v>0</v>
      </c>
      <c r="AH12" s="5">
        <f>($AK$3+(I12+R12)*12*7.57%)*SUM(Fasering!$D$5)</f>
        <v>0</v>
      </c>
      <c r="AI12" s="109">
        <f>($AK$3+(J12+S12)*12*7.57%)*SUM(Fasering!$D$5:$D$7)</f>
        <v>551.81693937463672</v>
      </c>
      <c r="AJ12" s="109">
        <f>($AK$3+(K12+T12)*12*7.57%)*SUM(Fasering!$D$5:$D$8)</f>
        <v>940.26180834095021</v>
      </c>
      <c r="AK12" s="104">
        <f>($AK$3+(L12+U12)*12*7.57%)*SUM(Fasering!$D$5:$D$9)</f>
        <v>1381.0846960743213</v>
      </c>
      <c r="AL12" s="9">
        <f>($AK$3+(M12+V12)*12*7.57%)*SUM(Fasering!$D$5:$D$10)</f>
        <v>1874.2856025747506</v>
      </c>
      <c r="AM12" s="9">
        <f>($AK$3+(N12+W12)*12*7.57%)*SUM(Fasering!$D$5:$D$11)</f>
        <v>2418.5793190605009</v>
      </c>
      <c r="AN12" s="74">
        <f>($AK$3+(O12+X12)*12*7.57%)*SUM(Fasering!$D$5:$D$12)</f>
        <v>3016.418516684801</v>
      </c>
      <c r="AO12" s="5">
        <f>($AK$3+(I12+AA12)*12*7.57%)*SUM(Fasering!$D$5)</f>
        <v>0</v>
      </c>
      <c r="AP12" s="109">
        <f>($AK$3+(J12+AB12)*12*7.57%)*SUM(Fasering!$D$5:$D$7)</f>
        <v>551.81693937463672</v>
      </c>
      <c r="AQ12" s="109">
        <f>($AK$3+(K12+AC12)*12*7.57%)*SUM(Fasering!$D$5:$D$8)</f>
        <v>940.26180834095021</v>
      </c>
      <c r="AR12" s="104">
        <f>($AK$3+(L12+AD12)*12*7.57%)*SUM(Fasering!$D$5:$D$9)</f>
        <v>1381.0846960743213</v>
      </c>
      <c r="AS12" s="9">
        <f>($AK$3+(M12+AE12)*12*7.57%)*SUM(Fasering!$D$5:$D$10)</f>
        <v>1874.2856025747506</v>
      </c>
      <c r="AT12" s="9">
        <f>($AK$3+(N12+AF12)*12*7.57%)*SUM(Fasering!$D$5:$D$11)</f>
        <v>2418.5793190605009</v>
      </c>
      <c r="AU12" s="74">
        <f>($AK$3+(O12+AG12)*12*7.57%)*SUM(Fasering!$D$5:$D$12)</f>
        <v>3016.418516684801</v>
      </c>
    </row>
    <row r="13" spans="1:47" x14ac:dyDescent="0.3">
      <c r="A13" s="32">
        <f t="shared" si="8"/>
        <v>3</v>
      </c>
      <c r="B13" s="142">
        <v>28477.96</v>
      </c>
      <c r="C13" s="143"/>
      <c r="D13" s="142">
        <f t="shared" si="0"/>
        <v>39094.543488000003</v>
      </c>
      <c r="E13" s="144">
        <f t="shared" si="1"/>
        <v>969.1284184641014</v>
      </c>
      <c r="F13" s="145">
        <f t="shared" si="2"/>
        <v>3257.8786239999999</v>
      </c>
      <c r="G13" s="146">
        <f t="shared" si="3"/>
        <v>80.760701538675107</v>
      </c>
      <c r="H13" s="60">
        <f>'L4'!$H$10</f>
        <v>1742.05</v>
      </c>
      <c r="I13" s="60">
        <f>GEW!$E$12+($F13-GEW!$E$12)*SUM(Fasering!$D$5)</f>
        <v>1858.3776639999999</v>
      </c>
      <c r="J13" s="60">
        <f>GEW!$E$12+($F13-GEW!$E$12)*SUM(Fasering!$D$5:$D$7)</f>
        <v>2220.2377999145237</v>
      </c>
      <c r="K13" s="60">
        <f>GEW!$E$12+($F13-GEW!$E$12)*SUM(Fasering!$D$5:$D$8)</f>
        <v>2427.8593118581284</v>
      </c>
      <c r="L13" s="98">
        <f>GEW!$E$12+($F13-GEW!$E$12)*SUM(Fasering!$D$5:$D$9)</f>
        <v>2635.4808238017335</v>
      </c>
      <c r="M13" s="60">
        <f>GEW!$E$12+($F13-GEW!$E$12)*SUM(Fasering!$D$5:$D$10)</f>
        <v>2843.1023357453387</v>
      </c>
      <c r="N13" s="60">
        <f>GEW!$E$12+($F13-GEW!$E$12)*SUM(Fasering!$D$5:$D$11)</f>
        <v>3050.2571120563953</v>
      </c>
      <c r="O13" s="117">
        <f>GEW!$E$12+($F13-GEW!$E$12)*SUM(Fasering!$D$5:$D$12)</f>
        <v>3257.8786239999999</v>
      </c>
      <c r="P13" s="145">
        <f t="shared" si="4"/>
        <v>0</v>
      </c>
      <c r="Q13" s="146">
        <f t="shared" si="5"/>
        <v>0</v>
      </c>
      <c r="R13" s="45">
        <f>$P13*SUM(Fasering!$D$5)</f>
        <v>0</v>
      </c>
      <c r="S13" s="45">
        <f>$P13*SUM(Fasering!$D$5:$D$7)</f>
        <v>0</v>
      </c>
      <c r="T13" s="45">
        <f>$P13*SUM(Fasering!$D$5:$D$8)</f>
        <v>0</v>
      </c>
      <c r="U13" s="101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116">
        <f>$P13*SUM(Fasering!$D$5:$D$12)</f>
        <v>0</v>
      </c>
      <c r="Y13" s="145">
        <f t="shared" si="6"/>
        <v>0</v>
      </c>
      <c r="Z13" s="146">
        <f t="shared" si="7"/>
        <v>0</v>
      </c>
      <c r="AA13" s="115">
        <f>$Y13*SUM(Fasering!$D$5)</f>
        <v>0</v>
      </c>
      <c r="AB13" s="45">
        <f>$Y13*SUM(Fasering!$D$5:$D$7)</f>
        <v>0</v>
      </c>
      <c r="AC13" s="45">
        <f>$Y13*SUM(Fasering!$D$5:$D$8)</f>
        <v>0</v>
      </c>
      <c r="AD13" s="101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116">
        <f>$Y13*SUM(Fasering!$D$5:$D$12)</f>
        <v>0</v>
      </c>
      <c r="AH13" s="5">
        <f>($AK$3+(I13+R13)*12*7.57%)*SUM(Fasering!$D$5)</f>
        <v>0</v>
      </c>
      <c r="AI13" s="109">
        <f>($AK$3+(J13+S13)*12*7.57%)*SUM(Fasering!$D$5:$D$7)</f>
        <v>557.25750890175709</v>
      </c>
      <c r="AJ13" s="109">
        <f>($AK$3+(K13+T13)*12*7.57%)*SUM(Fasering!$D$5:$D$8)</f>
        <v>953.73660892883356</v>
      </c>
      <c r="AK13" s="104">
        <f>($AK$3+(L13+U13)*12*7.57%)*SUM(Fasering!$D$5:$D$9)</f>
        <v>1406.1758266456277</v>
      </c>
      <c r="AL13" s="9">
        <f>($AK$3+(M13+V13)*12*7.57%)*SUM(Fasering!$D$5:$D$10)</f>
        <v>1914.5751620521398</v>
      </c>
      <c r="AM13" s="9">
        <f>($AK$3+(N13+W13)*12*7.57%)*SUM(Fasering!$D$5:$D$11)</f>
        <v>2477.6031702669557</v>
      </c>
      <c r="AN13" s="74">
        <f>($AK$3+(O13+X13)*12*7.57%)*SUM(Fasering!$D$5:$D$12)</f>
        <v>3097.7969420416007</v>
      </c>
      <c r="AO13" s="5">
        <f>($AK$3+(I13+AA13)*12*7.57%)*SUM(Fasering!$D$5)</f>
        <v>0</v>
      </c>
      <c r="AP13" s="109">
        <f>($AK$3+(J13+AB13)*12*7.57%)*SUM(Fasering!$D$5:$D$7)</f>
        <v>557.25750890175709</v>
      </c>
      <c r="AQ13" s="109">
        <f>($AK$3+(K13+AC13)*12*7.57%)*SUM(Fasering!$D$5:$D$8)</f>
        <v>953.73660892883356</v>
      </c>
      <c r="AR13" s="104">
        <f>($AK$3+(L13+AD13)*12*7.57%)*SUM(Fasering!$D$5:$D$9)</f>
        <v>1406.1758266456277</v>
      </c>
      <c r="AS13" s="9">
        <f>($AK$3+(M13+AE13)*12*7.57%)*SUM(Fasering!$D$5:$D$10)</f>
        <v>1914.5751620521398</v>
      </c>
      <c r="AT13" s="9">
        <f>($AK$3+(N13+AF13)*12*7.57%)*SUM(Fasering!$D$5:$D$11)</f>
        <v>2477.6031702669557</v>
      </c>
      <c r="AU13" s="74">
        <f>($AK$3+(O13+AG13)*12*7.57%)*SUM(Fasering!$D$5:$D$12)</f>
        <v>3097.7969420416007</v>
      </c>
    </row>
    <row r="14" spans="1:47" x14ac:dyDescent="0.3">
      <c r="A14" s="32">
        <f t="shared" si="8"/>
        <v>4</v>
      </c>
      <c r="B14" s="142">
        <v>29427.34</v>
      </c>
      <c r="C14" s="143"/>
      <c r="D14" s="142">
        <f t="shared" si="0"/>
        <v>40397.852352000002</v>
      </c>
      <c r="E14" s="144">
        <f t="shared" si="1"/>
        <v>1001.436601280618</v>
      </c>
      <c r="F14" s="145">
        <f t="shared" si="2"/>
        <v>3366.4876959999997</v>
      </c>
      <c r="G14" s="146">
        <f t="shared" si="3"/>
        <v>83.453050106718152</v>
      </c>
      <c r="H14" s="60">
        <f>'L4'!$H$10</f>
        <v>1742.05</v>
      </c>
      <c r="I14" s="60">
        <f>GEW!$E$12+($F14-GEW!$E$12)*SUM(Fasering!$D$5)</f>
        <v>1858.3776639999999</v>
      </c>
      <c r="J14" s="60">
        <f>GEW!$E$12+($F14-GEW!$E$12)*SUM(Fasering!$D$5:$D$7)</f>
        <v>2248.3201626129176</v>
      </c>
      <c r="K14" s="60">
        <f>GEW!$E$12+($F14-GEW!$E$12)*SUM(Fasering!$D$5:$D$8)</f>
        <v>2472.0542606739564</v>
      </c>
      <c r="L14" s="98">
        <f>GEW!$E$12+($F14-GEW!$E$12)*SUM(Fasering!$D$5:$D$9)</f>
        <v>2695.7883587349957</v>
      </c>
      <c r="M14" s="60">
        <f>GEW!$E$12+($F14-GEW!$E$12)*SUM(Fasering!$D$5:$D$10)</f>
        <v>2919.5224567960349</v>
      </c>
      <c r="N14" s="60">
        <f>GEW!$E$12+($F14-GEW!$E$12)*SUM(Fasering!$D$5:$D$11)</f>
        <v>3142.7535979389609</v>
      </c>
      <c r="O14" s="117">
        <f>GEW!$E$12+($F14-GEW!$E$12)*SUM(Fasering!$D$5:$D$12)</f>
        <v>3366.4876960000001</v>
      </c>
      <c r="P14" s="145">
        <f t="shared" si="4"/>
        <v>0</v>
      </c>
      <c r="Q14" s="146">
        <f t="shared" si="5"/>
        <v>0</v>
      </c>
      <c r="R14" s="45">
        <f>$P14*SUM(Fasering!$D$5)</f>
        <v>0</v>
      </c>
      <c r="S14" s="45">
        <f>$P14*SUM(Fasering!$D$5:$D$7)</f>
        <v>0</v>
      </c>
      <c r="T14" s="45">
        <f>$P14*SUM(Fasering!$D$5:$D$8)</f>
        <v>0</v>
      </c>
      <c r="U14" s="101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116">
        <f>$P14*SUM(Fasering!$D$5:$D$12)</f>
        <v>0</v>
      </c>
      <c r="Y14" s="145">
        <f t="shared" si="6"/>
        <v>0</v>
      </c>
      <c r="Z14" s="146">
        <f t="shared" si="7"/>
        <v>0</v>
      </c>
      <c r="AA14" s="115">
        <f>$Y14*SUM(Fasering!$D$5)</f>
        <v>0</v>
      </c>
      <c r="AB14" s="45">
        <f>$Y14*SUM(Fasering!$D$5:$D$7)</f>
        <v>0</v>
      </c>
      <c r="AC14" s="45">
        <f>$Y14*SUM(Fasering!$D$5:$D$8)</f>
        <v>0</v>
      </c>
      <c r="AD14" s="101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116">
        <f>$Y14*SUM(Fasering!$D$5:$D$12)</f>
        <v>0</v>
      </c>
      <c r="AH14" s="5">
        <f>($AK$3+(I14+R14)*12*7.57%)*SUM(Fasering!$D$5)</f>
        <v>0</v>
      </c>
      <c r="AI14" s="109">
        <f>($AK$3+(J14+S14)*12*7.57%)*SUM(Fasering!$D$5:$D$7)</f>
        <v>563.85347342346302</v>
      </c>
      <c r="AJ14" s="109">
        <f>($AK$3+(K14+T14)*12*7.57%)*SUM(Fasering!$D$5:$D$8)</f>
        <v>970.07300646436613</v>
      </c>
      <c r="AK14" s="104">
        <f>($AK$3+(L14+U14)*12*7.57%)*SUM(Fasering!$D$5:$D$9)</f>
        <v>1436.5954741168784</v>
      </c>
      <c r="AL14" s="9">
        <f>($AK$3+(M14+V14)*12*7.57%)*SUM(Fasering!$D$5:$D$10)</f>
        <v>1963.4208763809988</v>
      </c>
      <c r="AM14" s="9">
        <f>($AK$3+(N14+W14)*12*7.57%)*SUM(Fasering!$D$5:$D$11)</f>
        <v>2549.1617132745464</v>
      </c>
      <c r="AN14" s="74">
        <f>($AK$3+(O14+X14)*12*7.57%)*SUM(Fasering!$D$5:$D$12)</f>
        <v>3196.4574230464013</v>
      </c>
      <c r="AO14" s="5">
        <f>($AK$3+(I14+AA14)*12*7.57%)*SUM(Fasering!$D$5)</f>
        <v>0</v>
      </c>
      <c r="AP14" s="109">
        <f>($AK$3+(J14+AB14)*12*7.57%)*SUM(Fasering!$D$5:$D$7)</f>
        <v>563.85347342346302</v>
      </c>
      <c r="AQ14" s="109">
        <f>($AK$3+(K14+AC14)*12*7.57%)*SUM(Fasering!$D$5:$D$8)</f>
        <v>970.07300646436613</v>
      </c>
      <c r="AR14" s="104">
        <f>($AK$3+(L14+AD14)*12*7.57%)*SUM(Fasering!$D$5:$D$9)</f>
        <v>1436.5954741168784</v>
      </c>
      <c r="AS14" s="9">
        <f>($AK$3+(M14+AE14)*12*7.57%)*SUM(Fasering!$D$5:$D$10)</f>
        <v>1963.4208763809988</v>
      </c>
      <c r="AT14" s="9">
        <f>($AK$3+(N14+AF14)*12*7.57%)*SUM(Fasering!$D$5:$D$11)</f>
        <v>2549.1617132745464</v>
      </c>
      <c r="AU14" s="74">
        <f>($AK$3+(O14+AG14)*12*7.57%)*SUM(Fasering!$D$5:$D$12)</f>
        <v>3196.4574230464013</v>
      </c>
    </row>
    <row r="15" spans="1:47" x14ac:dyDescent="0.3">
      <c r="A15" s="32">
        <f t="shared" si="8"/>
        <v>5</v>
      </c>
      <c r="B15" s="142">
        <v>30630.09</v>
      </c>
      <c r="C15" s="143"/>
      <c r="D15" s="142">
        <f t="shared" si="0"/>
        <v>42048.987551999999</v>
      </c>
      <c r="E15" s="144">
        <f t="shared" si="1"/>
        <v>1042.3671737411346</v>
      </c>
      <c r="F15" s="145">
        <f t="shared" si="2"/>
        <v>3504.0822960000005</v>
      </c>
      <c r="G15" s="146">
        <f t="shared" si="3"/>
        <v>86.863931145094568</v>
      </c>
      <c r="H15" s="60">
        <f>'L4'!$H$10</f>
        <v>1742.05</v>
      </c>
      <c r="I15" s="60">
        <f>GEW!$E$12+($F15-GEW!$E$12)*SUM(Fasering!$D$5)</f>
        <v>1858.3776639999999</v>
      </c>
      <c r="J15" s="60">
        <f>GEW!$E$12+($F15-GEW!$E$12)*SUM(Fasering!$D$5:$D$7)</f>
        <v>2283.897130460874</v>
      </c>
      <c r="K15" s="60">
        <f>GEW!$E$12+($F15-GEW!$E$12)*SUM(Fasering!$D$5:$D$8)</f>
        <v>2528.0439325526959</v>
      </c>
      <c r="L15" s="98">
        <f>GEW!$E$12+($F15-GEW!$E$12)*SUM(Fasering!$D$5:$D$9)</f>
        <v>2772.1907346445169</v>
      </c>
      <c r="M15" s="60">
        <f>GEW!$E$12+($F15-GEW!$E$12)*SUM(Fasering!$D$5:$D$10)</f>
        <v>3016.3375367363387</v>
      </c>
      <c r="N15" s="60">
        <f>GEW!$E$12+($F15-GEW!$E$12)*SUM(Fasering!$D$5:$D$11)</f>
        <v>3259.9354939081795</v>
      </c>
      <c r="O15" s="117">
        <f>GEW!$E$12+($F15-GEW!$E$12)*SUM(Fasering!$D$5:$D$12)</f>
        <v>3504.082296000001</v>
      </c>
      <c r="P15" s="145">
        <f t="shared" si="4"/>
        <v>0</v>
      </c>
      <c r="Q15" s="146">
        <f t="shared" si="5"/>
        <v>0</v>
      </c>
      <c r="R15" s="45">
        <f>$P15*SUM(Fasering!$D$5)</f>
        <v>0</v>
      </c>
      <c r="S15" s="45">
        <f>$P15*SUM(Fasering!$D$5:$D$7)</f>
        <v>0</v>
      </c>
      <c r="T15" s="45">
        <f>$P15*SUM(Fasering!$D$5:$D$8)</f>
        <v>0</v>
      </c>
      <c r="U15" s="101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116">
        <f>$P15*SUM(Fasering!$D$5:$D$12)</f>
        <v>0</v>
      </c>
      <c r="Y15" s="145">
        <f t="shared" si="6"/>
        <v>0</v>
      </c>
      <c r="Z15" s="146">
        <f t="shared" si="7"/>
        <v>0</v>
      </c>
      <c r="AA15" s="115">
        <f>$Y15*SUM(Fasering!$D$5)</f>
        <v>0</v>
      </c>
      <c r="AB15" s="45">
        <f>$Y15*SUM(Fasering!$D$5:$D$7)</f>
        <v>0</v>
      </c>
      <c r="AC15" s="45">
        <f>$Y15*SUM(Fasering!$D$5:$D$8)</f>
        <v>0</v>
      </c>
      <c r="AD15" s="101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116">
        <f>$Y15*SUM(Fasering!$D$5:$D$12)</f>
        <v>0</v>
      </c>
      <c r="AH15" s="5">
        <f>($AK$3+(I15+R15)*12*7.57%)*SUM(Fasering!$D$5)</f>
        <v>0</v>
      </c>
      <c r="AI15" s="109">
        <f>($AK$3+(J15+S15)*12*7.57%)*SUM(Fasering!$D$5:$D$7)</f>
        <v>572.20976524389505</v>
      </c>
      <c r="AJ15" s="109">
        <f>($AK$3+(K15+T15)*12*7.57%)*SUM(Fasering!$D$5:$D$8)</f>
        <v>990.76925257852736</v>
      </c>
      <c r="AK15" s="104">
        <f>($AK$3+(L15+U15)*12*7.57%)*SUM(Fasering!$D$5:$D$9)</f>
        <v>1475.1334999822293</v>
      </c>
      <c r="AL15" s="9">
        <f>($AK$3+(M15+V15)*12*7.57%)*SUM(Fasering!$D$5:$D$10)</f>
        <v>2025.3025074550017</v>
      </c>
      <c r="AM15" s="9">
        <f>($AK$3+(N15+W15)*12*7.57%)*SUM(Fasering!$D$5:$D$11)</f>
        <v>2639.8177599601531</v>
      </c>
      <c r="AN15" s="74">
        <f>($AK$3+(O15+X15)*12*7.57%)*SUM(Fasering!$D$5:$D$12)</f>
        <v>3321.4483576864022</v>
      </c>
      <c r="AO15" s="5">
        <f>($AK$3+(I15+AA15)*12*7.57%)*SUM(Fasering!$D$5)</f>
        <v>0</v>
      </c>
      <c r="AP15" s="109">
        <f>($AK$3+(J15+AB15)*12*7.57%)*SUM(Fasering!$D$5:$D$7)</f>
        <v>572.20976524389505</v>
      </c>
      <c r="AQ15" s="109">
        <f>($AK$3+(K15+AC15)*12*7.57%)*SUM(Fasering!$D$5:$D$8)</f>
        <v>990.76925257852736</v>
      </c>
      <c r="AR15" s="104">
        <f>($AK$3+(L15+AD15)*12*7.57%)*SUM(Fasering!$D$5:$D$9)</f>
        <v>1475.1334999822293</v>
      </c>
      <c r="AS15" s="9">
        <f>($AK$3+(M15+AE15)*12*7.57%)*SUM(Fasering!$D$5:$D$10)</f>
        <v>2025.3025074550017</v>
      </c>
      <c r="AT15" s="9">
        <f>($AK$3+(N15+AF15)*12*7.57%)*SUM(Fasering!$D$5:$D$11)</f>
        <v>2639.8177599601531</v>
      </c>
      <c r="AU15" s="74">
        <f>($AK$3+(O15+AG15)*12*7.57%)*SUM(Fasering!$D$5:$D$12)</f>
        <v>3321.4483576864022</v>
      </c>
    </row>
    <row r="16" spans="1:47" x14ac:dyDescent="0.3">
      <c r="A16" s="32">
        <f t="shared" si="8"/>
        <v>6</v>
      </c>
      <c r="B16" s="142">
        <v>30630.09</v>
      </c>
      <c r="C16" s="143"/>
      <c r="D16" s="142">
        <f t="shared" si="0"/>
        <v>42048.987551999999</v>
      </c>
      <c r="E16" s="144">
        <f t="shared" si="1"/>
        <v>1042.3671737411346</v>
      </c>
      <c r="F16" s="142">
        <f t="shared" si="2"/>
        <v>3504.0822960000005</v>
      </c>
      <c r="G16" s="144">
        <f t="shared" si="3"/>
        <v>86.863931145094568</v>
      </c>
      <c r="H16" s="60">
        <f>'L4'!$H$10</f>
        <v>1742.05</v>
      </c>
      <c r="I16" s="60">
        <f>GEW!$E$12+($F16-GEW!$E$12)*SUM(Fasering!$D$5)</f>
        <v>1858.3776639999999</v>
      </c>
      <c r="J16" s="60">
        <f>GEW!$E$12+($F16-GEW!$E$12)*SUM(Fasering!$D$5:$D$7)</f>
        <v>2283.897130460874</v>
      </c>
      <c r="K16" s="60">
        <f>GEW!$E$12+($F16-GEW!$E$12)*SUM(Fasering!$D$5:$D$8)</f>
        <v>2528.0439325526959</v>
      </c>
      <c r="L16" s="98">
        <f>GEW!$E$12+($F16-GEW!$E$12)*SUM(Fasering!$D$5:$D$9)</f>
        <v>2772.1907346445169</v>
      </c>
      <c r="M16" s="60">
        <f>GEW!$E$12+($F16-GEW!$E$12)*SUM(Fasering!$D$5:$D$10)</f>
        <v>3016.3375367363387</v>
      </c>
      <c r="N16" s="60">
        <f>GEW!$E$12+($F16-GEW!$E$12)*SUM(Fasering!$D$5:$D$11)</f>
        <v>3259.9354939081795</v>
      </c>
      <c r="O16" s="117">
        <f>GEW!$E$12+($F16-GEW!$E$12)*SUM(Fasering!$D$5:$D$12)</f>
        <v>3504.082296000001</v>
      </c>
      <c r="P16" s="145">
        <f t="shared" si="4"/>
        <v>0</v>
      </c>
      <c r="Q16" s="146">
        <f t="shared" si="5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101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116">
        <f>$P16*SUM(Fasering!$D$5:$D$12)</f>
        <v>0</v>
      </c>
      <c r="Y16" s="145">
        <f t="shared" si="6"/>
        <v>0</v>
      </c>
      <c r="Z16" s="146">
        <f t="shared" si="7"/>
        <v>0</v>
      </c>
      <c r="AA16" s="115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101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116">
        <f>$Y16*SUM(Fasering!$D$5:$D$12)</f>
        <v>0</v>
      </c>
      <c r="AH16" s="5">
        <f>($AK$3+(I16+R16)*12*7.57%)*SUM(Fasering!$D$5)</f>
        <v>0</v>
      </c>
      <c r="AI16" s="109">
        <f>($AK$3+(J16+S16)*12*7.57%)*SUM(Fasering!$D$5:$D$7)</f>
        <v>572.20976524389505</v>
      </c>
      <c r="AJ16" s="109">
        <f>($AK$3+(K16+T16)*12*7.57%)*SUM(Fasering!$D$5:$D$8)</f>
        <v>990.76925257852736</v>
      </c>
      <c r="AK16" s="104">
        <f>($AK$3+(L16+U16)*12*7.57%)*SUM(Fasering!$D$5:$D$9)</f>
        <v>1475.1334999822293</v>
      </c>
      <c r="AL16" s="9">
        <f>($AK$3+(M16+V16)*12*7.57%)*SUM(Fasering!$D$5:$D$10)</f>
        <v>2025.3025074550017</v>
      </c>
      <c r="AM16" s="9">
        <f>($AK$3+(N16+W16)*12*7.57%)*SUM(Fasering!$D$5:$D$11)</f>
        <v>2639.8177599601531</v>
      </c>
      <c r="AN16" s="74">
        <f>($AK$3+(O16+X16)*12*7.57%)*SUM(Fasering!$D$5:$D$12)</f>
        <v>3321.4483576864022</v>
      </c>
      <c r="AO16" s="5">
        <f>($AK$3+(I16+AA16)*12*7.57%)*SUM(Fasering!$D$5)</f>
        <v>0</v>
      </c>
      <c r="AP16" s="109">
        <f>($AK$3+(J16+AB16)*12*7.57%)*SUM(Fasering!$D$5:$D$7)</f>
        <v>572.20976524389505</v>
      </c>
      <c r="AQ16" s="109">
        <f>($AK$3+(K16+AC16)*12*7.57%)*SUM(Fasering!$D$5:$D$8)</f>
        <v>990.76925257852736</v>
      </c>
      <c r="AR16" s="104">
        <f>($AK$3+(L16+AD16)*12*7.57%)*SUM(Fasering!$D$5:$D$9)</f>
        <v>1475.1334999822293</v>
      </c>
      <c r="AS16" s="9">
        <f>($AK$3+(M16+AE16)*12*7.57%)*SUM(Fasering!$D$5:$D$10)</f>
        <v>2025.3025074550017</v>
      </c>
      <c r="AT16" s="9">
        <f>($AK$3+(N16+AF16)*12*7.57%)*SUM(Fasering!$D$5:$D$11)</f>
        <v>2639.8177599601531</v>
      </c>
      <c r="AU16" s="74">
        <f>($AK$3+(O16+AG16)*12*7.57%)*SUM(Fasering!$D$5:$D$12)</f>
        <v>3321.4483576864022</v>
      </c>
    </row>
    <row r="17" spans="1:47" x14ac:dyDescent="0.3">
      <c r="A17" s="32">
        <f t="shared" si="8"/>
        <v>7</v>
      </c>
      <c r="B17" s="142">
        <v>31832.43</v>
      </c>
      <c r="C17" s="143"/>
      <c r="D17" s="142">
        <f t="shared" si="0"/>
        <v>43699.559904000002</v>
      </c>
      <c r="E17" s="144">
        <f t="shared" si="1"/>
        <v>1083.2837935641883</v>
      </c>
      <c r="F17" s="142">
        <f t="shared" si="2"/>
        <v>3641.6299919999997</v>
      </c>
      <c r="G17" s="144">
        <f t="shared" si="3"/>
        <v>90.273649463682347</v>
      </c>
      <c r="H17" s="60">
        <f>'L4'!$H$10</f>
        <v>1742.05</v>
      </c>
      <c r="I17" s="60">
        <f>GEW!$E$12+($F17-GEW!$E$12)*SUM(Fasering!$D$5)</f>
        <v>1858.3776639999999</v>
      </c>
      <c r="J17" s="60">
        <f>GEW!$E$12+($F17-GEW!$E$12)*SUM(Fasering!$D$5:$D$7)</f>
        <v>2319.4619706373965</v>
      </c>
      <c r="K17" s="60">
        <f>GEW!$E$12+($F17-GEW!$E$12)*SUM(Fasering!$D$5:$D$8)</f>
        <v>2584.014518365776</v>
      </c>
      <c r="L17" s="98">
        <f>GEW!$E$12+($F17-GEW!$E$12)*SUM(Fasering!$D$5:$D$9)</f>
        <v>2848.567066094156</v>
      </c>
      <c r="M17" s="60">
        <f>GEW!$E$12+($F17-GEW!$E$12)*SUM(Fasering!$D$5:$D$10)</f>
        <v>3113.1196138225355</v>
      </c>
      <c r="N17" s="60">
        <f>GEW!$E$12+($F17-GEW!$E$12)*SUM(Fasering!$D$5:$D$11)</f>
        <v>3377.0774442716202</v>
      </c>
      <c r="O17" s="117">
        <f>GEW!$E$12+($F17-GEW!$E$12)*SUM(Fasering!$D$5:$D$12)</f>
        <v>3641.6299920000001</v>
      </c>
      <c r="P17" s="145">
        <f t="shared" si="4"/>
        <v>0</v>
      </c>
      <c r="Q17" s="146">
        <f t="shared" si="5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101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116">
        <f>$P17*SUM(Fasering!$D$5:$D$12)</f>
        <v>0</v>
      </c>
      <c r="Y17" s="145">
        <f t="shared" si="6"/>
        <v>0</v>
      </c>
      <c r="Z17" s="146">
        <f t="shared" si="7"/>
        <v>0</v>
      </c>
      <c r="AA17" s="115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101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116">
        <f>$Y17*SUM(Fasering!$D$5:$D$12)</f>
        <v>0</v>
      </c>
      <c r="AH17" s="5">
        <f>($AK$3+(I17+R17)*12*7.57%)*SUM(Fasering!$D$5)</f>
        <v>0</v>
      </c>
      <c r="AI17" s="109">
        <f>($AK$3+(J17+S17)*12*7.57%)*SUM(Fasering!$D$5:$D$7)</f>
        <v>580.563208525856</v>
      </c>
      <c r="AJ17" s="109">
        <f>($AK$3+(K17+T17)*12*7.57%)*SUM(Fasering!$D$5:$D$8)</f>
        <v>1011.4584436430874</v>
      </c>
      <c r="AK17" s="104">
        <f>($AK$3+(L17+U17)*12*7.57%)*SUM(Fasering!$D$5:$D$9)</f>
        <v>1513.6583887944892</v>
      </c>
      <c r="AL17" s="9">
        <f>($AK$3+(M17+V17)*12*7.57%)*SUM(Fasering!$D$5:$D$10)</f>
        <v>2087.163043980061</v>
      </c>
      <c r="AM17" s="9">
        <f>($AK$3+(N17+W17)*12*7.57%)*SUM(Fasering!$D$5:$D$11)</f>
        <v>2730.442903316603</v>
      </c>
      <c r="AN17" s="74">
        <f>($AK$3+(O17+X17)*12*7.57%)*SUM(Fasering!$D$5:$D$12)</f>
        <v>3446.3966847328015</v>
      </c>
      <c r="AO17" s="5">
        <f>($AK$3+(I17+AA17)*12*7.57%)*SUM(Fasering!$D$5)</f>
        <v>0</v>
      </c>
      <c r="AP17" s="109">
        <f>($AK$3+(J17+AB17)*12*7.57%)*SUM(Fasering!$D$5:$D$7)</f>
        <v>580.563208525856</v>
      </c>
      <c r="AQ17" s="109">
        <f>($AK$3+(K17+AC17)*12*7.57%)*SUM(Fasering!$D$5:$D$8)</f>
        <v>1011.4584436430874</v>
      </c>
      <c r="AR17" s="104">
        <f>($AK$3+(L17+AD17)*12*7.57%)*SUM(Fasering!$D$5:$D$9)</f>
        <v>1513.6583887944892</v>
      </c>
      <c r="AS17" s="9">
        <f>($AK$3+(M17+AE17)*12*7.57%)*SUM(Fasering!$D$5:$D$10)</f>
        <v>2087.163043980061</v>
      </c>
      <c r="AT17" s="9">
        <f>($AK$3+(N17+AF17)*12*7.57%)*SUM(Fasering!$D$5:$D$11)</f>
        <v>2730.442903316603</v>
      </c>
      <c r="AU17" s="74">
        <f>($AK$3+(O17+AG17)*12*7.57%)*SUM(Fasering!$D$5:$D$12)</f>
        <v>3446.3966847328015</v>
      </c>
    </row>
    <row r="18" spans="1:47" x14ac:dyDescent="0.3">
      <c r="A18" s="32">
        <f t="shared" si="8"/>
        <v>8</v>
      </c>
      <c r="B18" s="142">
        <v>31832.43</v>
      </c>
      <c r="C18" s="143"/>
      <c r="D18" s="142">
        <f t="shared" si="0"/>
        <v>43699.559904000002</v>
      </c>
      <c r="E18" s="144">
        <f t="shared" si="1"/>
        <v>1083.2837935641883</v>
      </c>
      <c r="F18" s="142">
        <f t="shared" si="2"/>
        <v>3641.6299919999997</v>
      </c>
      <c r="G18" s="144">
        <f t="shared" si="3"/>
        <v>90.273649463682347</v>
      </c>
      <c r="H18" s="60">
        <f>'L4'!$H$10</f>
        <v>1742.05</v>
      </c>
      <c r="I18" s="60">
        <f>GEW!$E$12+($F18-GEW!$E$12)*SUM(Fasering!$D$5)</f>
        <v>1858.3776639999999</v>
      </c>
      <c r="J18" s="60">
        <f>GEW!$E$12+($F18-GEW!$E$12)*SUM(Fasering!$D$5:$D$7)</f>
        <v>2319.4619706373965</v>
      </c>
      <c r="K18" s="60">
        <f>GEW!$E$12+($F18-GEW!$E$12)*SUM(Fasering!$D$5:$D$8)</f>
        <v>2584.014518365776</v>
      </c>
      <c r="L18" s="98">
        <f>GEW!$E$12+($F18-GEW!$E$12)*SUM(Fasering!$D$5:$D$9)</f>
        <v>2848.567066094156</v>
      </c>
      <c r="M18" s="60">
        <f>GEW!$E$12+($F18-GEW!$E$12)*SUM(Fasering!$D$5:$D$10)</f>
        <v>3113.1196138225355</v>
      </c>
      <c r="N18" s="60">
        <f>GEW!$E$12+($F18-GEW!$E$12)*SUM(Fasering!$D$5:$D$11)</f>
        <v>3377.0774442716202</v>
      </c>
      <c r="O18" s="117">
        <f>GEW!$E$12+($F18-GEW!$E$12)*SUM(Fasering!$D$5:$D$12)</f>
        <v>3641.6299920000001</v>
      </c>
      <c r="P18" s="145">
        <f t="shared" si="4"/>
        <v>0</v>
      </c>
      <c r="Q18" s="146">
        <f t="shared" si="5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101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116">
        <f>$P18*SUM(Fasering!$D$5:$D$12)</f>
        <v>0</v>
      </c>
      <c r="Y18" s="145">
        <f t="shared" si="6"/>
        <v>0</v>
      </c>
      <c r="Z18" s="146">
        <f t="shared" si="7"/>
        <v>0</v>
      </c>
      <c r="AA18" s="115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101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116">
        <f>$Y18*SUM(Fasering!$D$5:$D$12)</f>
        <v>0</v>
      </c>
      <c r="AH18" s="5">
        <f>($AK$3+(I18+R18)*12*7.57%)*SUM(Fasering!$D$5)</f>
        <v>0</v>
      </c>
      <c r="AI18" s="109">
        <f>($AK$3+(J18+S18)*12*7.57%)*SUM(Fasering!$D$5:$D$7)</f>
        <v>580.563208525856</v>
      </c>
      <c r="AJ18" s="109">
        <f>($AK$3+(K18+T18)*12*7.57%)*SUM(Fasering!$D$5:$D$8)</f>
        <v>1011.4584436430874</v>
      </c>
      <c r="AK18" s="104">
        <f>($AK$3+(L18+U18)*12*7.57%)*SUM(Fasering!$D$5:$D$9)</f>
        <v>1513.6583887944892</v>
      </c>
      <c r="AL18" s="9">
        <f>($AK$3+(M18+V18)*12*7.57%)*SUM(Fasering!$D$5:$D$10)</f>
        <v>2087.163043980061</v>
      </c>
      <c r="AM18" s="9">
        <f>($AK$3+(N18+W18)*12*7.57%)*SUM(Fasering!$D$5:$D$11)</f>
        <v>2730.442903316603</v>
      </c>
      <c r="AN18" s="74">
        <f>($AK$3+(O18+X18)*12*7.57%)*SUM(Fasering!$D$5:$D$12)</f>
        <v>3446.3966847328015</v>
      </c>
      <c r="AO18" s="5">
        <f>($AK$3+(I18+AA18)*12*7.57%)*SUM(Fasering!$D$5)</f>
        <v>0</v>
      </c>
      <c r="AP18" s="109">
        <f>($AK$3+(J18+AB18)*12*7.57%)*SUM(Fasering!$D$5:$D$7)</f>
        <v>580.563208525856</v>
      </c>
      <c r="AQ18" s="109">
        <f>($AK$3+(K18+AC18)*12*7.57%)*SUM(Fasering!$D$5:$D$8)</f>
        <v>1011.4584436430874</v>
      </c>
      <c r="AR18" s="104">
        <f>($AK$3+(L18+AD18)*12*7.57%)*SUM(Fasering!$D$5:$D$9)</f>
        <v>1513.6583887944892</v>
      </c>
      <c r="AS18" s="9">
        <f>($AK$3+(M18+AE18)*12*7.57%)*SUM(Fasering!$D$5:$D$10)</f>
        <v>2087.163043980061</v>
      </c>
      <c r="AT18" s="9">
        <f>($AK$3+(N18+AF18)*12*7.57%)*SUM(Fasering!$D$5:$D$11)</f>
        <v>2730.442903316603</v>
      </c>
      <c r="AU18" s="74">
        <f>($AK$3+(O18+AG18)*12*7.57%)*SUM(Fasering!$D$5:$D$12)</f>
        <v>3446.3966847328015</v>
      </c>
    </row>
    <row r="19" spans="1:47" x14ac:dyDescent="0.3">
      <c r="A19" s="32">
        <f t="shared" si="8"/>
        <v>9</v>
      </c>
      <c r="B19" s="142">
        <v>33034.800000000003</v>
      </c>
      <c r="C19" s="143"/>
      <c r="D19" s="142">
        <f t="shared" si="0"/>
        <v>45350.173440000006</v>
      </c>
      <c r="E19" s="144">
        <f t="shared" si="1"/>
        <v>1124.2014343119345</v>
      </c>
      <c r="F19" s="142">
        <f t="shared" si="2"/>
        <v>3779.1811200000002</v>
      </c>
      <c r="G19" s="144">
        <f t="shared" si="3"/>
        <v>93.683452859327872</v>
      </c>
      <c r="H19" s="60">
        <f>'L4'!$H$10</f>
        <v>1742.05</v>
      </c>
      <c r="I19" s="60">
        <f>GEW!$E$12+($F19-GEW!$E$12)*SUM(Fasering!$D$5)</f>
        <v>1858.3776639999999</v>
      </c>
      <c r="J19" s="60">
        <f>GEW!$E$12+($F19-GEW!$E$12)*SUM(Fasering!$D$5:$D$7)</f>
        <v>2355.0276982045116</v>
      </c>
      <c r="K19" s="60">
        <f>GEW!$E$12+($F19-GEW!$E$12)*SUM(Fasering!$D$5:$D$8)</f>
        <v>2639.9865007202466</v>
      </c>
      <c r="L19" s="98">
        <f>GEW!$E$12+($F19-GEW!$E$12)*SUM(Fasering!$D$5:$D$9)</f>
        <v>2924.9453032359816</v>
      </c>
      <c r="M19" s="60">
        <f>GEW!$E$12+($F19-GEW!$E$12)*SUM(Fasering!$D$5:$D$10)</f>
        <v>3209.904105751717</v>
      </c>
      <c r="N19" s="60">
        <f>GEW!$E$12+($F19-GEW!$E$12)*SUM(Fasering!$D$5:$D$11)</f>
        <v>3494.2223174842657</v>
      </c>
      <c r="O19" s="117">
        <f>GEW!$E$12+($F19-GEW!$E$12)*SUM(Fasering!$D$5:$D$12)</f>
        <v>3779.1811200000006</v>
      </c>
      <c r="P19" s="145">
        <f t="shared" si="4"/>
        <v>0</v>
      </c>
      <c r="Q19" s="146">
        <f t="shared" si="5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101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116">
        <f>$P19*SUM(Fasering!$D$5:$D$12)</f>
        <v>0</v>
      </c>
      <c r="Y19" s="145">
        <f t="shared" si="6"/>
        <v>0</v>
      </c>
      <c r="Z19" s="146">
        <f t="shared" si="7"/>
        <v>0</v>
      </c>
      <c r="AA19" s="115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101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116">
        <f>$Y19*SUM(Fasering!$D$5:$D$12)</f>
        <v>0</v>
      </c>
      <c r="AH19" s="5">
        <f>($AK$3+(I19+R19)*12*7.57%)*SUM(Fasering!$D$5)</f>
        <v>0</v>
      </c>
      <c r="AI19" s="109">
        <f>($AK$3+(J19+S19)*12*7.57%)*SUM(Fasering!$D$5:$D$7)</f>
        <v>588.91686023746092</v>
      </c>
      <c r="AJ19" s="109">
        <f>($AK$3+(K19+T19)*12*7.57%)*SUM(Fasering!$D$5:$D$8)</f>
        <v>1032.1481509307896</v>
      </c>
      <c r="AK19" s="104">
        <f>($AK$3+(L19+U19)*12*7.57%)*SUM(Fasering!$D$5:$D$9)</f>
        <v>1552.1842388545365</v>
      </c>
      <c r="AL19" s="9">
        <f>($AK$3+(M19+V19)*12*7.57%)*SUM(Fasering!$D$5:$D$10)</f>
        <v>2149.0251240087023</v>
      </c>
      <c r="AM19" s="9">
        <f>($AK$3+(N19+W19)*12*7.57%)*SUM(Fasering!$D$5:$D$11)</f>
        <v>2821.0703078922606</v>
      </c>
      <c r="AN19" s="74">
        <f>($AK$3+(O19+X19)*12*7.57%)*SUM(Fasering!$D$5:$D$12)</f>
        <v>3571.3481294080016</v>
      </c>
      <c r="AO19" s="5">
        <f>($AK$3+(I19+AA19)*12*7.57%)*SUM(Fasering!$D$5)</f>
        <v>0</v>
      </c>
      <c r="AP19" s="109">
        <f>($AK$3+(J19+AB19)*12*7.57%)*SUM(Fasering!$D$5:$D$7)</f>
        <v>588.91686023746092</v>
      </c>
      <c r="AQ19" s="109">
        <f>($AK$3+(K19+AC19)*12*7.57%)*SUM(Fasering!$D$5:$D$8)</f>
        <v>1032.1481509307896</v>
      </c>
      <c r="AR19" s="104">
        <f>($AK$3+(L19+AD19)*12*7.57%)*SUM(Fasering!$D$5:$D$9)</f>
        <v>1552.1842388545365</v>
      </c>
      <c r="AS19" s="9">
        <f>($AK$3+(M19+AE19)*12*7.57%)*SUM(Fasering!$D$5:$D$10)</f>
        <v>2149.0251240087023</v>
      </c>
      <c r="AT19" s="9">
        <f>($AK$3+(N19+AF19)*12*7.57%)*SUM(Fasering!$D$5:$D$11)</f>
        <v>2821.0703078922606</v>
      </c>
      <c r="AU19" s="74">
        <f>($AK$3+(O19+AG19)*12*7.57%)*SUM(Fasering!$D$5:$D$12)</f>
        <v>3571.3481294080016</v>
      </c>
    </row>
    <row r="20" spans="1:47" x14ac:dyDescent="0.3">
      <c r="A20" s="32">
        <f t="shared" si="8"/>
        <v>10</v>
      </c>
      <c r="B20" s="142">
        <v>33116.01</v>
      </c>
      <c r="C20" s="143"/>
      <c r="D20" s="142">
        <f t="shared" si="0"/>
        <v>45461.658528</v>
      </c>
      <c r="E20" s="144">
        <f t="shared" si="1"/>
        <v>1126.9650774543318</v>
      </c>
      <c r="F20" s="142">
        <f t="shared" si="2"/>
        <v>3788.471544</v>
      </c>
      <c r="G20" s="144">
        <f t="shared" si="3"/>
        <v>93.913756454527658</v>
      </c>
      <c r="H20" s="60">
        <f>'L4'!$H$10</f>
        <v>1742.05</v>
      </c>
      <c r="I20" s="60">
        <f>GEW!$E$12+($F20-GEW!$E$12)*SUM(Fasering!$D$5)</f>
        <v>1858.3776639999999</v>
      </c>
      <c r="J20" s="60">
        <f>GEW!$E$12+($F20-GEW!$E$12)*SUM(Fasering!$D$5:$D$7)</f>
        <v>2357.4298645391054</v>
      </c>
      <c r="K20" s="60">
        <f>GEW!$E$12+($F20-GEW!$E$12)*SUM(Fasering!$D$5:$D$8)</f>
        <v>2643.7669382619406</v>
      </c>
      <c r="L20" s="98">
        <f>GEW!$E$12+($F20-GEW!$E$12)*SUM(Fasering!$D$5:$D$9)</f>
        <v>2930.1040119847758</v>
      </c>
      <c r="M20" s="60">
        <f>GEW!$E$12+($F20-GEW!$E$12)*SUM(Fasering!$D$5:$D$10)</f>
        <v>3216.4410857076109</v>
      </c>
      <c r="N20" s="60">
        <f>GEW!$E$12+($F20-GEW!$E$12)*SUM(Fasering!$D$5:$D$11)</f>
        <v>3502.1344702771648</v>
      </c>
      <c r="O20" s="117">
        <f>GEW!$E$12+($F20-GEW!$E$12)*SUM(Fasering!$D$5:$D$12)</f>
        <v>3788.4715440000004</v>
      </c>
      <c r="P20" s="142">
        <f t="shared" si="4"/>
        <v>0</v>
      </c>
      <c r="Q20" s="144">
        <f t="shared" si="5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101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116">
        <f>$P20*SUM(Fasering!$D$5:$D$12)</f>
        <v>0</v>
      </c>
      <c r="Y20" s="142">
        <f t="shared" si="6"/>
        <v>0</v>
      </c>
      <c r="Z20" s="144">
        <f t="shared" si="7"/>
        <v>0</v>
      </c>
      <c r="AA20" s="115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101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116">
        <f>$Y20*SUM(Fasering!$D$5:$D$12)</f>
        <v>0</v>
      </c>
      <c r="AH20" s="5">
        <f>($AK$3+(I20+R20)*12*7.57%)*SUM(Fasering!$D$5)</f>
        <v>0</v>
      </c>
      <c r="AI20" s="109">
        <f>($AK$3+(J20+S20)*12*7.57%)*SUM(Fasering!$D$5:$D$7)</f>
        <v>589.48107928442619</v>
      </c>
      <c r="AJ20" s="109">
        <f>($AK$3+(K20+T20)*12*7.57%)*SUM(Fasering!$D$5:$D$8)</f>
        <v>1033.5455669747978</v>
      </c>
      <c r="AK20" s="104">
        <f>($AK$3+(L20+U20)*12*7.57%)*SUM(Fasering!$D$5:$D$9)</f>
        <v>1554.7863366142749</v>
      </c>
      <c r="AL20" s="9">
        <f>($AK$3+(M20+V20)*12*7.57%)*SUM(Fasering!$D$5:$D$10)</f>
        <v>2153.2033882028568</v>
      </c>
      <c r="AM20" s="9">
        <f>($AK$3+(N20+W20)*12*7.57%)*SUM(Fasering!$D$5:$D$11)</f>
        <v>2827.191428284144</v>
      </c>
      <c r="AN20" s="74">
        <f>($AK$3+(O20+X20)*12*7.57%)*SUM(Fasering!$D$5:$D$12)</f>
        <v>3579.7875505696015</v>
      </c>
      <c r="AO20" s="5">
        <f>($AK$3+(I20+AA20)*12*7.57%)*SUM(Fasering!$D$5)</f>
        <v>0</v>
      </c>
      <c r="AP20" s="109">
        <f>($AK$3+(J20+AB20)*12*7.57%)*SUM(Fasering!$D$5:$D$7)</f>
        <v>589.48107928442619</v>
      </c>
      <c r="AQ20" s="109">
        <f>($AK$3+(K20+AC20)*12*7.57%)*SUM(Fasering!$D$5:$D$8)</f>
        <v>1033.5455669747978</v>
      </c>
      <c r="AR20" s="104">
        <f>($AK$3+(L20+AD20)*12*7.57%)*SUM(Fasering!$D$5:$D$9)</f>
        <v>1554.7863366142749</v>
      </c>
      <c r="AS20" s="9">
        <f>($AK$3+(M20+AE20)*12*7.57%)*SUM(Fasering!$D$5:$D$10)</f>
        <v>2153.2033882028568</v>
      </c>
      <c r="AT20" s="9">
        <f>($AK$3+(N20+AF20)*12*7.57%)*SUM(Fasering!$D$5:$D$11)</f>
        <v>2827.191428284144</v>
      </c>
      <c r="AU20" s="74">
        <f>($AK$3+(O20+AG20)*12*7.57%)*SUM(Fasering!$D$5:$D$12)</f>
        <v>3579.7875505696015</v>
      </c>
    </row>
    <row r="21" spans="1:47" x14ac:dyDescent="0.3">
      <c r="A21" s="32">
        <f t="shared" si="8"/>
        <v>11</v>
      </c>
      <c r="B21" s="142">
        <v>34237.14</v>
      </c>
      <c r="C21" s="143"/>
      <c r="D21" s="142">
        <f t="shared" si="0"/>
        <v>47000.745792000002</v>
      </c>
      <c r="E21" s="144">
        <f t="shared" si="1"/>
        <v>1165.1180541349879</v>
      </c>
      <c r="F21" s="142">
        <f t="shared" si="2"/>
        <v>3916.7288159999998</v>
      </c>
      <c r="G21" s="144">
        <f t="shared" si="3"/>
        <v>97.09317117791565</v>
      </c>
      <c r="H21" s="60">
        <f>'L4'!$H$10</f>
        <v>1742.05</v>
      </c>
      <c r="I21" s="60">
        <f>GEW!$E$12+($F21-GEW!$E$12)*SUM(Fasering!$D$5)</f>
        <v>1858.3776639999999</v>
      </c>
      <c r="J21" s="60">
        <f>GEW!$E$12+($F21-GEW!$E$12)*SUM(Fasering!$D$5:$D$7)</f>
        <v>2390.592538381034</v>
      </c>
      <c r="K21" s="60">
        <f>GEW!$E$12+($F21-GEW!$E$12)*SUM(Fasering!$D$5:$D$8)</f>
        <v>2695.9570865333271</v>
      </c>
      <c r="L21" s="98">
        <f>GEW!$E$12+($F21-GEW!$E$12)*SUM(Fasering!$D$5:$D$9)</f>
        <v>3001.3216346856207</v>
      </c>
      <c r="M21" s="60">
        <f>GEW!$E$12+($F21-GEW!$E$12)*SUM(Fasering!$D$5:$D$10)</f>
        <v>3306.6861828379142</v>
      </c>
      <c r="N21" s="60">
        <f>GEW!$E$12+($F21-GEW!$E$12)*SUM(Fasering!$D$5:$D$11)</f>
        <v>3611.3642678477072</v>
      </c>
      <c r="O21" s="117">
        <f>GEW!$E$12+($F21-GEW!$E$12)*SUM(Fasering!$D$5:$D$12)</f>
        <v>3916.7288160000007</v>
      </c>
      <c r="P21" s="142">
        <f t="shared" si="4"/>
        <v>0</v>
      </c>
      <c r="Q21" s="144">
        <f t="shared" si="5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101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116">
        <f>$P21*SUM(Fasering!$D$5:$D$12)</f>
        <v>0</v>
      </c>
      <c r="Y21" s="142">
        <f t="shared" si="6"/>
        <v>0</v>
      </c>
      <c r="Z21" s="144">
        <f t="shared" si="7"/>
        <v>0</v>
      </c>
      <c r="AA21" s="115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101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116">
        <f>$Y21*SUM(Fasering!$D$5:$D$12)</f>
        <v>0</v>
      </c>
      <c r="AH21" s="5">
        <f>($AK$3+(I21+R21)*12*7.57%)*SUM(Fasering!$D$5)</f>
        <v>0</v>
      </c>
      <c r="AI21" s="109">
        <f>($AK$3+(J21+S21)*12*7.57%)*SUM(Fasering!$D$5:$D$7)</f>
        <v>597.27030351942187</v>
      </c>
      <c r="AJ21" s="109">
        <f>($AK$3+(K21+T21)*12*7.57%)*SUM(Fasering!$D$5:$D$8)</f>
        <v>1052.8373419953498</v>
      </c>
      <c r="AK21" s="104">
        <f>($AK$3+(L21+U21)*12*7.57%)*SUM(Fasering!$D$5:$D$9)</f>
        <v>1590.7091276667966</v>
      </c>
      <c r="AL21" s="9">
        <f>($AK$3+(M21+V21)*12*7.57%)*SUM(Fasering!$D$5:$D$10)</f>
        <v>2210.8856605337619</v>
      </c>
      <c r="AM21" s="9">
        <f>($AK$3+(N21+W21)*12*7.57%)*SUM(Fasering!$D$5:$D$11)</f>
        <v>2911.6954512487109</v>
      </c>
      <c r="AN21" s="74">
        <f>($AK$3+(O21+X21)*12*7.57%)*SUM(Fasering!$D$5:$D$12)</f>
        <v>3696.2964564544018</v>
      </c>
      <c r="AO21" s="5">
        <f>($AK$3+(I21+AA21)*12*7.57%)*SUM(Fasering!$D$5)</f>
        <v>0</v>
      </c>
      <c r="AP21" s="109">
        <f>($AK$3+(J21+AB21)*12*7.57%)*SUM(Fasering!$D$5:$D$7)</f>
        <v>597.27030351942187</v>
      </c>
      <c r="AQ21" s="109">
        <f>($AK$3+(K21+AC21)*12*7.57%)*SUM(Fasering!$D$5:$D$8)</f>
        <v>1052.8373419953498</v>
      </c>
      <c r="AR21" s="104">
        <f>($AK$3+(L21+AD21)*12*7.57%)*SUM(Fasering!$D$5:$D$9)</f>
        <v>1590.7091276667966</v>
      </c>
      <c r="AS21" s="9">
        <f>($AK$3+(M21+AE21)*12*7.57%)*SUM(Fasering!$D$5:$D$10)</f>
        <v>2210.8856605337619</v>
      </c>
      <c r="AT21" s="9">
        <f>($AK$3+(N21+AF21)*12*7.57%)*SUM(Fasering!$D$5:$D$11)</f>
        <v>2911.6954512487109</v>
      </c>
      <c r="AU21" s="74">
        <f>($AK$3+(O21+AG21)*12*7.57%)*SUM(Fasering!$D$5:$D$12)</f>
        <v>3696.2964564544018</v>
      </c>
    </row>
    <row r="22" spans="1:47" x14ac:dyDescent="0.3">
      <c r="A22" s="32">
        <f t="shared" si="8"/>
        <v>12</v>
      </c>
      <c r="B22" s="142">
        <v>34587.39</v>
      </c>
      <c r="C22" s="143"/>
      <c r="D22" s="142">
        <f t="shared" si="0"/>
        <v>47481.568992</v>
      </c>
      <c r="E22" s="144">
        <f t="shared" si="1"/>
        <v>1177.0373499190628</v>
      </c>
      <c r="F22" s="142">
        <f t="shared" si="2"/>
        <v>3956.7974159999999</v>
      </c>
      <c r="G22" s="144">
        <f t="shared" si="3"/>
        <v>98.086445826588559</v>
      </c>
      <c r="H22" s="60">
        <f>'L4'!$H$10</f>
        <v>1742.05</v>
      </c>
      <c r="I22" s="60">
        <f>GEW!$E$12+($F22-GEW!$E$12)*SUM(Fasering!$D$5)</f>
        <v>1858.3776639999999</v>
      </c>
      <c r="J22" s="60">
        <f>GEW!$E$12+($F22-GEW!$E$12)*SUM(Fasering!$D$5:$D$7)</f>
        <v>2400.952823551474</v>
      </c>
      <c r="K22" s="60">
        <f>GEW!$E$12+($F22-GEW!$E$12)*SUM(Fasering!$D$5:$D$8)</f>
        <v>2712.2617072571088</v>
      </c>
      <c r="L22" s="98">
        <f>GEW!$E$12+($F22-GEW!$E$12)*SUM(Fasering!$D$5:$D$9)</f>
        <v>3023.5705909627441</v>
      </c>
      <c r="M22" s="60">
        <f>GEW!$E$12+($F22-GEW!$E$12)*SUM(Fasering!$D$5:$D$10)</f>
        <v>3334.8794746683789</v>
      </c>
      <c r="N22" s="60">
        <f>GEW!$E$12+($F22-GEW!$E$12)*SUM(Fasering!$D$5:$D$11)</f>
        <v>3645.4885322943651</v>
      </c>
      <c r="O22" s="117">
        <f>GEW!$E$12+($F22-GEW!$E$12)*SUM(Fasering!$D$5:$D$12)</f>
        <v>3956.7974160000003</v>
      </c>
      <c r="P22" s="142">
        <f t="shared" si="4"/>
        <v>0</v>
      </c>
      <c r="Q22" s="144">
        <f t="shared" si="5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101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116">
        <f>$P22*SUM(Fasering!$D$5:$D$12)</f>
        <v>0</v>
      </c>
      <c r="Y22" s="142">
        <f t="shared" si="6"/>
        <v>0</v>
      </c>
      <c r="Z22" s="144">
        <f t="shared" si="7"/>
        <v>0</v>
      </c>
      <c r="AA22" s="115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101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116">
        <f>$Y22*SUM(Fasering!$D$5:$D$12)</f>
        <v>0</v>
      </c>
      <c r="AH22" s="5">
        <f>($AK$3+(I22+R22)*12*7.57%)*SUM(Fasering!$D$5)</f>
        <v>0</v>
      </c>
      <c r="AI22" s="109">
        <f>($AK$3+(J22+S22)*12*7.57%)*SUM(Fasering!$D$5:$D$7)</f>
        <v>599.70371961595583</v>
      </c>
      <c r="AJ22" s="109">
        <f>($AK$3+(K22+T22)*12*7.57%)*SUM(Fasering!$D$5:$D$8)</f>
        <v>1058.8642471722235</v>
      </c>
      <c r="AK22" s="104">
        <f>($AK$3+(L22+U22)*12*7.57%)*SUM(Fasering!$D$5:$D$9)</f>
        <v>1601.9316955814418</v>
      </c>
      <c r="AL22" s="9">
        <f>($AK$3+(M22+V22)*12*7.57%)*SUM(Fasering!$D$5:$D$10)</f>
        <v>2228.9060648436098</v>
      </c>
      <c r="AM22" s="9">
        <f>($AK$3+(N22+W22)*12*7.57%)*SUM(Fasering!$D$5:$D$11)</f>
        <v>2938.095185484116</v>
      </c>
      <c r="AN22" s="74">
        <f>($AK$3+(O22+X22)*12*7.57%)*SUM(Fasering!$D$5:$D$12)</f>
        <v>3732.6947726944013</v>
      </c>
      <c r="AO22" s="5">
        <f>($AK$3+(I22+AA22)*12*7.57%)*SUM(Fasering!$D$5)</f>
        <v>0</v>
      </c>
      <c r="AP22" s="109">
        <f>($AK$3+(J22+AB22)*12*7.57%)*SUM(Fasering!$D$5:$D$7)</f>
        <v>599.70371961595583</v>
      </c>
      <c r="AQ22" s="109">
        <f>($AK$3+(K22+AC22)*12*7.57%)*SUM(Fasering!$D$5:$D$8)</f>
        <v>1058.8642471722235</v>
      </c>
      <c r="AR22" s="104">
        <f>($AK$3+(L22+AD22)*12*7.57%)*SUM(Fasering!$D$5:$D$9)</f>
        <v>1601.9316955814418</v>
      </c>
      <c r="AS22" s="9">
        <f>($AK$3+(M22+AE22)*12*7.57%)*SUM(Fasering!$D$5:$D$10)</f>
        <v>2228.9060648436098</v>
      </c>
      <c r="AT22" s="9">
        <f>($AK$3+(N22+AF22)*12*7.57%)*SUM(Fasering!$D$5:$D$11)</f>
        <v>2938.095185484116</v>
      </c>
      <c r="AU22" s="74">
        <f>($AK$3+(O22+AG22)*12*7.57%)*SUM(Fasering!$D$5:$D$12)</f>
        <v>3732.6947726944013</v>
      </c>
    </row>
    <row r="23" spans="1:47" x14ac:dyDescent="0.3">
      <c r="A23" s="32">
        <f t="shared" si="8"/>
        <v>13</v>
      </c>
      <c r="B23" s="142">
        <v>35439.480000000003</v>
      </c>
      <c r="C23" s="143"/>
      <c r="D23" s="142">
        <f t="shared" si="0"/>
        <v>48651.318144000004</v>
      </c>
      <c r="E23" s="144">
        <f t="shared" si="1"/>
        <v>1206.0346739580416</v>
      </c>
      <c r="F23" s="142">
        <f t="shared" si="2"/>
        <v>4054.2765120000008</v>
      </c>
      <c r="G23" s="144">
        <f t="shared" si="3"/>
        <v>100.50288949650349</v>
      </c>
      <c r="H23" s="60">
        <f>'L4'!$H$10</f>
        <v>1742.05</v>
      </c>
      <c r="I23" s="60">
        <f>GEW!$E$12+($F23-GEW!$E$12)*SUM(Fasering!$D$5)</f>
        <v>1858.3776639999999</v>
      </c>
      <c r="J23" s="60">
        <f>GEW!$E$12+($F23-GEW!$E$12)*SUM(Fasering!$D$5:$D$7)</f>
        <v>2426.1573785575565</v>
      </c>
      <c r="K23" s="60">
        <f>GEW!$E$12+($F23-GEW!$E$12)*SUM(Fasering!$D$5:$D$8)</f>
        <v>2751.9276723464081</v>
      </c>
      <c r="L23" s="98">
        <f>GEW!$E$12+($F23-GEW!$E$12)*SUM(Fasering!$D$5:$D$9)</f>
        <v>3077.6979661352607</v>
      </c>
      <c r="M23" s="60">
        <f>GEW!$E$12+($F23-GEW!$E$12)*SUM(Fasering!$D$5:$D$10)</f>
        <v>3403.4682599241123</v>
      </c>
      <c r="N23" s="60">
        <f>GEW!$E$12+($F23-GEW!$E$12)*SUM(Fasering!$D$5:$D$11)</f>
        <v>3728.5062182111487</v>
      </c>
      <c r="O23" s="117">
        <f>GEW!$E$12+($F23-GEW!$E$12)*SUM(Fasering!$D$5:$D$12)</f>
        <v>4054.2765120000013</v>
      </c>
      <c r="P23" s="142">
        <f t="shared" si="4"/>
        <v>0</v>
      </c>
      <c r="Q23" s="144">
        <f t="shared" si="5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101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116">
        <f>$P23*SUM(Fasering!$D$5:$D$12)</f>
        <v>0</v>
      </c>
      <c r="Y23" s="142">
        <f t="shared" si="6"/>
        <v>0</v>
      </c>
      <c r="Z23" s="144">
        <f t="shared" si="7"/>
        <v>0</v>
      </c>
      <c r="AA23" s="115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101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116">
        <f>$Y23*SUM(Fasering!$D$5:$D$12)</f>
        <v>0</v>
      </c>
      <c r="AH23" s="5">
        <f>($AK$3+(I23+R23)*12*7.57%)*SUM(Fasering!$D$5)</f>
        <v>0</v>
      </c>
      <c r="AI23" s="109">
        <f>($AK$3+(J23+S23)*12*7.57%)*SUM(Fasering!$D$5:$D$7)</f>
        <v>605.62374680138259</v>
      </c>
      <c r="AJ23" s="109">
        <f>($AK$3+(K23+T23)*12*7.57%)*SUM(Fasering!$D$5:$D$8)</f>
        <v>1073.5265330599102</v>
      </c>
      <c r="AK23" s="104">
        <f>($AK$3+(L23+U23)*12*7.57%)*SUM(Fasering!$D$5:$D$9)</f>
        <v>1629.2340164790573</v>
      </c>
      <c r="AL23" s="9">
        <f>($AK$3+(M23+V23)*12*7.57%)*SUM(Fasering!$D$5:$D$10)</f>
        <v>2272.746197058822</v>
      </c>
      <c r="AM23" s="9">
        <f>($AK$3+(N23+W23)*12*7.57%)*SUM(Fasering!$D$5:$D$11)</f>
        <v>3002.3205946051621</v>
      </c>
      <c r="AN23" s="74">
        <f>($AK$3+(O23+X23)*12*7.57%)*SUM(Fasering!$D$5:$D$12)</f>
        <v>3821.2447835008024</v>
      </c>
      <c r="AO23" s="5">
        <f>($AK$3+(I23+AA23)*12*7.57%)*SUM(Fasering!$D$5)</f>
        <v>0</v>
      </c>
      <c r="AP23" s="109">
        <f>($AK$3+(J23+AB23)*12*7.57%)*SUM(Fasering!$D$5:$D$7)</f>
        <v>605.62374680138259</v>
      </c>
      <c r="AQ23" s="109">
        <f>($AK$3+(K23+AC23)*12*7.57%)*SUM(Fasering!$D$5:$D$8)</f>
        <v>1073.5265330599102</v>
      </c>
      <c r="AR23" s="104">
        <f>($AK$3+(L23+AD23)*12*7.57%)*SUM(Fasering!$D$5:$D$9)</f>
        <v>1629.2340164790573</v>
      </c>
      <c r="AS23" s="9">
        <f>($AK$3+(M23+AE23)*12*7.57%)*SUM(Fasering!$D$5:$D$10)</f>
        <v>2272.746197058822</v>
      </c>
      <c r="AT23" s="9">
        <f>($AK$3+(N23+AF23)*12*7.57%)*SUM(Fasering!$D$5:$D$11)</f>
        <v>3002.3205946051621</v>
      </c>
      <c r="AU23" s="74">
        <f>($AK$3+(O23+AG23)*12*7.57%)*SUM(Fasering!$D$5:$D$12)</f>
        <v>3821.2447835008024</v>
      </c>
    </row>
    <row r="24" spans="1:47" x14ac:dyDescent="0.3">
      <c r="A24" s="32">
        <f t="shared" si="8"/>
        <v>14</v>
      </c>
      <c r="B24" s="142">
        <v>36058.730000000003</v>
      </c>
      <c r="C24" s="143"/>
      <c r="D24" s="142">
        <f t="shared" si="0"/>
        <v>49501.424544000009</v>
      </c>
      <c r="E24" s="144">
        <f t="shared" si="1"/>
        <v>1227.1082611508707</v>
      </c>
      <c r="F24" s="142">
        <f t="shared" si="2"/>
        <v>4125.1187120000004</v>
      </c>
      <c r="G24" s="144">
        <f t="shared" si="3"/>
        <v>102.25902176257254</v>
      </c>
      <c r="H24" s="60">
        <f>'L4'!$H$10</f>
        <v>1742.05</v>
      </c>
      <c r="I24" s="60">
        <f>GEW!$E$12+($F24-GEW!$E$12)*SUM(Fasering!$D$5)</f>
        <v>1858.3776639999999</v>
      </c>
      <c r="J24" s="60">
        <f>GEW!$E$12+($F24-GEW!$E$12)*SUM(Fasering!$D$5:$D$7)</f>
        <v>2444.4745993763859</v>
      </c>
      <c r="K24" s="60">
        <f>GEW!$E$12+($F24-GEW!$E$12)*SUM(Fasering!$D$5:$D$8)</f>
        <v>2780.7546141970915</v>
      </c>
      <c r="L24" s="98">
        <f>GEW!$E$12+($F24-GEW!$E$12)*SUM(Fasering!$D$5:$D$9)</f>
        <v>3117.0346290177968</v>
      </c>
      <c r="M24" s="60">
        <f>GEW!$E$12+($F24-GEW!$E$12)*SUM(Fasering!$D$5:$D$10)</f>
        <v>3453.3146438385029</v>
      </c>
      <c r="N24" s="60">
        <f>GEW!$E$12+($F24-GEW!$E$12)*SUM(Fasering!$D$5:$D$11)</f>
        <v>3788.8386971792957</v>
      </c>
      <c r="O24" s="117">
        <f>GEW!$E$12+($F24-GEW!$E$12)*SUM(Fasering!$D$5:$D$12)</f>
        <v>4125.1187120000013</v>
      </c>
      <c r="P24" s="142">
        <f t="shared" si="4"/>
        <v>0</v>
      </c>
      <c r="Q24" s="144">
        <f t="shared" si="5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101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116">
        <f>$P24*SUM(Fasering!$D$5:$D$12)</f>
        <v>0</v>
      </c>
      <c r="Y24" s="142">
        <f t="shared" si="6"/>
        <v>0</v>
      </c>
      <c r="Z24" s="144">
        <f t="shared" si="7"/>
        <v>0</v>
      </c>
      <c r="AA24" s="115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101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116">
        <f>$Y24*SUM(Fasering!$D$5:$D$12)</f>
        <v>0</v>
      </c>
      <c r="AH24" s="5">
        <f>($AK$3+(I24+R24)*12*7.57%)*SUM(Fasering!$D$5)</f>
        <v>0</v>
      </c>
      <c r="AI24" s="109">
        <f>($AK$3+(J24+S24)*12*7.57%)*SUM(Fasering!$D$5:$D$7)</f>
        <v>609.92608204129317</v>
      </c>
      <c r="AJ24" s="109">
        <f>($AK$3+(K24+T24)*12*7.57%)*SUM(Fasering!$D$5:$D$8)</f>
        <v>1084.1822390721275</v>
      </c>
      <c r="AK24" s="104">
        <f>($AK$3+(L24+U24)*12*7.57%)*SUM(Fasering!$D$5:$D$9)</f>
        <v>1649.0757728848921</v>
      </c>
      <c r="AL24" s="9">
        <f>($AK$3+(M24+V24)*12*7.57%)*SUM(Fasering!$D$5:$D$10)</f>
        <v>2304.6066834795879</v>
      </c>
      <c r="AM24" s="9">
        <f>($AK$3+(N24+W24)*12*7.57%)*SUM(Fasering!$D$5:$D$11)</f>
        <v>3048.9959277251469</v>
      </c>
      <c r="AN24" s="74">
        <f>($AK$3+(O24+X24)*12*7.57%)*SUM(Fasering!$D$5:$D$12)</f>
        <v>3885.5978379808025</v>
      </c>
      <c r="AO24" s="5">
        <f>($AK$3+(I24+AA24)*12*7.57%)*SUM(Fasering!$D$5)</f>
        <v>0</v>
      </c>
      <c r="AP24" s="109">
        <f>($AK$3+(J24+AB24)*12*7.57%)*SUM(Fasering!$D$5:$D$7)</f>
        <v>609.92608204129317</v>
      </c>
      <c r="AQ24" s="109">
        <f>($AK$3+(K24+AC24)*12*7.57%)*SUM(Fasering!$D$5:$D$8)</f>
        <v>1084.1822390721275</v>
      </c>
      <c r="AR24" s="104">
        <f>($AK$3+(L24+AD24)*12*7.57%)*SUM(Fasering!$D$5:$D$9)</f>
        <v>1649.0757728848921</v>
      </c>
      <c r="AS24" s="9">
        <f>($AK$3+(M24+AE24)*12*7.57%)*SUM(Fasering!$D$5:$D$10)</f>
        <v>2304.6066834795879</v>
      </c>
      <c r="AT24" s="9">
        <f>($AK$3+(N24+AF24)*12*7.57%)*SUM(Fasering!$D$5:$D$11)</f>
        <v>3048.9959277251469</v>
      </c>
      <c r="AU24" s="74">
        <f>($AK$3+(O24+AG24)*12*7.57%)*SUM(Fasering!$D$5:$D$12)</f>
        <v>3885.5978379808025</v>
      </c>
    </row>
    <row r="25" spans="1:47" x14ac:dyDescent="0.3">
      <c r="A25" s="32">
        <f t="shared" si="8"/>
        <v>15</v>
      </c>
      <c r="B25" s="142">
        <v>36641.86</v>
      </c>
      <c r="C25" s="143"/>
      <c r="D25" s="142">
        <f t="shared" si="0"/>
        <v>50301.945408</v>
      </c>
      <c r="E25" s="144">
        <f t="shared" si="1"/>
        <v>1246.9526550140183</v>
      </c>
      <c r="F25" s="142">
        <f t="shared" si="2"/>
        <v>4191.8287840000003</v>
      </c>
      <c r="G25" s="144">
        <f t="shared" si="3"/>
        <v>103.91272125116821</v>
      </c>
      <c r="H25" s="60">
        <f>'L4'!$H$10</f>
        <v>1742.05</v>
      </c>
      <c r="I25" s="60">
        <f>GEW!$E$12+($F25-GEW!$E$12)*SUM(Fasering!$D$5)</f>
        <v>1858.3776639999999</v>
      </c>
      <c r="J25" s="60">
        <f>GEW!$E$12+($F25-GEW!$E$12)*SUM(Fasering!$D$5:$D$7)</f>
        <v>2461.7234019215357</v>
      </c>
      <c r="K25" s="60">
        <f>GEW!$E$12+($F25-GEW!$E$12)*SUM(Fasering!$D$5:$D$8)</f>
        <v>2807.9001202146756</v>
      </c>
      <c r="L25" s="98">
        <f>GEW!$E$12+($F25-GEW!$E$12)*SUM(Fasering!$D$5:$D$9)</f>
        <v>3154.076838507815</v>
      </c>
      <c r="M25" s="60">
        <f>GEW!$E$12+($F25-GEW!$E$12)*SUM(Fasering!$D$5:$D$10)</f>
        <v>3500.2535568009544</v>
      </c>
      <c r="N25" s="60">
        <f>GEW!$E$12+($F25-GEW!$E$12)*SUM(Fasering!$D$5:$D$11)</f>
        <v>3845.6520657068613</v>
      </c>
      <c r="O25" s="117">
        <f>GEW!$E$12+($F25-GEW!$E$12)*SUM(Fasering!$D$5:$D$12)</f>
        <v>4191.8287840000012</v>
      </c>
      <c r="P25" s="142">
        <f t="shared" si="4"/>
        <v>0</v>
      </c>
      <c r="Q25" s="144">
        <f t="shared" si="5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101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116">
        <f>$P25*SUM(Fasering!$D$5:$D$12)</f>
        <v>0</v>
      </c>
      <c r="Y25" s="142">
        <f t="shared" si="6"/>
        <v>0</v>
      </c>
      <c r="Z25" s="144">
        <f t="shared" si="7"/>
        <v>0</v>
      </c>
      <c r="AA25" s="115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101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116">
        <f>$Y25*SUM(Fasering!$D$5:$D$12)</f>
        <v>0</v>
      </c>
      <c r="AH25" s="5">
        <f>($AK$3+(I25+R25)*12*7.57%)*SUM(Fasering!$D$5)</f>
        <v>0</v>
      </c>
      <c r="AI25" s="109">
        <f>($AK$3+(J25+S25)*12*7.57%)*SUM(Fasering!$D$5:$D$7)</f>
        <v>613.97746798953563</v>
      </c>
      <c r="AJ25" s="109">
        <f>($AK$3+(K25+T25)*12*7.57%)*SUM(Fasering!$D$5:$D$8)</f>
        <v>1094.216412421993</v>
      </c>
      <c r="AK25" s="104">
        <f>($AK$3+(L25+U25)*12*7.57%)*SUM(Fasering!$D$5:$D$9)</f>
        <v>1667.7601869550331</v>
      </c>
      <c r="AL25" s="9">
        <f>($AK$3+(M25+V25)*12*7.57%)*SUM(Fasering!$D$5:$D$10)</f>
        <v>2334.6087915886565</v>
      </c>
      <c r="AM25" s="9">
        <f>($AK$3+(N25+W25)*12*7.57%)*SUM(Fasering!$D$5:$D$11)</f>
        <v>3092.9487529205549</v>
      </c>
      <c r="AN25" s="74">
        <f>($AK$3+(O25+X25)*12*7.57%)*SUM(Fasering!$D$5:$D$12)</f>
        <v>3946.1972673856021</v>
      </c>
      <c r="AO25" s="5">
        <f>($AK$3+(I25+AA25)*12*7.57%)*SUM(Fasering!$D$5)</f>
        <v>0</v>
      </c>
      <c r="AP25" s="109">
        <f>($AK$3+(J25+AB25)*12*7.57%)*SUM(Fasering!$D$5:$D$7)</f>
        <v>613.97746798953563</v>
      </c>
      <c r="AQ25" s="109">
        <f>($AK$3+(K25+AC25)*12*7.57%)*SUM(Fasering!$D$5:$D$8)</f>
        <v>1094.216412421993</v>
      </c>
      <c r="AR25" s="104">
        <f>($AK$3+(L25+AD25)*12*7.57%)*SUM(Fasering!$D$5:$D$9)</f>
        <v>1667.7601869550331</v>
      </c>
      <c r="AS25" s="9">
        <f>($AK$3+(M25+AE25)*12*7.57%)*SUM(Fasering!$D$5:$D$10)</f>
        <v>2334.6087915886565</v>
      </c>
      <c r="AT25" s="9">
        <f>($AK$3+(N25+AF25)*12*7.57%)*SUM(Fasering!$D$5:$D$11)</f>
        <v>3092.9487529205549</v>
      </c>
      <c r="AU25" s="74">
        <f>($AK$3+(O25+AG25)*12*7.57%)*SUM(Fasering!$D$5:$D$12)</f>
        <v>3946.1972673856021</v>
      </c>
    </row>
    <row r="26" spans="1:47" x14ac:dyDescent="0.3">
      <c r="A26" s="32">
        <f t="shared" si="8"/>
        <v>16</v>
      </c>
      <c r="B26" s="142">
        <v>37530.080000000002</v>
      </c>
      <c r="C26" s="143"/>
      <c r="D26" s="142">
        <f t="shared" si="0"/>
        <v>51521.293824</v>
      </c>
      <c r="E26" s="144">
        <f t="shared" si="1"/>
        <v>1277.179512690909</v>
      </c>
      <c r="F26" s="142">
        <f t="shared" si="2"/>
        <v>4293.4411520000003</v>
      </c>
      <c r="G26" s="144">
        <f t="shared" si="3"/>
        <v>106.43162605757576</v>
      </c>
      <c r="H26" s="60">
        <f>'L4'!$H$10</f>
        <v>1742.05</v>
      </c>
      <c r="I26" s="60">
        <f>GEW!$E$12+($F26-GEW!$E$12)*SUM(Fasering!$D$5)</f>
        <v>1858.3776639999999</v>
      </c>
      <c r="J26" s="60">
        <f>GEW!$E$12+($F26-GEW!$E$12)*SUM(Fasering!$D$5:$D$7)</f>
        <v>2487.9966709981618</v>
      </c>
      <c r="K26" s="60">
        <f>GEW!$E$12+($F26-GEW!$E$12)*SUM(Fasering!$D$5:$D$8)</f>
        <v>2849.2479866508702</v>
      </c>
      <c r="L26" s="98">
        <f>GEW!$E$12+($F26-GEW!$E$12)*SUM(Fasering!$D$5:$D$9)</f>
        <v>3210.4993023035786</v>
      </c>
      <c r="M26" s="60">
        <f>GEW!$E$12+($F26-GEW!$E$12)*SUM(Fasering!$D$5:$D$10)</f>
        <v>3571.750617956287</v>
      </c>
      <c r="N26" s="60">
        <f>GEW!$E$12+($F26-GEW!$E$12)*SUM(Fasering!$D$5:$D$11)</f>
        <v>3932.1898363472928</v>
      </c>
      <c r="O26" s="117">
        <f>GEW!$E$12+($F26-GEW!$E$12)*SUM(Fasering!$D$5:$D$12)</f>
        <v>4293.4411520000012</v>
      </c>
      <c r="P26" s="142">
        <f t="shared" si="4"/>
        <v>0</v>
      </c>
      <c r="Q26" s="144">
        <f t="shared" si="5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101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116">
        <f>$P26*SUM(Fasering!$D$5:$D$12)</f>
        <v>0</v>
      </c>
      <c r="Y26" s="142">
        <f t="shared" si="6"/>
        <v>0</v>
      </c>
      <c r="Z26" s="144">
        <f t="shared" si="7"/>
        <v>0</v>
      </c>
      <c r="AA26" s="115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101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116">
        <f>$Y26*SUM(Fasering!$D$5:$D$12)</f>
        <v>0</v>
      </c>
      <c r="AH26" s="5">
        <f>($AK$3+(I26+R26)*12*7.57%)*SUM(Fasering!$D$5)</f>
        <v>0</v>
      </c>
      <c r="AI26" s="109">
        <f>($AK$3+(J26+S26)*12*7.57%)*SUM(Fasering!$D$5:$D$7)</f>
        <v>620.14851394317873</v>
      </c>
      <c r="AJ26" s="109">
        <f>($AK$3+(K26+T26)*12*7.57%)*SUM(Fasering!$D$5:$D$8)</f>
        <v>1109.500403046412</v>
      </c>
      <c r="AK26" s="104">
        <f>($AK$3+(L26+U26)*12*7.57%)*SUM(Fasering!$D$5:$D$9)</f>
        <v>1696.220170604272</v>
      </c>
      <c r="AL26" s="9">
        <f>($AK$3+(M26+V26)*12*7.57%)*SUM(Fasering!$D$5:$D$10)</f>
        <v>2380.3078166167593</v>
      </c>
      <c r="AM26" s="9">
        <f>($AK$3+(N26+W26)*12*7.57%)*SUM(Fasering!$D$5:$D$11)</f>
        <v>3159.8974237059124</v>
      </c>
      <c r="AN26" s="74">
        <f>($AK$3+(O26+X26)*12*7.57%)*SUM(Fasering!$D$5:$D$12)</f>
        <v>4038.5019424768025</v>
      </c>
      <c r="AO26" s="5">
        <f>($AK$3+(I26+AA26)*12*7.57%)*SUM(Fasering!$D$5)</f>
        <v>0</v>
      </c>
      <c r="AP26" s="109">
        <f>($AK$3+(J26+AB26)*12*7.57%)*SUM(Fasering!$D$5:$D$7)</f>
        <v>620.14851394317873</v>
      </c>
      <c r="AQ26" s="109">
        <f>($AK$3+(K26+AC26)*12*7.57%)*SUM(Fasering!$D$5:$D$8)</f>
        <v>1109.500403046412</v>
      </c>
      <c r="AR26" s="104">
        <f>($AK$3+(L26+AD26)*12*7.57%)*SUM(Fasering!$D$5:$D$9)</f>
        <v>1696.220170604272</v>
      </c>
      <c r="AS26" s="9">
        <f>($AK$3+(M26+AE26)*12*7.57%)*SUM(Fasering!$D$5:$D$10)</f>
        <v>2380.3078166167593</v>
      </c>
      <c r="AT26" s="9">
        <f>($AK$3+(N26+AF26)*12*7.57%)*SUM(Fasering!$D$5:$D$11)</f>
        <v>3159.8974237059124</v>
      </c>
      <c r="AU26" s="74">
        <f>($AK$3+(O26+AG26)*12*7.57%)*SUM(Fasering!$D$5:$D$12)</f>
        <v>4038.5019424768025</v>
      </c>
    </row>
    <row r="27" spans="1:47" x14ac:dyDescent="0.3">
      <c r="A27" s="32">
        <f t="shared" si="8"/>
        <v>17</v>
      </c>
      <c r="B27" s="142">
        <v>37844.61</v>
      </c>
      <c r="C27" s="143"/>
      <c r="D27" s="142">
        <f t="shared" si="0"/>
        <v>51953.080608000004</v>
      </c>
      <c r="E27" s="144">
        <f t="shared" si="1"/>
        <v>1287.8832274745353</v>
      </c>
      <c r="F27" s="142">
        <f t="shared" si="2"/>
        <v>4329.4233840000006</v>
      </c>
      <c r="G27" s="144">
        <f t="shared" si="3"/>
        <v>107.32360228954461</v>
      </c>
      <c r="H27" s="60">
        <f>'L4'!$H$10</f>
        <v>1742.05</v>
      </c>
      <c r="I27" s="60">
        <f>GEW!$E$12+($F27-GEW!$E$12)*SUM(Fasering!$D$5)</f>
        <v>1858.3776639999999</v>
      </c>
      <c r="J27" s="60">
        <f>GEW!$E$12+($F27-GEW!$E$12)*SUM(Fasering!$D$5:$D$7)</f>
        <v>2497.3003697694926</v>
      </c>
      <c r="K27" s="60">
        <f>GEW!$E$12+($F27-GEW!$E$12)*SUM(Fasering!$D$5:$D$8)</f>
        <v>2863.8897920934141</v>
      </c>
      <c r="L27" s="98">
        <f>GEW!$E$12+($F27-GEW!$E$12)*SUM(Fasering!$D$5:$D$9)</f>
        <v>3230.4792144173362</v>
      </c>
      <c r="M27" s="60">
        <f>GEW!$E$12+($F27-GEW!$E$12)*SUM(Fasering!$D$5:$D$10)</f>
        <v>3597.0686367412582</v>
      </c>
      <c r="N27" s="60">
        <f>GEW!$E$12+($F27-GEW!$E$12)*SUM(Fasering!$D$5:$D$11)</f>
        <v>3962.8339616760795</v>
      </c>
      <c r="O27" s="117">
        <f>GEW!$E$12+($F27-GEW!$E$12)*SUM(Fasering!$D$5:$D$12)</f>
        <v>4329.4233840000015</v>
      </c>
      <c r="P27" s="142">
        <f t="shared" si="4"/>
        <v>0</v>
      </c>
      <c r="Q27" s="144">
        <f t="shared" si="5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101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116">
        <f>$P27*SUM(Fasering!$D$5:$D$12)</f>
        <v>0</v>
      </c>
      <c r="Y27" s="142">
        <f t="shared" si="6"/>
        <v>0</v>
      </c>
      <c r="Z27" s="144">
        <f t="shared" si="7"/>
        <v>0</v>
      </c>
      <c r="AA27" s="115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101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116">
        <f>$Y27*SUM(Fasering!$D$5:$D$12)</f>
        <v>0</v>
      </c>
      <c r="AH27" s="5">
        <f>($AK$3+(I27+R27)*12*7.57%)*SUM(Fasering!$D$5)</f>
        <v>0</v>
      </c>
      <c r="AI27" s="109">
        <f>($AK$3+(J27+S27)*12*7.57%)*SUM(Fasering!$D$5:$D$7)</f>
        <v>622.33375980996777</v>
      </c>
      <c r="AJ27" s="109">
        <f>($AK$3+(K27+T27)*12*7.57%)*SUM(Fasering!$D$5:$D$8)</f>
        <v>1114.9126585361535</v>
      </c>
      <c r="AK27" s="104">
        <f>($AK$3+(L27+U27)*12*7.57%)*SUM(Fasering!$D$5:$D$9)</f>
        <v>1706.2982128203839</v>
      </c>
      <c r="AL27" s="9">
        <f>($AK$3+(M27+V27)*12*7.57%)*SUM(Fasering!$D$5:$D$10)</f>
        <v>2396.4904226626595</v>
      </c>
      <c r="AM27" s="9">
        <f>($AK$3+(N27+W27)*12*7.57%)*SUM(Fasering!$D$5:$D$11)</f>
        <v>3183.6047996061611</v>
      </c>
      <c r="AN27" s="74">
        <f>($AK$3+(O27+X27)*12*7.57%)*SUM(Fasering!$D$5:$D$12)</f>
        <v>4071.1882020256025</v>
      </c>
      <c r="AO27" s="5">
        <f>($AK$3+(I27+AA27)*12*7.57%)*SUM(Fasering!$D$5)</f>
        <v>0</v>
      </c>
      <c r="AP27" s="109">
        <f>($AK$3+(J27+AB27)*12*7.57%)*SUM(Fasering!$D$5:$D$7)</f>
        <v>622.33375980996777</v>
      </c>
      <c r="AQ27" s="109">
        <f>($AK$3+(K27+AC27)*12*7.57%)*SUM(Fasering!$D$5:$D$8)</f>
        <v>1114.9126585361535</v>
      </c>
      <c r="AR27" s="104">
        <f>($AK$3+(L27+AD27)*12*7.57%)*SUM(Fasering!$D$5:$D$9)</f>
        <v>1706.2982128203839</v>
      </c>
      <c r="AS27" s="9">
        <f>($AK$3+(M27+AE27)*12*7.57%)*SUM(Fasering!$D$5:$D$10)</f>
        <v>2396.4904226626595</v>
      </c>
      <c r="AT27" s="9">
        <f>($AK$3+(N27+AF27)*12*7.57%)*SUM(Fasering!$D$5:$D$11)</f>
        <v>3183.6047996061611</v>
      </c>
      <c r="AU27" s="74">
        <f>($AK$3+(O27+AG27)*12*7.57%)*SUM(Fasering!$D$5:$D$12)</f>
        <v>4071.1882020256025</v>
      </c>
    </row>
    <row r="28" spans="1:47" x14ac:dyDescent="0.3">
      <c r="A28" s="32">
        <f t="shared" si="8"/>
        <v>18</v>
      </c>
      <c r="B28" s="142">
        <v>39001.449999999997</v>
      </c>
      <c r="C28" s="143"/>
      <c r="D28" s="142">
        <f t="shared" si="0"/>
        <v>53541.190559999995</v>
      </c>
      <c r="E28" s="144">
        <f t="shared" si="1"/>
        <v>1327.2514448474089</v>
      </c>
      <c r="F28" s="142">
        <f t="shared" si="2"/>
        <v>4461.7658799999999</v>
      </c>
      <c r="G28" s="144">
        <f t="shared" si="3"/>
        <v>110.60428707061743</v>
      </c>
      <c r="H28" s="60">
        <f>'L4'!$H$10</f>
        <v>1742.05</v>
      </c>
      <c r="I28" s="60">
        <f>GEW!$E$12+($F28-GEW!$E$12)*SUM(Fasering!$D$5)</f>
        <v>1858.3776639999999</v>
      </c>
      <c r="J28" s="60">
        <f>GEW!$E$12+($F28-GEW!$E$12)*SUM(Fasering!$D$5:$D$7)</f>
        <v>2531.5193342136663</v>
      </c>
      <c r="K28" s="60">
        <f>GEW!$E$12+($F28-GEW!$E$12)*SUM(Fasering!$D$5:$D$8)</f>
        <v>2917.742290132242</v>
      </c>
      <c r="L28" s="98">
        <f>GEW!$E$12+($F28-GEW!$E$12)*SUM(Fasering!$D$5:$D$9)</f>
        <v>3303.9652460508178</v>
      </c>
      <c r="M28" s="60">
        <f>GEW!$E$12+($F28-GEW!$E$12)*SUM(Fasering!$D$5:$D$10)</f>
        <v>3690.1882019693935</v>
      </c>
      <c r="N28" s="60">
        <f>GEW!$E$12+($F28-GEW!$E$12)*SUM(Fasering!$D$5:$D$11)</f>
        <v>4075.5429240814246</v>
      </c>
      <c r="O28" s="117">
        <f>GEW!$E$12+($F28-GEW!$E$12)*SUM(Fasering!$D$5:$D$12)</f>
        <v>4461.7658800000008</v>
      </c>
      <c r="P28" s="142">
        <f t="shared" si="4"/>
        <v>0</v>
      </c>
      <c r="Q28" s="144">
        <f t="shared" si="5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101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116">
        <f>$P28*SUM(Fasering!$D$5:$D$12)</f>
        <v>0</v>
      </c>
      <c r="Y28" s="142">
        <f t="shared" si="6"/>
        <v>0</v>
      </c>
      <c r="Z28" s="144">
        <f t="shared" si="7"/>
        <v>0</v>
      </c>
      <c r="AA28" s="115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101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116">
        <f>$Y28*SUM(Fasering!$D$5:$D$12)</f>
        <v>0</v>
      </c>
      <c r="AH28" s="5">
        <f>($AK$3+(I28+R28)*12*7.57%)*SUM(Fasering!$D$5)</f>
        <v>0</v>
      </c>
      <c r="AI28" s="109">
        <f>($AK$3+(J28+S28)*12*7.57%)*SUM(Fasering!$D$5:$D$7)</f>
        <v>630.3710847981605</v>
      </c>
      <c r="AJ28" s="109">
        <f>($AK$3+(K28+T28)*12*7.57%)*SUM(Fasering!$D$5:$D$8)</f>
        <v>1134.8189111694569</v>
      </c>
      <c r="AK28" s="104">
        <f>($AK$3+(L28+U28)*12*7.57%)*SUM(Fasering!$D$5:$D$9)</f>
        <v>1743.3652091555093</v>
      </c>
      <c r="AL28" s="9">
        <f>($AK$3+(M28+V28)*12*7.57%)*SUM(Fasering!$D$5:$D$10)</f>
        <v>2456.0099787563181</v>
      </c>
      <c r="AM28" s="9">
        <f>($AK$3+(N28+W28)*12*7.57%)*SUM(Fasering!$D$5:$D$11)</f>
        <v>3270.8004271661484</v>
      </c>
      <c r="AN28" s="74">
        <f>($AK$3+(O28+X28)*12*7.57%)*SUM(Fasering!$D$5:$D$12)</f>
        <v>4191.4081253920021</v>
      </c>
      <c r="AO28" s="5">
        <f>($AK$3+(I28+AA28)*12*7.57%)*SUM(Fasering!$D$5)</f>
        <v>0</v>
      </c>
      <c r="AP28" s="109">
        <f>($AK$3+(J28+AB28)*12*7.57%)*SUM(Fasering!$D$5:$D$7)</f>
        <v>630.3710847981605</v>
      </c>
      <c r="AQ28" s="109">
        <f>($AK$3+(K28+AC28)*12*7.57%)*SUM(Fasering!$D$5:$D$8)</f>
        <v>1134.8189111694569</v>
      </c>
      <c r="AR28" s="104">
        <f>($AK$3+(L28+AD28)*12*7.57%)*SUM(Fasering!$D$5:$D$9)</f>
        <v>1743.3652091555093</v>
      </c>
      <c r="AS28" s="9">
        <f>($AK$3+(M28+AE28)*12*7.57%)*SUM(Fasering!$D$5:$D$10)</f>
        <v>2456.0099787563181</v>
      </c>
      <c r="AT28" s="9">
        <f>($AK$3+(N28+AF28)*12*7.57%)*SUM(Fasering!$D$5:$D$11)</f>
        <v>3270.8004271661484</v>
      </c>
      <c r="AU28" s="74">
        <f>($AK$3+(O28+AG28)*12*7.57%)*SUM(Fasering!$D$5:$D$12)</f>
        <v>4191.4081253920021</v>
      </c>
    </row>
    <row r="29" spans="1:47" x14ac:dyDescent="0.3">
      <c r="A29" s="32">
        <f t="shared" si="8"/>
        <v>19</v>
      </c>
      <c r="B29" s="142">
        <v>39046.949999999997</v>
      </c>
      <c r="C29" s="143"/>
      <c r="D29" s="142">
        <f t="shared" si="0"/>
        <v>53603.652959999999</v>
      </c>
      <c r="E29" s="144">
        <f t="shared" si="1"/>
        <v>1328.7998472975887</v>
      </c>
      <c r="F29" s="142">
        <f t="shared" si="2"/>
        <v>4466.9710800000003</v>
      </c>
      <c r="G29" s="144">
        <f t="shared" si="3"/>
        <v>110.7333206081324</v>
      </c>
      <c r="H29" s="60">
        <f>'L4'!$H$10</f>
        <v>1742.05</v>
      </c>
      <c r="I29" s="60">
        <f>GEW!$E$12+($F29-GEW!$E$12)*SUM(Fasering!$D$5)</f>
        <v>1858.3776639999999</v>
      </c>
      <c r="J29" s="60">
        <f>GEW!$E$12+($F29-GEW!$E$12)*SUM(Fasering!$D$5:$D$7)</f>
        <v>2532.8652099460146</v>
      </c>
      <c r="K29" s="60">
        <f>GEW!$E$12+($F29-GEW!$E$12)*SUM(Fasering!$D$5:$D$8)</f>
        <v>2919.8603779064952</v>
      </c>
      <c r="L29" s="98">
        <f>GEW!$E$12+($F29-GEW!$E$12)*SUM(Fasering!$D$5:$D$9)</f>
        <v>3306.8555458669753</v>
      </c>
      <c r="M29" s="60">
        <f>GEW!$E$12+($F29-GEW!$E$12)*SUM(Fasering!$D$5:$D$10)</f>
        <v>3693.8507138274554</v>
      </c>
      <c r="N29" s="60">
        <f>GEW!$E$12+($F29-GEW!$E$12)*SUM(Fasering!$D$5:$D$11)</f>
        <v>4079.9759120395211</v>
      </c>
      <c r="O29" s="117">
        <f>GEW!$E$12+($F29-GEW!$E$12)*SUM(Fasering!$D$5:$D$12)</f>
        <v>4466.9710800000012</v>
      </c>
      <c r="P29" s="142">
        <f t="shared" si="4"/>
        <v>0</v>
      </c>
      <c r="Q29" s="144">
        <f t="shared" si="5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101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116">
        <f>$P29*SUM(Fasering!$D$5:$D$12)</f>
        <v>0</v>
      </c>
      <c r="Y29" s="142">
        <f t="shared" si="6"/>
        <v>0</v>
      </c>
      <c r="Z29" s="144">
        <f t="shared" si="7"/>
        <v>0</v>
      </c>
      <c r="AA29" s="115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101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116">
        <f>$Y29*SUM(Fasering!$D$5:$D$12)</f>
        <v>0</v>
      </c>
      <c r="AH29" s="5">
        <f>($AK$3+(I29+R29)*12*7.57%)*SUM(Fasering!$D$5)</f>
        <v>0</v>
      </c>
      <c r="AI29" s="109">
        <f>($AK$3+(J29+S29)*12*7.57%)*SUM(Fasering!$D$5:$D$7)</f>
        <v>630.68720309192861</v>
      </c>
      <c r="AJ29" s="109">
        <f>($AK$3+(K29+T29)*12*7.57%)*SUM(Fasering!$D$5:$D$8)</f>
        <v>1135.6018496007143</v>
      </c>
      <c r="AK29" s="104">
        <f>($AK$3+(L29+U29)*12*7.57%)*SUM(Fasering!$D$5:$D$9)</f>
        <v>1744.823101632644</v>
      </c>
      <c r="AL29" s="9">
        <f>($AK$3+(M29+V29)*12*7.57%)*SUM(Fasering!$D$5:$D$10)</f>
        <v>2458.3509591877191</v>
      </c>
      <c r="AM29" s="9">
        <f>($AK$3+(N29+W29)*12*7.57%)*SUM(Fasering!$D$5:$D$11)</f>
        <v>3274.2299429626114</v>
      </c>
      <c r="AN29" s="74">
        <f>($AK$3+(O29+X29)*12*7.57%)*SUM(Fasering!$D$5:$D$12)</f>
        <v>4196.1365290720023</v>
      </c>
      <c r="AO29" s="5">
        <f>($AK$3+(I29+AA29)*12*7.57%)*SUM(Fasering!$D$5)</f>
        <v>0</v>
      </c>
      <c r="AP29" s="109">
        <f>($AK$3+(J29+AB29)*12*7.57%)*SUM(Fasering!$D$5:$D$7)</f>
        <v>630.68720309192861</v>
      </c>
      <c r="AQ29" s="109">
        <f>($AK$3+(K29+AC29)*12*7.57%)*SUM(Fasering!$D$5:$D$8)</f>
        <v>1135.6018496007143</v>
      </c>
      <c r="AR29" s="104">
        <f>($AK$3+(L29+AD29)*12*7.57%)*SUM(Fasering!$D$5:$D$9)</f>
        <v>1744.823101632644</v>
      </c>
      <c r="AS29" s="9">
        <f>($AK$3+(M29+AE29)*12*7.57%)*SUM(Fasering!$D$5:$D$10)</f>
        <v>2458.3509591877191</v>
      </c>
      <c r="AT29" s="9">
        <f>($AK$3+(N29+AF29)*12*7.57%)*SUM(Fasering!$D$5:$D$11)</f>
        <v>3274.2299429626114</v>
      </c>
      <c r="AU29" s="74">
        <f>($AK$3+(O29+AG29)*12*7.57%)*SUM(Fasering!$D$5:$D$12)</f>
        <v>4196.1365290720023</v>
      </c>
    </row>
    <row r="30" spans="1:47" x14ac:dyDescent="0.3">
      <c r="A30" s="32">
        <f t="shared" si="8"/>
        <v>20</v>
      </c>
      <c r="B30" s="142">
        <v>40472.800000000003</v>
      </c>
      <c r="C30" s="143"/>
      <c r="D30" s="142">
        <f t="shared" si="0"/>
        <v>55561.059840000002</v>
      </c>
      <c r="E30" s="144">
        <f t="shared" si="1"/>
        <v>1377.3226963874476</v>
      </c>
      <c r="F30" s="142">
        <f t="shared" si="2"/>
        <v>4630.0883200000007</v>
      </c>
      <c r="G30" s="144">
        <f t="shared" si="3"/>
        <v>114.77689136562066</v>
      </c>
      <c r="H30" s="60">
        <f>'L4'!$H$10</f>
        <v>1742.05</v>
      </c>
      <c r="I30" s="60">
        <f>GEW!$E$12+($F30-GEW!$E$12)*SUM(Fasering!$D$5)</f>
        <v>1858.3776639999999</v>
      </c>
      <c r="J30" s="60">
        <f>GEW!$E$12+($F30-GEW!$E$12)*SUM(Fasering!$D$5:$D$7)</f>
        <v>2575.0414058354427</v>
      </c>
      <c r="K30" s="60">
        <f>GEW!$E$12+($F30-GEW!$E$12)*SUM(Fasering!$D$5:$D$8)</f>
        <v>2986.2356625860211</v>
      </c>
      <c r="L30" s="98">
        <f>GEW!$E$12+($F30-GEW!$E$12)*SUM(Fasering!$D$5:$D$9)</f>
        <v>3397.4299193365996</v>
      </c>
      <c r="M30" s="60">
        <f>GEW!$E$12+($F30-GEW!$E$12)*SUM(Fasering!$D$5:$D$10)</f>
        <v>3808.6241760871781</v>
      </c>
      <c r="N30" s="60">
        <f>GEW!$E$12+($F30-GEW!$E$12)*SUM(Fasering!$D$5:$D$11)</f>
        <v>4218.8940632494232</v>
      </c>
      <c r="O30" s="117">
        <f>GEW!$E$12+($F30-GEW!$E$12)*SUM(Fasering!$D$5:$D$12)</f>
        <v>4630.0883200000017</v>
      </c>
      <c r="P30" s="142">
        <f t="shared" si="4"/>
        <v>0</v>
      </c>
      <c r="Q30" s="144">
        <f t="shared" si="5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101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116">
        <f>$P30*SUM(Fasering!$D$5:$D$12)</f>
        <v>0</v>
      </c>
      <c r="Y30" s="142">
        <f t="shared" si="6"/>
        <v>0</v>
      </c>
      <c r="Z30" s="144">
        <f t="shared" si="7"/>
        <v>0</v>
      </c>
      <c r="AA30" s="115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101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116">
        <f>$Y30*SUM(Fasering!$D$5:$D$12)</f>
        <v>0</v>
      </c>
      <c r="AH30" s="5">
        <f>($AK$3+(I30+R30)*12*7.57%)*SUM(Fasering!$D$5)</f>
        <v>0</v>
      </c>
      <c r="AI30" s="109">
        <f>($AK$3+(J30+S30)*12*7.57%)*SUM(Fasering!$D$5:$D$7)</f>
        <v>640.59351670004605</v>
      </c>
      <c r="AJ30" s="109">
        <f>($AK$3+(K30+T30)*12*7.57%)*SUM(Fasering!$D$5:$D$8)</f>
        <v>1160.1370751437414</v>
      </c>
      <c r="AK30" s="104">
        <f>($AK$3+(L30+U30)*12*7.57%)*SUM(Fasering!$D$5:$D$9)</f>
        <v>1790.5096068748896</v>
      </c>
      <c r="AL30" s="9">
        <f>($AK$3+(M30+V30)*12*7.57%)*SUM(Fasering!$D$5:$D$10)</f>
        <v>2531.7111118934899</v>
      </c>
      <c r="AM30" s="9">
        <f>($AK$3+(N30+W30)*12*7.57%)*SUM(Fasering!$D$5:$D$11)</f>
        <v>3381.7019231469149</v>
      </c>
      <c r="AN30" s="74">
        <f>($AK$3+(O30+X30)*12*7.57%)*SUM(Fasering!$D$5:$D$12)</f>
        <v>4344.3122298880025</v>
      </c>
      <c r="AO30" s="5">
        <f>($AK$3+(I30+AA30)*12*7.57%)*SUM(Fasering!$D$5)</f>
        <v>0</v>
      </c>
      <c r="AP30" s="109">
        <f>($AK$3+(J30+AB30)*12*7.57%)*SUM(Fasering!$D$5:$D$7)</f>
        <v>640.59351670004605</v>
      </c>
      <c r="AQ30" s="109">
        <f>($AK$3+(K30+AC30)*12*7.57%)*SUM(Fasering!$D$5:$D$8)</f>
        <v>1160.1370751437414</v>
      </c>
      <c r="AR30" s="104">
        <f>($AK$3+(L30+AD30)*12*7.57%)*SUM(Fasering!$D$5:$D$9)</f>
        <v>1790.5096068748896</v>
      </c>
      <c r="AS30" s="9">
        <f>($AK$3+(M30+AE30)*12*7.57%)*SUM(Fasering!$D$5:$D$10)</f>
        <v>2531.7111118934899</v>
      </c>
      <c r="AT30" s="9">
        <f>($AK$3+(N30+AF30)*12*7.57%)*SUM(Fasering!$D$5:$D$11)</f>
        <v>3381.7019231469149</v>
      </c>
      <c r="AU30" s="74">
        <f>($AK$3+(O30+AG30)*12*7.57%)*SUM(Fasering!$D$5:$D$12)</f>
        <v>4344.3122298880025</v>
      </c>
    </row>
    <row r="31" spans="1:47" x14ac:dyDescent="0.3">
      <c r="A31" s="32">
        <f t="shared" si="8"/>
        <v>21</v>
      </c>
      <c r="B31" s="142">
        <v>40506.44</v>
      </c>
      <c r="C31" s="143"/>
      <c r="D31" s="142">
        <f t="shared" si="0"/>
        <v>55607.240832000003</v>
      </c>
      <c r="E31" s="144">
        <f t="shared" si="1"/>
        <v>1378.4674932758883</v>
      </c>
      <c r="F31" s="142">
        <f t="shared" si="2"/>
        <v>4633.9367360000006</v>
      </c>
      <c r="G31" s="144">
        <f t="shared" si="3"/>
        <v>114.87229110632403</v>
      </c>
      <c r="H31" s="60">
        <f>'L4'!$H$10</f>
        <v>1742.05</v>
      </c>
      <c r="I31" s="60">
        <f>GEW!$E$12+($F31-GEW!$E$12)*SUM(Fasering!$D$5)</f>
        <v>1858.3776639999999</v>
      </c>
      <c r="J31" s="60">
        <f>GEW!$E$12+($F31-GEW!$E$12)*SUM(Fasering!$D$5:$D$7)</f>
        <v>2576.0364664867875</v>
      </c>
      <c r="K31" s="60">
        <f>GEW!$E$12+($F31-GEW!$E$12)*SUM(Fasering!$D$5:$D$8)</f>
        <v>2987.8016509975787</v>
      </c>
      <c r="L31" s="98">
        <f>GEW!$E$12+($F31-GEW!$E$12)*SUM(Fasering!$D$5:$D$9)</f>
        <v>3399.5668355083699</v>
      </c>
      <c r="M31" s="60">
        <f>GEW!$E$12+($F31-GEW!$E$12)*SUM(Fasering!$D$5:$D$10)</f>
        <v>3811.3320200191606</v>
      </c>
      <c r="N31" s="60">
        <f>GEW!$E$12+($F31-GEW!$E$12)*SUM(Fasering!$D$5:$D$11)</f>
        <v>4222.1715514892103</v>
      </c>
      <c r="O31" s="117">
        <f>GEW!$E$12+($F31-GEW!$E$12)*SUM(Fasering!$D$5:$D$12)</f>
        <v>4633.9367360000015</v>
      </c>
      <c r="P31" s="142">
        <f t="shared" si="4"/>
        <v>0</v>
      </c>
      <c r="Q31" s="144">
        <f t="shared" si="5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101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116">
        <f>$P31*SUM(Fasering!$D$5:$D$12)</f>
        <v>0</v>
      </c>
      <c r="Y31" s="142">
        <f t="shared" si="6"/>
        <v>0</v>
      </c>
      <c r="Z31" s="144">
        <f t="shared" si="7"/>
        <v>0</v>
      </c>
      <c r="AA31" s="115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101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116">
        <f>$Y31*SUM(Fasering!$D$5:$D$12)</f>
        <v>0</v>
      </c>
      <c r="AH31" s="5">
        <f>($AK$3+(I31+R31)*12*7.57%)*SUM(Fasering!$D$5)</f>
        <v>0</v>
      </c>
      <c r="AI31" s="109">
        <f>($AK$3+(J31+S31)*12*7.57%)*SUM(Fasering!$D$5:$D$7)</f>
        <v>640.8272358077902</v>
      </c>
      <c r="AJ31" s="109">
        <f>($AK$3+(K31+T31)*12*7.57%)*SUM(Fasering!$D$5:$D$8)</f>
        <v>1160.7159333597301</v>
      </c>
      <c r="AK31" s="104">
        <f>($AK$3+(L31+U31)*12*7.57%)*SUM(Fasering!$D$5:$D$9)</f>
        <v>1791.5874860601823</v>
      </c>
      <c r="AL31" s="9">
        <f>($AK$3+(M31+V31)*12*7.57%)*SUM(Fasering!$D$5:$D$10)</f>
        <v>2533.4418939091452</v>
      </c>
      <c r="AM31" s="9">
        <f>($AK$3+(N31+W31)*12*7.57%)*SUM(Fasering!$D$5:$D$11)</f>
        <v>3384.2375036170906</v>
      </c>
      <c r="AN31" s="74">
        <f>($AK$3+(O31+X31)*12*7.57%)*SUM(Fasering!$D$5:$D$12)</f>
        <v>4347.8081309824029</v>
      </c>
      <c r="AO31" s="5">
        <f>($AK$3+(I31+AA31)*12*7.57%)*SUM(Fasering!$D$5)</f>
        <v>0</v>
      </c>
      <c r="AP31" s="109">
        <f>($AK$3+(J31+AB31)*12*7.57%)*SUM(Fasering!$D$5:$D$7)</f>
        <v>640.8272358077902</v>
      </c>
      <c r="AQ31" s="109">
        <f>($AK$3+(K31+AC31)*12*7.57%)*SUM(Fasering!$D$5:$D$8)</f>
        <v>1160.7159333597301</v>
      </c>
      <c r="AR31" s="104">
        <f>($AK$3+(L31+AD31)*12*7.57%)*SUM(Fasering!$D$5:$D$9)</f>
        <v>1791.5874860601823</v>
      </c>
      <c r="AS31" s="9">
        <f>($AK$3+(M31+AE31)*12*7.57%)*SUM(Fasering!$D$5:$D$10)</f>
        <v>2533.4418939091452</v>
      </c>
      <c r="AT31" s="9">
        <f>($AK$3+(N31+AF31)*12*7.57%)*SUM(Fasering!$D$5:$D$11)</f>
        <v>3384.2375036170906</v>
      </c>
      <c r="AU31" s="74">
        <f>($AK$3+(O31+AG31)*12*7.57%)*SUM(Fasering!$D$5:$D$12)</f>
        <v>4347.8081309824029</v>
      </c>
    </row>
    <row r="32" spans="1:47" x14ac:dyDescent="0.3">
      <c r="A32" s="32">
        <f t="shared" si="8"/>
        <v>22</v>
      </c>
      <c r="B32" s="142">
        <v>41944.17</v>
      </c>
      <c r="C32" s="143"/>
      <c r="D32" s="142">
        <f t="shared" si="0"/>
        <v>57580.956575999997</v>
      </c>
      <c r="E32" s="144">
        <f t="shared" si="1"/>
        <v>1427.3946285439476</v>
      </c>
      <c r="F32" s="142">
        <f t="shared" si="2"/>
        <v>4798.4130479999994</v>
      </c>
      <c r="G32" s="144">
        <f t="shared" si="3"/>
        <v>118.9495523786623</v>
      </c>
      <c r="H32" s="60">
        <f>'L4'!$H$10</f>
        <v>1742.05</v>
      </c>
      <c r="I32" s="60">
        <f>GEW!$E$12+($F32-GEW!$E$12)*SUM(Fasering!$D$5)</f>
        <v>1858.3776639999999</v>
      </c>
      <c r="J32" s="60">
        <f>GEW!$E$12+($F32-GEW!$E$12)*SUM(Fasering!$D$5:$D$7)</f>
        <v>2618.5640690509467</v>
      </c>
      <c r="K32" s="60">
        <f>GEW!$E$12+($F32-GEW!$E$12)*SUM(Fasering!$D$5:$D$8)</f>
        <v>3054.7299660673925</v>
      </c>
      <c r="L32" s="98">
        <f>GEW!$E$12+($F32-GEW!$E$12)*SUM(Fasering!$D$5:$D$9)</f>
        <v>3490.8958630838383</v>
      </c>
      <c r="M32" s="60">
        <f>GEW!$E$12+($F32-GEW!$E$12)*SUM(Fasering!$D$5:$D$10)</f>
        <v>3927.0617601002841</v>
      </c>
      <c r="N32" s="60">
        <f>GEW!$E$12+($F32-GEW!$E$12)*SUM(Fasering!$D$5:$D$11)</f>
        <v>4362.2471509835541</v>
      </c>
      <c r="O32" s="117">
        <f>GEW!$E$12+($F32-GEW!$E$12)*SUM(Fasering!$D$5:$D$12)</f>
        <v>4798.4130480000003</v>
      </c>
      <c r="P32" s="142">
        <f t="shared" si="4"/>
        <v>0</v>
      </c>
      <c r="Q32" s="144">
        <f t="shared" si="5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101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116">
        <f>$P32*SUM(Fasering!$D$5:$D$12)</f>
        <v>0</v>
      </c>
      <c r="Y32" s="142">
        <f t="shared" si="6"/>
        <v>0</v>
      </c>
      <c r="Z32" s="144">
        <f t="shared" si="7"/>
        <v>0</v>
      </c>
      <c r="AA32" s="115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101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116">
        <f>$Y32*SUM(Fasering!$D$5:$D$12)</f>
        <v>0</v>
      </c>
      <c r="AH32" s="5">
        <f>($AK$3+(I32+R32)*12*7.57%)*SUM(Fasering!$D$5)</f>
        <v>0</v>
      </c>
      <c r="AI32" s="109">
        <f>($AK$3+(J32+S32)*12*7.57%)*SUM(Fasering!$D$5:$D$7)</f>
        <v>650.81608755502759</v>
      </c>
      <c r="AJ32" s="109">
        <f>($AK$3+(K32+T32)*12*7.57%)*SUM(Fasering!$D$5:$D$8)</f>
        <v>1185.4555832667866</v>
      </c>
      <c r="AK32" s="104">
        <f>($AK$3+(L32+U32)*12*7.57%)*SUM(Fasering!$D$5:$D$9)</f>
        <v>1837.654645426127</v>
      </c>
      <c r="AL32" s="9">
        <f>($AK$3+(M32+V32)*12*7.57%)*SUM(Fasering!$D$5:$D$10)</f>
        <v>2607.4132740330483</v>
      </c>
      <c r="AM32" s="9">
        <f>($AK$3+(N32+W32)*12*7.57%)*SUM(Fasering!$D$5:$D$11)</f>
        <v>3492.60492660715</v>
      </c>
      <c r="AN32" s="74">
        <f>($AK$3+(O32+X32)*12*7.57%)*SUM(Fasering!$D$5:$D$12)</f>
        <v>4497.2184128032013</v>
      </c>
      <c r="AO32" s="5">
        <f>($AK$3+(I32+AA32)*12*7.57%)*SUM(Fasering!$D$5)</f>
        <v>0</v>
      </c>
      <c r="AP32" s="109">
        <f>($AK$3+(J32+AB32)*12*7.57%)*SUM(Fasering!$D$5:$D$7)</f>
        <v>650.81608755502759</v>
      </c>
      <c r="AQ32" s="109">
        <f>($AK$3+(K32+AC32)*12*7.57%)*SUM(Fasering!$D$5:$D$8)</f>
        <v>1185.4555832667866</v>
      </c>
      <c r="AR32" s="104">
        <f>($AK$3+(L32+AD32)*12*7.57%)*SUM(Fasering!$D$5:$D$9)</f>
        <v>1837.654645426127</v>
      </c>
      <c r="AS32" s="9">
        <f>($AK$3+(M32+AE32)*12*7.57%)*SUM(Fasering!$D$5:$D$10)</f>
        <v>2607.4132740330483</v>
      </c>
      <c r="AT32" s="9">
        <f>($AK$3+(N32+AF32)*12*7.57%)*SUM(Fasering!$D$5:$D$11)</f>
        <v>3492.60492660715</v>
      </c>
      <c r="AU32" s="74">
        <f>($AK$3+(O32+AG32)*12*7.57%)*SUM(Fasering!$D$5:$D$12)</f>
        <v>4497.2184128032013</v>
      </c>
    </row>
    <row r="33" spans="1:47" x14ac:dyDescent="0.3">
      <c r="A33" s="32">
        <f t="shared" si="8"/>
        <v>23</v>
      </c>
      <c r="B33" s="142">
        <v>43415.519999999997</v>
      </c>
      <c r="C33" s="143"/>
      <c r="D33" s="142">
        <f t="shared" si="0"/>
        <v>59600.825855999996</v>
      </c>
      <c r="E33" s="144">
        <f t="shared" si="1"/>
        <v>1477.4658800839861</v>
      </c>
      <c r="F33" s="142">
        <f t="shared" si="2"/>
        <v>4966.7354879999993</v>
      </c>
      <c r="G33" s="144">
        <f t="shared" si="3"/>
        <v>123.12215667366551</v>
      </c>
      <c r="H33" s="60">
        <f>'L4'!$H$10</f>
        <v>1742.05</v>
      </c>
      <c r="I33" s="60">
        <f>GEW!$E$12+($F33-GEW!$E$12)*SUM(Fasering!$D$5)</f>
        <v>1858.3776639999999</v>
      </c>
      <c r="J33" s="60">
        <f>GEW!$E$12+($F33-GEW!$E$12)*SUM(Fasering!$D$5:$D$7)</f>
        <v>2662.0861406727226</v>
      </c>
      <c r="K33" s="60">
        <f>GEW!$E$12+($F33-GEW!$E$12)*SUM(Fasering!$D$5:$D$8)</f>
        <v>3123.2233385211712</v>
      </c>
      <c r="L33" s="98">
        <f>GEW!$E$12+($F33-GEW!$E$12)*SUM(Fasering!$D$5:$D$9)</f>
        <v>3584.3605363696197</v>
      </c>
      <c r="M33" s="60">
        <f>GEW!$E$12+($F33-GEW!$E$12)*SUM(Fasering!$D$5:$D$10)</f>
        <v>4045.4977342180682</v>
      </c>
      <c r="N33" s="60">
        <f>GEW!$E$12+($F33-GEW!$E$12)*SUM(Fasering!$D$5:$D$11)</f>
        <v>4505.5982901515517</v>
      </c>
      <c r="O33" s="117">
        <f>GEW!$E$12+($F33-GEW!$E$12)*SUM(Fasering!$D$5:$D$12)</f>
        <v>4966.7354880000003</v>
      </c>
      <c r="P33" s="142">
        <f t="shared" si="4"/>
        <v>0</v>
      </c>
      <c r="Q33" s="144">
        <f t="shared" si="5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101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116">
        <f>$P33*SUM(Fasering!$D$5:$D$12)</f>
        <v>0</v>
      </c>
      <c r="Y33" s="142">
        <f t="shared" si="6"/>
        <v>0</v>
      </c>
      <c r="Z33" s="144">
        <f t="shared" si="7"/>
        <v>0</v>
      </c>
      <c r="AA33" s="115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101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116">
        <f>$Y33*SUM(Fasering!$D$5:$D$12)</f>
        <v>0</v>
      </c>
      <c r="AH33" s="5">
        <f>($AK$3+(I33+R33)*12*7.57%)*SUM(Fasering!$D$5)</f>
        <v>0</v>
      </c>
      <c r="AI33" s="109">
        <f>($AK$3+(J33+S33)*12*7.57%)*SUM(Fasering!$D$5:$D$7)</f>
        <v>661.03851945691304</v>
      </c>
      <c r="AJ33" s="109">
        <f>($AK$3+(K33+T33)*12*7.57%)*SUM(Fasering!$D$5:$D$8)</f>
        <v>1210.7737472410709</v>
      </c>
      <c r="AK33" s="104">
        <f>($AK$3+(L33+U33)*12*7.57%)*SUM(Fasering!$D$5:$D$9)</f>
        <v>1884.7990431455064</v>
      </c>
      <c r="AL33" s="9">
        <f>($AK$3+(M33+V33)*12*7.57%)*SUM(Fasering!$D$5:$D$10)</f>
        <v>2683.1144071702197</v>
      </c>
      <c r="AM33" s="9">
        <f>($AK$3+(N33+W33)*12*7.57%)*SUM(Fasering!$D$5:$D$11)</f>
        <v>3603.5064225879155</v>
      </c>
      <c r="AN33" s="74">
        <f>($AK$3+(O33+X33)*12*7.57%)*SUM(Fasering!$D$5:$D$12)</f>
        <v>4650.1225172992017</v>
      </c>
      <c r="AO33" s="5">
        <f>($AK$3+(I33+AA33)*12*7.57%)*SUM(Fasering!$D$5)</f>
        <v>0</v>
      </c>
      <c r="AP33" s="109">
        <f>($AK$3+(J33+AB33)*12*7.57%)*SUM(Fasering!$D$5:$D$7)</f>
        <v>661.03851945691304</v>
      </c>
      <c r="AQ33" s="109">
        <f>($AK$3+(K33+AC33)*12*7.57%)*SUM(Fasering!$D$5:$D$8)</f>
        <v>1210.7737472410709</v>
      </c>
      <c r="AR33" s="104">
        <f>($AK$3+(L33+AD33)*12*7.57%)*SUM(Fasering!$D$5:$D$9)</f>
        <v>1884.7990431455064</v>
      </c>
      <c r="AS33" s="9">
        <f>($AK$3+(M33+AE33)*12*7.57%)*SUM(Fasering!$D$5:$D$10)</f>
        <v>2683.1144071702197</v>
      </c>
      <c r="AT33" s="9">
        <f>($AK$3+(N33+AF33)*12*7.57%)*SUM(Fasering!$D$5:$D$11)</f>
        <v>3603.5064225879155</v>
      </c>
      <c r="AU33" s="74">
        <f>($AK$3+(O33+AG33)*12*7.57%)*SUM(Fasering!$D$5:$D$12)</f>
        <v>4650.1225172992017</v>
      </c>
    </row>
    <row r="34" spans="1:47" x14ac:dyDescent="0.3">
      <c r="A34" s="32">
        <f t="shared" si="8"/>
        <v>24</v>
      </c>
      <c r="B34" s="142">
        <v>44853.25</v>
      </c>
      <c r="C34" s="143"/>
      <c r="D34" s="142">
        <f t="shared" si="0"/>
        <v>61574.541600000004</v>
      </c>
      <c r="E34" s="144">
        <f t="shared" si="1"/>
        <v>1526.3930153520462</v>
      </c>
      <c r="F34" s="142">
        <f t="shared" si="2"/>
        <v>5131.2118</v>
      </c>
      <c r="G34" s="144">
        <f t="shared" si="3"/>
        <v>127.19941794600383</v>
      </c>
      <c r="H34" s="60">
        <f>'L4'!$H$10</f>
        <v>1742.05</v>
      </c>
      <c r="I34" s="60">
        <f>GEW!$E$12+($F34-GEW!$E$12)*SUM(Fasering!$D$5)</f>
        <v>1858.3776639999999</v>
      </c>
      <c r="J34" s="60">
        <f>GEW!$E$12+($F34-GEW!$E$12)*SUM(Fasering!$D$5:$D$7)</f>
        <v>2704.6137432368823</v>
      </c>
      <c r="K34" s="60">
        <f>GEW!$E$12+($F34-GEW!$E$12)*SUM(Fasering!$D$5:$D$8)</f>
        <v>3190.1516535909859</v>
      </c>
      <c r="L34" s="98">
        <f>GEW!$E$12+($F34-GEW!$E$12)*SUM(Fasering!$D$5:$D$9)</f>
        <v>3675.6895639450895</v>
      </c>
      <c r="M34" s="60">
        <f>GEW!$E$12+($F34-GEW!$E$12)*SUM(Fasering!$D$5:$D$10)</f>
        <v>4161.2274742991931</v>
      </c>
      <c r="N34" s="60">
        <f>GEW!$E$12+($F34-GEW!$E$12)*SUM(Fasering!$D$5:$D$11)</f>
        <v>4645.6738896458974</v>
      </c>
      <c r="O34" s="117">
        <f>GEW!$E$12+($F34-GEW!$E$12)*SUM(Fasering!$D$5:$D$12)</f>
        <v>5131.2118000000009</v>
      </c>
      <c r="P34" s="142">
        <f t="shared" si="4"/>
        <v>0</v>
      </c>
      <c r="Q34" s="144">
        <f t="shared" si="5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101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116">
        <f>$P34*SUM(Fasering!$D$5:$D$12)</f>
        <v>0</v>
      </c>
      <c r="Y34" s="142">
        <f t="shared" si="6"/>
        <v>0</v>
      </c>
      <c r="Z34" s="144">
        <f t="shared" si="7"/>
        <v>0</v>
      </c>
      <c r="AA34" s="115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101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116">
        <f>$Y34*SUM(Fasering!$D$5:$D$12)</f>
        <v>0</v>
      </c>
      <c r="AH34" s="5">
        <f>($AK$3+(I34+R34)*12*7.57%)*SUM(Fasering!$D$5)</f>
        <v>0</v>
      </c>
      <c r="AI34" s="109">
        <f>($AK$3+(J34+S34)*12*7.57%)*SUM(Fasering!$D$5:$D$7)</f>
        <v>671.02737120415054</v>
      </c>
      <c r="AJ34" s="109">
        <f>($AK$3+(K34+T34)*12*7.57%)*SUM(Fasering!$D$5:$D$8)</f>
        <v>1235.5133971481275</v>
      </c>
      <c r="AK34" s="104">
        <f>($AK$3+(L34+U34)*12*7.57%)*SUM(Fasering!$D$5:$D$9)</f>
        <v>1930.8662025114522</v>
      </c>
      <c r="AL34" s="9">
        <f>($AK$3+(M34+V34)*12*7.57%)*SUM(Fasering!$D$5:$D$10)</f>
        <v>2757.0857872941237</v>
      </c>
      <c r="AM34" s="9">
        <f>($AK$3+(N34+W34)*12*7.57%)*SUM(Fasering!$D$5:$D$11)</f>
        <v>3711.873845577978</v>
      </c>
      <c r="AN34" s="74">
        <f>($AK$3+(O34+X34)*12*7.57%)*SUM(Fasering!$D$5:$D$12)</f>
        <v>4799.532799120002</v>
      </c>
      <c r="AO34" s="5">
        <f>($AK$3+(I34+AA34)*12*7.57%)*SUM(Fasering!$D$5)</f>
        <v>0</v>
      </c>
      <c r="AP34" s="109">
        <f>($AK$3+(J34+AB34)*12*7.57%)*SUM(Fasering!$D$5:$D$7)</f>
        <v>671.02737120415054</v>
      </c>
      <c r="AQ34" s="109">
        <f>($AK$3+(K34+AC34)*12*7.57%)*SUM(Fasering!$D$5:$D$8)</f>
        <v>1235.5133971481275</v>
      </c>
      <c r="AR34" s="104">
        <f>($AK$3+(L34+AD34)*12*7.57%)*SUM(Fasering!$D$5:$D$9)</f>
        <v>1930.8662025114522</v>
      </c>
      <c r="AS34" s="9">
        <f>($AK$3+(M34+AE34)*12*7.57%)*SUM(Fasering!$D$5:$D$10)</f>
        <v>2757.0857872941237</v>
      </c>
      <c r="AT34" s="9">
        <f>($AK$3+(N34+AF34)*12*7.57%)*SUM(Fasering!$D$5:$D$11)</f>
        <v>3711.873845577978</v>
      </c>
      <c r="AU34" s="74">
        <f>($AK$3+(O34+AG34)*12*7.57%)*SUM(Fasering!$D$5:$D$12)</f>
        <v>4799.532799120002</v>
      </c>
    </row>
    <row r="35" spans="1:47" x14ac:dyDescent="0.3">
      <c r="A35" s="32">
        <f t="shared" si="8"/>
        <v>25</v>
      </c>
      <c r="B35" s="142">
        <v>44853.25</v>
      </c>
      <c r="C35" s="143"/>
      <c r="D35" s="142">
        <f t="shared" si="0"/>
        <v>61574.541600000004</v>
      </c>
      <c r="E35" s="144">
        <f t="shared" si="1"/>
        <v>1526.3930153520462</v>
      </c>
      <c r="F35" s="142">
        <f t="shared" si="2"/>
        <v>5131.2118</v>
      </c>
      <c r="G35" s="144">
        <f t="shared" si="3"/>
        <v>127.19941794600383</v>
      </c>
      <c r="H35" s="60">
        <f>'L4'!$H$10</f>
        <v>1742.05</v>
      </c>
      <c r="I35" s="60">
        <f>GEW!$E$12+($F35-GEW!$E$12)*SUM(Fasering!$D$5)</f>
        <v>1858.3776639999999</v>
      </c>
      <c r="J35" s="60">
        <f>GEW!$E$12+($F35-GEW!$E$12)*SUM(Fasering!$D$5:$D$7)</f>
        <v>2704.6137432368823</v>
      </c>
      <c r="K35" s="60">
        <f>GEW!$E$12+($F35-GEW!$E$12)*SUM(Fasering!$D$5:$D$8)</f>
        <v>3190.1516535909859</v>
      </c>
      <c r="L35" s="98">
        <f>GEW!$E$12+($F35-GEW!$E$12)*SUM(Fasering!$D$5:$D$9)</f>
        <v>3675.6895639450895</v>
      </c>
      <c r="M35" s="60">
        <f>GEW!$E$12+($F35-GEW!$E$12)*SUM(Fasering!$D$5:$D$10)</f>
        <v>4161.2274742991931</v>
      </c>
      <c r="N35" s="60">
        <f>GEW!$E$12+($F35-GEW!$E$12)*SUM(Fasering!$D$5:$D$11)</f>
        <v>4645.6738896458974</v>
      </c>
      <c r="O35" s="117">
        <f>GEW!$E$12+($F35-GEW!$E$12)*SUM(Fasering!$D$5:$D$12)</f>
        <v>5131.2118000000009</v>
      </c>
      <c r="P35" s="142">
        <f t="shared" si="4"/>
        <v>0</v>
      </c>
      <c r="Q35" s="144">
        <f t="shared" si="5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101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116">
        <f>$P35*SUM(Fasering!$D$5:$D$12)</f>
        <v>0</v>
      </c>
      <c r="Y35" s="142">
        <f t="shared" si="6"/>
        <v>0</v>
      </c>
      <c r="Z35" s="144">
        <f t="shared" si="7"/>
        <v>0</v>
      </c>
      <c r="AA35" s="115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101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116">
        <f>$Y35*SUM(Fasering!$D$5:$D$12)</f>
        <v>0</v>
      </c>
      <c r="AH35" s="5">
        <f>($AK$3+(I35+R35)*12*7.57%)*SUM(Fasering!$D$5)</f>
        <v>0</v>
      </c>
      <c r="AI35" s="109">
        <f>($AK$3+(J35+S35)*12*7.57%)*SUM(Fasering!$D$5:$D$7)</f>
        <v>671.02737120415054</v>
      </c>
      <c r="AJ35" s="109">
        <f>($AK$3+(K35+T35)*12*7.57%)*SUM(Fasering!$D$5:$D$8)</f>
        <v>1235.5133971481275</v>
      </c>
      <c r="AK35" s="104">
        <f>($AK$3+(L35+U35)*12*7.57%)*SUM(Fasering!$D$5:$D$9)</f>
        <v>1930.8662025114522</v>
      </c>
      <c r="AL35" s="9">
        <f>($AK$3+(M35+V35)*12*7.57%)*SUM(Fasering!$D$5:$D$10)</f>
        <v>2757.0857872941237</v>
      </c>
      <c r="AM35" s="9">
        <f>($AK$3+(N35+W35)*12*7.57%)*SUM(Fasering!$D$5:$D$11)</f>
        <v>3711.873845577978</v>
      </c>
      <c r="AN35" s="74">
        <f>($AK$3+(O35+X35)*12*7.57%)*SUM(Fasering!$D$5:$D$12)</f>
        <v>4799.532799120002</v>
      </c>
      <c r="AO35" s="5">
        <f>($AK$3+(I35+AA35)*12*7.57%)*SUM(Fasering!$D$5)</f>
        <v>0</v>
      </c>
      <c r="AP35" s="109">
        <f>($AK$3+(J35+AB35)*12*7.57%)*SUM(Fasering!$D$5:$D$7)</f>
        <v>671.02737120415054</v>
      </c>
      <c r="AQ35" s="109">
        <f>($AK$3+(K35+AC35)*12*7.57%)*SUM(Fasering!$D$5:$D$8)</f>
        <v>1235.5133971481275</v>
      </c>
      <c r="AR35" s="104">
        <f>($AK$3+(L35+AD35)*12*7.57%)*SUM(Fasering!$D$5:$D$9)</f>
        <v>1930.8662025114522</v>
      </c>
      <c r="AS35" s="9">
        <f>($AK$3+(M35+AE35)*12*7.57%)*SUM(Fasering!$D$5:$D$10)</f>
        <v>2757.0857872941237</v>
      </c>
      <c r="AT35" s="9">
        <f>($AK$3+(N35+AF35)*12*7.57%)*SUM(Fasering!$D$5:$D$11)</f>
        <v>3711.873845577978</v>
      </c>
      <c r="AU35" s="74">
        <f>($AK$3+(O35+AG35)*12*7.57%)*SUM(Fasering!$D$5:$D$12)</f>
        <v>4799.532799120002</v>
      </c>
    </row>
    <row r="36" spans="1:47" x14ac:dyDescent="0.3">
      <c r="A36" s="32">
        <f t="shared" si="8"/>
        <v>26</v>
      </c>
      <c r="B36" s="142">
        <v>44853.25</v>
      </c>
      <c r="C36" s="143"/>
      <c r="D36" s="142">
        <f t="shared" si="0"/>
        <v>61574.541600000004</v>
      </c>
      <c r="E36" s="144">
        <f t="shared" si="1"/>
        <v>1526.3930153520462</v>
      </c>
      <c r="F36" s="142">
        <f t="shared" si="2"/>
        <v>5131.2118</v>
      </c>
      <c r="G36" s="144">
        <f t="shared" si="3"/>
        <v>127.19941794600383</v>
      </c>
      <c r="H36" s="60">
        <f>'L4'!$H$10</f>
        <v>1742.05</v>
      </c>
      <c r="I36" s="60">
        <f>GEW!$E$12+($F36-GEW!$E$12)*SUM(Fasering!$D$5)</f>
        <v>1858.3776639999999</v>
      </c>
      <c r="J36" s="60">
        <f>GEW!$E$12+($F36-GEW!$E$12)*SUM(Fasering!$D$5:$D$7)</f>
        <v>2704.6137432368823</v>
      </c>
      <c r="K36" s="60">
        <f>GEW!$E$12+($F36-GEW!$E$12)*SUM(Fasering!$D$5:$D$8)</f>
        <v>3190.1516535909859</v>
      </c>
      <c r="L36" s="98">
        <f>GEW!$E$12+($F36-GEW!$E$12)*SUM(Fasering!$D$5:$D$9)</f>
        <v>3675.6895639450895</v>
      </c>
      <c r="M36" s="60">
        <f>GEW!$E$12+($F36-GEW!$E$12)*SUM(Fasering!$D$5:$D$10)</f>
        <v>4161.2274742991931</v>
      </c>
      <c r="N36" s="60">
        <f>GEW!$E$12+($F36-GEW!$E$12)*SUM(Fasering!$D$5:$D$11)</f>
        <v>4645.6738896458974</v>
      </c>
      <c r="O36" s="117">
        <f>GEW!$E$12+($F36-GEW!$E$12)*SUM(Fasering!$D$5:$D$12)</f>
        <v>5131.2118000000009</v>
      </c>
      <c r="P36" s="142">
        <f t="shared" si="4"/>
        <v>0</v>
      </c>
      <c r="Q36" s="144">
        <f t="shared" si="5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101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116">
        <f>$P36*SUM(Fasering!$D$5:$D$12)</f>
        <v>0</v>
      </c>
      <c r="Y36" s="142">
        <f t="shared" si="6"/>
        <v>0</v>
      </c>
      <c r="Z36" s="144">
        <f t="shared" si="7"/>
        <v>0</v>
      </c>
      <c r="AA36" s="115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101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116">
        <f>$Y36*SUM(Fasering!$D$5:$D$12)</f>
        <v>0</v>
      </c>
      <c r="AH36" s="5">
        <f>($AK$3+(I36+R36)*12*7.57%)*SUM(Fasering!$D$5)</f>
        <v>0</v>
      </c>
      <c r="AI36" s="109">
        <f>($AK$3+(J36+S36)*12*7.57%)*SUM(Fasering!$D$5:$D$7)</f>
        <v>671.02737120415054</v>
      </c>
      <c r="AJ36" s="109">
        <f>($AK$3+(K36+T36)*12*7.57%)*SUM(Fasering!$D$5:$D$8)</f>
        <v>1235.5133971481275</v>
      </c>
      <c r="AK36" s="104">
        <f>($AK$3+(L36+U36)*12*7.57%)*SUM(Fasering!$D$5:$D$9)</f>
        <v>1930.8662025114522</v>
      </c>
      <c r="AL36" s="9">
        <f>($AK$3+(M36+V36)*12*7.57%)*SUM(Fasering!$D$5:$D$10)</f>
        <v>2757.0857872941237</v>
      </c>
      <c r="AM36" s="9">
        <f>($AK$3+(N36+W36)*12*7.57%)*SUM(Fasering!$D$5:$D$11)</f>
        <v>3711.873845577978</v>
      </c>
      <c r="AN36" s="74">
        <f>($AK$3+(O36+X36)*12*7.57%)*SUM(Fasering!$D$5:$D$12)</f>
        <v>4799.532799120002</v>
      </c>
      <c r="AO36" s="5">
        <f>($AK$3+(I36+AA36)*12*7.57%)*SUM(Fasering!$D$5)</f>
        <v>0</v>
      </c>
      <c r="AP36" s="109">
        <f>($AK$3+(J36+AB36)*12*7.57%)*SUM(Fasering!$D$5:$D$7)</f>
        <v>671.02737120415054</v>
      </c>
      <c r="AQ36" s="109">
        <f>($AK$3+(K36+AC36)*12*7.57%)*SUM(Fasering!$D$5:$D$8)</f>
        <v>1235.5133971481275</v>
      </c>
      <c r="AR36" s="104">
        <f>($AK$3+(L36+AD36)*12*7.57%)*SUM(Fasering!$D$5:$D$9)</f>
        <v>1930.8662025114522</v>
      </c>
      <c r="AS36" s="9">
        <f>($AK$3+(M36+AE36)*12*7.57%)*SUM(Fasering!$D$5:$D$10)</f>
        <v>2757.0857872941237</v>
      </c>
      <c r="AT36" s="9">
        <f>($AK$3+(N36+AF36)*12*7.57%)*SUM(Fasering!$D$5:$D$11)</f>
        <v>3711.873845577978</v>
      </c>
      <c r="AU36" s="74">
        <f>($AK$3+(O36+AG36)*12*7.57%)*SUM(Fasering!$D$5:$D$12)</f>
        <v>4799.532799120002</v>
      </c>
    </row>
    <row r="37" spans="1:47" x14ac:dyDescent="0.3">
      <c r="A37" s="32">
        <f t="shared" si="8"/>
        <v>27</v>
      </c>
      <c r="B37" s="142">
        <v>44853.25</v>
      </c>
      <c r="C37" s="143"/>
      <c r="D37" s="142">
        <f t="shared" si="0"/>
        <v>61574.541600000004</v>
      </c>
      <c r="E37" s="144">
        <f t="shared" si="1"/>
        <v>1526.3930153520462</v>
      </c>
      <c r="F37" s="142">
        <f t="shared" si="2"/>
        <v>5131.2118</v>
      </c>
      <c r="G37" s="144">
        <f t="shared" si="3"/>
        <v>127.19941794600383</v>
      </c>
      <c r="H37" s="60">
        <f>'L4'!$H$10</f>
        <v>1742.05</v>
      </c>
      <c r="I37" s="60">
        <f>GEW!$E$12+($F37-GEW!$E$12)*SUM(Fasering!$D$5)</f>
        <v>1858.3776639999999</v>
      </c>
      <c r="J37" s="60">
        <f>GEW!$E$12+($F37-GEW!$E$12)*SUM(Fasering!$D$5:$D$7)</f>
        <v>2704.6137432368823</v>
      </c>
      <c r="K37" s="60">
        <f>GEW!$E$12+($F37-GEW!$E$12)*SUM(Fasering!$D$5:$D$8)</f>
        <v>3190.1516535909859</v>
      </c>
      <c r="L37" s="98">
        <f>GEW!$E$12+($F37-GEW!$E$12)*SUM(Fasering!$D$5:$D$9)</f>
        <v>3675.6895639450895</v>
      </c>
      <c r="M37" s="60">
        <f>GEW!$E$12+($F37-GEW!$E$12)*SUM(Fasering!$D$5:$D$10)</f>
        <v>4161.2274742991931</v>
      </c>
      <c r="N37" s="60">
        <f>GEW!$E$12+($F37-GEW!$E$12)*SUM(Fasering!$D$5:$D$11)</f>
        <v>4645.6738896458974</v>
      </c>
      <c r="O37" s="117">
        <f>GEW!$E$12+($F37-GEW!$E$12)*SUM(Fasering!$D$5:$D$12)</f>
        <v>5131.2118000000009</v>
      </c>
      <c r="P37" s="142">
        <f t="shared" si="4"/>
        <v>0</v>
      </c>
      <c r="Q37" s="144">
        <f t="shared" si="5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101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116">
        <f>$P37*SUM(Fasering!$D$5:$D$12)</f>
        <v>0</v>
      </c>
      <c r="Y37" s="142">
        <f t="shared" si="6"/>
        <v>0</v>
      </c>
      <c r="Z37" s="144">
        <f t="shared" si="7"/>
        <v>0</v>
      </c>
      <c r="AA37" s="115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101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116">
        <f>$Y37*SUM(Fasering!$D$5:$D$12)</f>
        <v>0</v>
      </c>
      <c r="AH37" s="5">
        <f>($AK$3+(I37+R37)*12*7.57%)*SUM(Fasering!$D$5)</f>
        <v>0</v>
      </c>
      <c r="AI37" s="109">
        <f>($AK$3+(J37+S37)*12*7.57%)*SUM(Fasering!$D$5:$D$7)</f>
        <v>671.02737120415054</v>
      </c>
      <c r="AJ37" s="109">
        <f>($AK$3+(K37+T37)*12*7.57%)*SUM(Fasering!$D$5:$D$8)</f>
        <v>1235.5133971481275</v>
      </c>
      <c r="AK37" s="104">
        <f>($AK$3+(L37+U37)*12*7.57%)*SUM(Fasering!$D$5:$D$9)</f>
        <v>1930.8662025114522</v>
      </c>
      <c r="AL37" s="9">
        <f>($AK$3+(M37+V37)*12*7.57%)*SUM(Fasering!$D$5:$D$10)</f>
        <v>2757.0857872941237</v>
      </c>
      <c r="AM37" s="9">
        <f>($AK$3+(N37+W37)*12*7.57%)*SUM(Fasering!$D$5:$D$11)</f>
        <v>3711.873845577978</v>
      </c>
      <c r="AN37" s="74">
        <f>($AK$3+(O37+X37)*12*7.57%)*SUM(Fasering!$D$5:$D$12)</f>
        <v>4799.532799120002</v>
      </c>
      <c r="AO37" s="5">
        <f>($AK$3+(I37+AA37)*12*7.57%)*SUM(Fasering!$D$5)</f>
        <v>0</v>
      </c>
      <c r="AP37" s="109">
        <f>($AK$3+(J37+AB37)*12*7.57%)*SUM(Fasering!$D$5:$D$7)</f>
        <v>671.02737120415054</v>
      </c>
      <c r="AQ37" s="109">
        <f>($AK$3+(K37+AC37)*12*7.57%)*SUM(Fasering!$D$5:$D$8)</f>
        <v>1235.5133971481275</v>
      </c>
      <c r="AR37" s="104">
        <f>($AK$3+(L37+AD37)*12*7.57%)*SUM(Fasering!$D$5:$D$9)</f>
        <v>1930.8662025114522</v>
      </c>
      <c r="AS37" s="9">
        <f>($AK$3+(M37+AE37)*12*7.57%)*SUM(Fasering!$D$5:$D$10)</f>
        <v>2757.0857872941237</v>
      </c>
      <c r="AT37" s="9">
        <f>($AK$3+(N37+AF37)*12*7.57%)*SUM(Fasering!$D$5:$D$11)</f>
        <v>3711.873845577978</v>
      </c>
      <c r="AU37" s="74">
        <f>($AK$3+(O37+AG37)*12*7.57%)*SUM(Fasering!$D$5:$D$12)</f>
        <v>4799.532799120002</v>
      </c>
    </row>
    <row r="38" spans="1:47" x14ac:dyDescent="0.3">
      <c r="A38" s="35"/>
      <c r="B38" s="156"/>
      <c r="C38" s="157"/>
      <c r="D38" s="156"/>
      <c r="E38" s="157"/>
      <c r="F38" s="156"/>
      <c r="G38" s="157"/>
      <c r="H38" s="46"/>
      <c r="I38" s="46"/>
      <c r="J38" s="46"/>
      <c r="K38" s="99"/>
      <c r="L38" s="46"/>
      <c r="M38" s="46"/>
      <c r="N38" s="46"/>
      <c r="O38" s="119"/>
      <c r="P38" s="156"/>
      <c r="Q38" s="157"/>
      <c r="R38" s="46"/>
      <c r="S38" s="46"/>
      <c r="T38" s="99"/>
      <c r="U38" s="46"/>
      <c r="V38" s="46"/>
      <c r="W38" s="46"/>
      <c r="X38" s="119"/>
      <c r="Y38" s="156"/>
      <c r="Z38" s="157"/>
      <c r="AA38" s="46"/>
      <c r="AB38" s="46"/>
      <c r="AC38" s="99"/>
      <c r="AD38" s="46"/>
      <c r="AE38" s="46"/>
      <c r="AF38" s="46"/>
      <c r="AG38" s="119"/>
      <c r="AH38" s="75"/>
      <c r="AI38" s="110"/>
      <c r="AJ38" s="105"/>
      <c r="AK38" s="76"/>
      <c r="AL38" s="76"/>
      <c r="AM38" s="76"/>
      <c r="AN38" s="77"/>
      <c r="AO38" s="75"/>
      <c r="AP38" s="110"/>
      <c r="AQ38" s="105"/>
      <c r="AR38" s="76"/>
      <c r="AS38" s="76"/>
      <c r="AT38" s="76"/>
      <c r="AU38" s="77"/>
    </row>
  </sheetData>
  <mergeCells count="166">
    <mergeCell ref="B35:C35"/>
    <mergeCell ref="D35:E35"/>
    <mergeCell ref="F35:G35"/>
    <mergeCell ref="P35:Q35"/>
    <mergeCell ref="Y35:Z35"/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8:C8"/>
    <mergeCell ref="D8:E8"/>
    <mergeCell ref="F8:G8"/>
    <mergeCell ref="P8:Q8"/>
    <mergeCell ref="Y8:Z8"/>
    <mergeCell ref="B9:C9"/>
    <mergeCell ref="D9:E9"/>
    <mergeCell ref="B10:C10"/>
    <mergeCell ref="D10:E10"/>
    <mergeCell ref="F10:G10"/>
    <mergeCell ref="P10:Q10"/>
    <mergeCell ref="Y10:Z10"/>
    <mergeCell ref="AH6:AN6"/>
    <mergeCell ref="AO6:AU6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25" style="23" customWidth="1"/>
    <col min="11" max="11" width="11.25" style="24" customWidth="1"/>
    <col min="12" max="15" width="11.25" style="23" customWidth="1"/>
    <col min="16" max="17" width="7.75" style="23" customWidth="1"/>
    <col min="18" max="19" width="11.25" style="23" customWidth="1"/>
    <col min="20" max="20" width="11.25" style="24" customWidth="1"/>
    <col min="21" max="24" width="11.25" style="23" customWidth="1"/>
    <col min="25" max="26" width="7.75" style="23" customWidth="1"/>
    <col min="27" max="28" width="11.25" style="23" customWidth="1"/>
    <col min="29" max="29" width="11.25" style="24" customWidth="1"/>
    <col min="30" max="33" width="11.25" style="23" customWidth="1"/>
    <col min="34" max="34" width="11.25" customWidth="1"/>
    <col min="35" max="35" width="11.25" style="68" customWidth="1"/>
    <col min="36" max="36" width="11.25" style="94" customWidth="1"/>
    <col min="37" max="41" width="11.25" customWidth="1"/>
    <col min="42" max="42" width="11.25" style="68" customWidth="1"/>
    <col min="43" max="43" width="11.25" style="94" customWidth="1"/>
    <col min="44" max="44" width="11.25" style="23" customWidth="1"/>
    <col min="45" max="47" width="11.25" customWidth="1"/>
  </cols>
  <sheetData>
    <row r="1" spans="1:47" ht="16.5" x14ac:dyDescent="0.3">
      <c r="A1" s="21" t="s">
        <v>45</v>
      </c>
      <c r="B1" s="21" t="s">
        <v>19</v>
      </c>
      <c r="C1" s="21" t="s">
        <v>124</v>
      </c>
      <c r="D1" s="21"/>
      <c r="E1" s="66"/>
      <c r="G1" s="55"/>
      <c r="H1" s="21"/>
      <c r="I1" s="21"/>
      <c r="L1" s="85">
        <f>D6</f>
        <v>44287</v>
      </c>
      <c r="O1" s="24" t="s">
        <v>46</v>
      </c>
      <c r="AB1" s="68"/>
      <c r="AC1" s="94"/>
      <c r="AD1"/>
      <c r="AE1"/>
      <c r="AF1"/>
      <c r="AG1"/>
      <c r="AH1" s="68" t="str">
        <f>'L4'!$AH$2</f>
        <v>Berekening eindejaarspremie 2020:</v>
      </c>
      <c r="AR1"/>
    </row>
    <row r="2" spans="1:47" ht="16.5" x14ac:dyDescent="0.3">
      <c r="A2" s="21"/>
      <c r="B2" s="21"/>
      <c r="C2" s="63"/>
      <c r="D2" s="64"/>
      <c r="E2" s="64"/>
      <c r="F2" s="64"/>
      <c r="G2" s="64"/>
      <c r="H2" s="63"/>
      <c r="I2" s="63"/>
      <c r="J2" s="65"/>
      <c r="K2" s="64"/>
      <c r="L2" s="65"/>
      <c r="N2" s="23" t="s">
        <v>21</v>
      </c>
      <c r="O2" s="25">
        <f>'L4'!O3</f>
        <v>1.3728</v>
      </c>
      <c r="AH2" s="69" t="s">
        <v>92</v>
      </c>
      <c r="AK2" s="70">
        <f>'L4'!$AK$3</f>
        <v>138.34</v>
      </c>
      <c r="AR2"/>
    </row>
    <row r="3" spans="1:47" ht="17.25" x14ac:dyDescent="0.35">
      <c r="A3" s="21"/>
      <c r="B3" s="21"/>
      <c r="C3" s="21"/>
      <c r="D3" s="21"/>
      <c r="E3" s="26"/>
      <c r="F3" s="27"/>
      <c r="G3" s="21"/>
      <c r="H3" s="21"/>
      <c r="I3" s="21"/>
      <c r="J3" s="36"/>
      <c r="K3" s="21"/>
      <c r="L3" s="21"/>
      <c r="M3" s="21"/>
      <c r="N3" s="21"/>
      <c r="O3" s="21"/>
      <c r="P3" s="21"/>
      <c r="AH3" s="69" t="s">
        <v>47</v>
      </c>
    </row>
    <row r="4" spans="1:47" x14ac:dyDescent="0.3">
      <c r="A4" s="28"/>
      <c r="B4" s="135" t="s">
        <v>22</v>
      </c>
      <c r="C4" s="136"/>
      <c r="D4" s="136"/>
      <c r="E4" s="137"/>
      <c r="F4" s="135" t="s">
        <v>23</v>
      </c>
      <c r="G4" s="137"/>
      <c r="H4" s="132" t="s">
        <v>37</v>
      </c>
      <c r="I4" s="133"/>
      <c r="J4" s="133"/>
      <c r="K4" s="133"/>
      <c r="L4" s="133"/>
      <c r="M4" s="133"/>
      <c r="N4" s="133"/>
      <c r="O4" s="134"/>
      <c r="P4" s="135" t="s">
        <v>24</v>
      </c>
      <c r="Q4" s="138"/>
      <c r="R4" s="132" t="s">
        <v>38</v>
      </c>
      <c r="S4" s="133"/>
      <c r="T4" s="133"/>
      <c r="U4" s="133"/>
      <c r="V4" s="133"/>
      <c r="W4" s="133"/>
      <c r="X4" s="134"/>
      <c r="Y4" s="135" t="s">
        <v>25</v>
      </c>
      <c r="Z4" s="137"/>
      <c r="AA4" s="132" t="s">
        <v>39</v>
      </c>
      <c r="AB4" s="133"/>
      <c r="AC4" s="133"/>
      <c r="AD4" s="133"/>
      <c r="AE4" s="133"/>
      <c r="AF4" s="133"/>
      <c r="AG4" s="134"/>
      <c r="AH4" s="132" t="s">
        <v>99</v>
      </c>
      <c r="AI4" s="133"/>
      <c r="AJ4" s="133"/>
      <c r="AK4" s="133"/>
      <c r="AL4" s="133"/>
      <c r="AM4" s="133"/>
      <c r="AN4" s="134"/>
      <c r="AO4" s="132" t="s">
        <v>100</v>
      </c>
      <c r="AP4" s="133"/>
      <c r="AQ4" s="133"/>
      <c r="AR4" s="133"/>
      <c r="AS4" s="133"/>
      <c r="AT4" s="133"/>
      <c r="AU4" s="134"/>
    </row>
    <row r="5" spans="1:47" x14ac:dyDescent="0.3">
      <c r="A5" s="32"/>
      <c r="B5" s="139">
        <v>1</v>
      </c>
      <c r="C5" s="140"/>
      <c r="D5" s="139"/>
      <c r="E5" s="140"/>
      <c r="F5" s="139"/>
      <c r="G5" s="140"/>
      <c r="H5" s="43" t="s">
        <v>128</v>
      </c>
      <c r="I5" s="43" t="s">
        <v>32</v>
      </c>
      <c r="J5" s="43" t="s">
        <v>33</v>
      </c>
      <c r="K5" s="43" t="s">
        <v>34</v>
      </c>
      <c r="L5" s="95" t="s">
        <v>35</v>
      </c>
      <c r="M5" s="43" t="s">
        <v>36</v>
      </c>
      <c r="N5" s="43" t="s">
        <v>125</v>
      </c>
      <c r="O5" s="114" t="s">
        <v>126</v>
      </c>
      <c r="P5" s="139"/>
      <c r="Q5" s="140"/>
      <c r="R5" s="43" t="s">
        <v>127</v>
      </c>
      <c r="S5" s="43" t="s">
        <v>33</v>
      </c>
      <c r="T5" s="43" t="s">
        <v>34</v>
      </c>
      <c r="U5" s="95" t="s">
        <v>35</v>
      </c>
      <c r="V5" s="43" t="s">
        <v>36</v>
      </c>
      <c r="W5" s="43" t="s">
        <v>125</v>
      </c>
      <c r="X5" s="114" t="s">
        <v>126</v>
      </c>
      <c r="Y5" s="141" t="s">
        <v>27</v>
      </c>
      <c r="Z5" s="140"/>
      <c r="AA5" s="43" t="s">
        <v>127</v>
      </c>
      <c r="AB5" s="43" t="s">
        <v>33</v>
      </c>
      <c r="AC5" s="43" t="s">
        <v>34</v>
      </c>
      <c r="AD5" s="95" t="s">
        <v>35</v>
      </c>
      <c r="AE5" s="43" t="s">
        <v>36</v>
      </c>
      <c r="AF5" s="43" t="s">
        <v>125</v>
      </c>
      <c r="AG5" s="114" t="s">
        <v>126</v>
      </c>
      <c r="AH5" s="43" t="s">
        <v>127</v>
      </c>
      <c r="AI5" s="43" t="s">
        <v>33</v>
      </c>
      <c r="AJ5" s="43" t="s">
        <v>34</v>
      </c>
      <c r="AK5" s="95" t="s">
        <v>35</v>
      </c>
      <c r="AL5" s="43" t="s">
        <v>36</v>
      </c>
      <c r="AM5" s="43" t="s">
        <v>125</v>
      </c>
      <c r="AN5" s="114" t="s">
        <v>126</v>
      </c>
      <c r="AO5" s="43" t="s">
        <v>127</v>
      </c>
      <c r="AP5" s="43" t="s">
        <v>33</v>
      </c>
      <c r="AQ5" s="43" t="s">
        <v>34</v>
      </c>
      <c r="AR5" s="95" t="s">
        <v>35</v>
      </c>
      <c r="AS5" s="43" t="s">
        <v>36</v>
      </c>
      <c r="AT5" s="43" t="s">
        <v>125</v>
      </c>
      <c r="AU5" s="114" t="s">
        <v>126</v>
      </c>
    </row>
    <row r="6" spans="1:47" x14ac:dyDescent="0.3">
      <c r="A6" s="32"/>
      <c r="B6" s="148" t="s">
        <v>30</v>
      </c>
      <c r="C6" s="149"/>
      <c r="D6" s="150">
        <f>'L4'!$D$8</f>
        <v>44287</v>
      </c>
      <c r="E6" s="151"/>
      <c r="F6" s="154">
        <f>D6</f>
        <v>44287</v>
      </c>
      <c r="G6" s="155"/>
      <c r="H6" s="47"/>
      <c r="I6" s="47" t="s">
        <v>101</v>
      </c>
      <c r="J6" s="47" t="s">
        <v>102</v>
      </c>
      <c r="K6" s="47" t="s">
        <v>103</v>
      </c>
      <c r="L6" s="96" t="s">
        <v>103</v>
      </c>
      <c r="M6" s="47" t="s">
        <v>103</v>
      </c>
      <c r="N6" s="47" t="s">
        <v>104</v>
      </c>
      <c r="O6" s="52" t="s">
        <v>103</v>
      </c>
      <c r="P6" s="152"/>
      <c r="Q6" s="153"/>
      <c r="R6" s="47" t="s">
        <v>101</v>
      </c>
      <c r="S6" s="47" t="s">
        <v>102</v>
      </c>
      <c r="T6" s="47" t="s">
        <v>103</v>
      </c>
      <c r="U6" s="96" t="s">
        <v>103</v>
      </c>
      <c r="V6" s="47" t="s">
        <v>103</v>
      </c>
      <c r="W6" s="47" t="s">
        <v>104</v>
      </c>
      <c r="X6" s="52" t="s">
        <v>103</v>
      </c>
      <c r="Y6" s="152"/>
      <c r="Z6" s="153"/>
      <c r="AA6" s="47" t="s">
        <v>101</v>
      </c>
      <c r="AB6" s="47" t="s">
        <v>102</v>
      </c>
      <c r="AC6" s="47" t="s">
        <v>103</v>
      </c>
      <c r="AD6" s="96" t="s">
        <v>103</v>
      </c>
      <c r="AE6" s="47" t="s">
        <v>103</v>
      </c>
      <c r="AF6" s="47" t="s">
        <v>104</v>
      </c>
      <c r="AG6" s="52" t="s">
        <v>103</v>
      </c>
      <c r="AH6" s="47" t="s">
        <v>101</v>
      </c>
      <c r="AI6" s="47" t="s">
        <v>102</v>
      </c>
      <c r="AJ6" s="47" t="s">
        <v>103</v>
      </c>
      <c r="AK6" s="96" t="s">
        <v>103</v>
      </c>
      <c r="AL6" s="47" t="s">
        <v>103</v>
      </c>
      <c r="AM6" s="47" t="s">
        <v>104</v>
      </c>
      <c r="AN6" s="52" t="s">
        <v>103</v>
      </c>
      <c r="AO6" s="47" t="s">
        <v>101</v>
      </c>
      <c r="AP6" s="47" t="s">
        <v>102</v>
      </c>
      <c r="AQ6" s="47" t="s">
        <v>103</v>
      </c>
      <c r="AR6" s="96" t="s">
        <v>103</v>
      </c>
      <c r="AS6" s="47" t="s">
        <v>103</v>
      </c>
      <c r="AT6" s="47" t="s">
        <v>104</v>
      </c>
      <c r="AU6" s="52" t="s">
        <v>103</v>
      </c>
    </row>
    <row r="7" spans="1:47" x14ac:dyDescent="0.3">
      <c r="A7" s="32"/>
      <c r="B7" s="135"/>
      <c r="C7" s="137"/>
      <c r="D7" s="147"/>
      <c r="E7" s="138"/>
      <c r="F7" s="93"/>
      <c r="G7" s="59"/>
      <c r="H7" s="61"/>
      <c r="I7" s="61"/>
      <c r="J7" s="61"/>
      <c r="K7" s="61"/>
      <c r="L7" s="97"/>
      <c r="M7" s="61"/>
      <c r="N7" s="61"/>
      <c r="O7" s="59"/>
      <c r="P7" s="58"/>
      <c r="Q7" s="59"/>
      <c r="R7" s="44"/>
      <c r="S7" s="44"/>
      <c r="T7" s="44"/>
      <c r="U7" s="100"/>
      <c r="V7" s="44"/>
      <c r="W7" s="44"/>
      <c r="X7" s="113"/>
      <c r="Y7" s="58"/>
      <c r="Z7" s="59"/>
      <c r="AA7" s="118"/>
      <c r="AB7" s="44"/>
      <c r="AC7" s="44"/>
      <c r="AD7" s="100"/>
      <c r="AE7" s="44"/>
      <c r="AF7" s="44"/>
      <c r="AG7" s="113"/>
      <c r="AH7" s="71"/>
      <c r="AI7" s="108"/>
      <c r="AJ7" s="108"/>
      <c r="AK7" s="103"/>
      <c r="AL7" s="72"/>
      <c r="AM7" s="72"/>
      <c r="AN7" s="73"/>
      <c r="AO7" s="71"/>
      <c r="AP7" s="108"/>
      <c r="AQ7" s="108"/>
      <c r="AR7" s="103"/>
      <c r="AS7" s="72"/>
      <c r="AT7" s="72"/>
      <c r="AU7" s="73"/>
    </row>
    <row r="8" spans="1:47" x14ac:dyDescent="0.3">
      <c r="A8" s="32">
        <v>0</v>
      </c>
      <c r="B8" s="142">
        <v>27164.45</v>
      </c>
      <c r="C8" s="143"/>
      <c r="D8" s="142">
        <f t="shared" ref="D8:D35" si="0">B8*$O$2</f>
        <v>37291.356960000005</v>
      </c>
      <c r="E8" s="144">
        <f t="shared" ref="E8:E35" si="1">D8/40.3399</f>
        <v>924.42859203914747</v>
      </c>
      <c r="F8" s="145">
        <f t="shared" ref="F8:F35" si="2">B8/12*$O$2</f>
        <v>3107.6130800000005</v>
      </c>
      <c r="G8" s="146">
        <f t="shared" ref="G8:G35" si="3">F8/40.3399</f>
        <v>77.035716003262294</v>
      </c>
      <c r="H8" s="60">
        <f>'L4'!$H$10</f>
        <v>1742.05</v>
      </c>
      <c r="I8" s="60">
        <f>GEW!$E$12+($F8-GEW!$E$12)*SUM(Fasering!$D$5)</f>
        <v>1858.3776639999999</v>
      </c>
      <c r="J8" s="60">
        <f>GEW!$E$12+($F8-GEW!$E$12)*SUM(Fasering!$D$5:$D$7)</f>
        <v>2181.3845859981075</v>
      </c>
      <c r="K8" s="60">
        <f>GEW!$E$12+($F8-GEW!$E$12)*SUM(Fasering!$D$5:$D$8)</f>
        <v>2366.7136091689231</v>
      </c>
      <c r="L8" s="98">
        <f>GEW!$E$12+($F8-GEW!$E$12)*SUM(Fasering!$D$5:$D$9)</f>
        <v>2552.0426323397382</v>
      </c>
      <c r="M8" s="60">
        <f>GEW!$E$12+($F8-GEW!$E$12)*SUM(Fasering!$D$5:$D$10)</f>
        <v>2737.3716555105539</v>
      </c>
      <c r="N8" s="60">
        <f>GEW!$E$12+($F8-GEW!$E$12)*SUM(Fasering!$D$5:$D$11)</f>
        <v>2922.2840568291854</v>
      </c>
      <c r="O8" s="117">
        <f>GEW!$E$12+($F8-GEW!$E$12)*SUM(Fasering!$D$5:$D$12)</f>
        <v>3107.613080000001</v>
      </c>
      <c r="P8" s="145">
        <f t="shared" ref="P8:P35" si="4">((B8&lt;19968.2)*913.03+(B8&gt;19968.2)*(B8&lt;20424.71)*(20424.71-B8+456.51)+(B8&gt;20424.71)*(B8&lt;22659.62)*456.51+(B8&gt;22659.62)*(B8&lt;23116.13)*(23116.13-B8))/12*$O$2</f>
        <v>0</v>
      </c>
      <c r="Q8" s="146">
        <f t="shared" ref="Q8:Q35" si="5">P8/40.3399</f>
        <v>0</v>
      </c>
      <c r="R8" s="45">
        <f>$P8*SUM(Fasering!$D$5)</f>
        <v>0</v>
      </c>
      <c r="S8" s="45">
        <f>$P8*SUM(Fasering!$D$5:$D$7)</f>
        <v>0</v>
      </c>
      <c r="T8" s="45">
        <f>$P8*SUM(Fasering!$D$5:$D$8)</f>
        <v>0</v>
      </c>
      <c r="U8" s="101">
        <f>$P8*SUM(Fasering!$D$5:$D$9)</f>
        <v>0</v>
      </c>
      <c r="V8" s="45">
        <f>$P8*SUM(Fasering!$D$5:$D$10)</f>
        <v>0</v>
      </c>
      <c r="W8" s="45">
        <f>$P8*SUM(Fasering!$D$5:$D$11)</f>
        <v>0</v>
      </c>
      <c r="X8" s="116">
        <f>$P8*SUM(Fasering!$D$5:$D$12)</f>
        <v>0</v>
      </c>
      <c r="Y8" s="145">
        <f t="shared" ref="Y8:Y35" si="6">((B8&lt;19968.2)*456.51+(B8&gt;19968.2)*(B8&lt;20196.46)*(20196.46-B8+228.26)+(B8&gt;20196.46)*(B8&lt;22659.62)*228.26+(B8&gt;22659.62)*(B8&lt;22887.88)*(22887.88-B8))/12*$O$2</f>
        <v>0</v>
      </c>
      <c r="Z8" s="146">
        <f t="shared" ref="Z8:Z35" si="7">Y8/40.3399</f>
        <v>0</v>
      </c>
      <c r="AA8" s="115">
        <f>$Y8*SUM(Fasering!$D$5)</f>
        <v>0</v>
      </c>
      <c r="AB8" s="45">
        <f>$Y8*SUM(Fasering!$D$5:$D$7)</f>
        <v>0</v>
      </c>
      <c r="AC8" s="45">
        <f>$Y8*SUM(Fasering!$D$5:$D$8)</f>
        <v>0</v>
      </c>
      <c r="AD8" s="101">
        <f>$Y8*SUM(Fasering!$D$5:$D$9)</f>
        <v>0</v>
      </c>
      <c r="AE8" s="45">
        <f>$Y8*SUM(Fasering!$D$5:$D$10)</f>
        <v>0</v>
      </c>
      <c r="AF8" s="45">
        <f>$Y8*SUM(Fasering!$D$5:$D$11)</f>
        <v>0</v>
      </c>
      <c r="AG8" s="116">
        <f>$Y8*SUM(Fasering!$D$5:$D$12)</f>
        <v>0</v>
      </c>
      <c r="AH8" s="5">
        <f>($AK$2+(I8+R8)*12*7.57%)*SUM(Fasering!$D$5)</f>
        <v>0</v>
      </c>
      <c r="AI8" s="109">
        <f>($AK$2+(J8+S8)*12*7.57%)*SUM(Fasering!$D$5:$D$7)</f>
        <v>548.13169483478077</v>
      </c>
      <c r="AJ8" s="109">
        <f>($AK$2+(K8+T8)*12*7.57%)*SUM(Fasering!$D$5:$D$8)</f>
        <v>931.13446697629888</v>
      </c>
      <c r="AK8" s="104">
        <f>($AK$2+(L8+U8)*12*7.57%)*SUM(Fasering!$D$5:$D$9)</f>
        <v>1364.0888739502238</v>
      </c>
      <c r="AL8" s="9">
        <f>($AK$2+(M8+V8)*12*7.57%)*SUM(Fasering!$D$5:$D$10)</f>
        <v>1846.9949157565568</v>
      </c>
      <c r="AM8" s="9">
        <f>($AK$2+(N8+W8)*12*7.57%)*SUM(Fasering!$D$5:$D$11)</f>
        <v>2378.5987022711051</v>
      </c>
      <c r="AN8" s="74">
        <f>($AK$2+(O8+X8)*12*7.57%)*SUM(Fasering!$D$5:$D$12)</f>
        <v>2961.2957218720016</v>
      </c>
      <c r="AO8" s="5">
        <f>($AK$2+(I8+AA8)*12*7.57%)*SUM(Fasering!$D$5)</f>
        <v>0</v>
      </c>
      <c r="AP8" s="109">
        <f>($AK$2+(J8+AB8)*12*7.57%)*SUM(Fasering!$D$5:$D$7)</f>
        <v>548.13169483478077</v>
      </c>
      <c r="AQ8" s="109">
        <f>($AK$2+(K8+AC8)*12*7.57%)*SUM(Fasering!$D$5:$D$8)</f>
        <v>931.13446697629888</v>
      </c>
      <c r="AR8" s="104">
        <f>($AK$2+(L8+AD8)*12*7.57%)*SUM(Fasering!$D$5:$D$9)</f>
        <v>1364.0888739502238</v>
      </c>
      <c r="AS8" s="9">
        <f>($AK$2+(M8+AE8)*12*7.57%)*SUM(Fasering!$D$5:$D$10)</f>
        <v>1846.9949157565568</v>
      </c>
      <c r="AT8" s="9">
        <f>($AK$2+(N8+AF8)*12*7.57%)*SUM(Fasering!$D$5:$D$11)</f>
        <v>2378.5987022711051</v>
      </c>
      <c r="AU8" s="74">
        <f>($AK$2+(O8+AG8)*12*7.57%)*SUM(Fasering!$D$5:$D$12)</f>
        <v>2961.2957218720016</v>
      </c>
    </row>
    <row r="9" spans="1:47" x14ac:dyDescent="0.3">
      <c r="A9" s="32">
        <f t="shared" ref="A9:A35" si="8">+A8+1</f>
        <v>1</v>
      </c>
      <c r="B9" s="142">
        <v>27948.04</v>
      </c>
      <c r="C9" s="143"/>
      <c r="D9" s="142">
        <f t="shared" si="0"/>
        <v>38367.069312</v>
      </c>
      <c r="E9" s="144">
        <f t="shared" si="1"/>
        <v>951.09480469708649</v>
      </c>
      <c r="F9" s="145">
        <f t="shared" si="2"/>
        <v>3197.2557760000004</v>
      </c>
      <c r="G9" s="146">
        <f t="shared" si="3"/>
        <v>79.257900391423888</v>
      </c>
      <c r="H9" s="60">
        <f>'L4'!$H$10</f>
        <v>1742.05</v>
      </c>
      <c r="I9" s="60">
        <f>GEW!$E$12+($F9-GEW!$E$12)*SUM(Fasering!$D$5)</f>
        <v>1858.3776639999999</v>
      </c>
      <c r="J9" s="60">
        <f>GEW!$E$12+($F9-GEW!$E$12)*SUM(Fasering!$D$5:$D$7)</f>
        <v>2204.5629324840611</v>
      </c>
      <c r="K9" s="60">
        <f>GEW!$E$12+($F9-GEW!$E$12)*SUM(Fasering!$D$5:$D$8)</f>
        <v>2403.1908047519291</v>
      </c>
      <c r="L9" s="98">
        <f>GEW!$E$12+($F9-GEW!$E$12)*SUM(Fasering!$D$5:$D$9)</f>
        <v>2601.8186770197981</v>
      </c>
      <c r="M9" s="60">
        <f>GEW!$E$12+($F9-GEW!$E$12)*SUM(Fasering!$D$5:$D$10)</f>
        <v>2800.4465492876661</v>
      </c>
      <c r="N9" s="60">
        <f>GEW!$E$12+($F9-GEW!$E$12)*SUM(Fasering!$D$5:$D$11)</f>
        <v>2998.6279037321319</v>
      </c>
      <c r="O9" s="117">
        <f>GEW!$E$12+($F9-GEW!$E$12)*SUM(Fasering!$D$5:$D$12)</f>
        <v>3197.2557760000009</v>
      </c>
      <c r="P9" s="145">
        <f t="shared" si="4"/>
        <v>0</v>
      </c>
      <c r="Q9" s="146">
        <f t="shared" si="5"/>
        <v>0</v>
      </c>
      <c r="R9" s="45">
        <f>$P9*SUM(Fasering!$D$5)</f>
        <v>0</v>
      </c>
      <c r="S9" s="45">
        <f>$P9*SUM(Fasering!$D$5:$D$7)</f>
        <v>0</v>
      </c>
      <c r="T9" s="45">
        <f>$P9*SUM(Fasering!$D$5:$D$8)</f>
        <v>0</v>
      </c>
      <c r="U9" s="101">
        <f>$P9*SUM(Fasering!$D$5:$D$9)</f>
        <v>0</v>
      </c>
      <c r="V9" s="45">
        <f>$P9*SUM(Fasering!$D$5:$D$10)</f>
        <v>0</v>
      </c>
      <c r="W9" s="45">
        <f>$P9*SUM(Fasering!$D$5:$D$11)</f>
        <v>0</v>
      </c>
      <c r="X9" s="116">
        <f>$P9*SUM(Fasering!$D$5:$D$12)</f>
        <v>0</v>
      </c>
      <c r="Y9" s="145">
        <f t="shared" si="6"/>
        <v>0</v>
      </c>
      <c r="Z9" s="146">
        <f t="shared" si="7"/>
        <v>0</v>
      </c>
      <c r="AA9" s="115">
        <f>$Y9*SUM(Fasering!$D$5)</f>
        <v>0</v>
      </c>
      <c r="AB9" s="45">
        <f>$Y9*SUM(Fasering!$D$5:$D$7)</f>
        <v>0</v>
      </c>
      <c r="AC9" s="45">
        <f>$Y9*SUM(Fasering!$D$5:$D$8)</f>
        <v>0</v>
      </c>
      <c r="AD9" s="101">
        <f>$Y9*SUM(Fasering!$D$5:$D$9)</f>
        <v>0</v>
      </c>
      <c r="AE9" s="45">
        <f>$Y9*SUM(Fasering!$D$5:$D$10)</f>
        <v>0</v>
      </c>
      <c r="AF9" s="45">
        <f>$Y9*SUM(Fasering!$D$5:$D$11)</f>
        <v>0</v>
      </c>
      <c r="AG9" s="116">
        <f>$Y9*SUM(Fasering!$D$5:$D$12)</f>
        <v>0</v>
      </c>
      <c r="AH9" s="5">
        <f>($AK$2+(I9+R9)*12*7.57%)*SUM(Fasering!$D$5)</f>
        <v>0</v>
      </c>
      <c r="AI9" s="109">
        <f>($AK$2+(J9+S9)*12*7.57%)*SUM(Fasering!$D$5:$D$7)</f>
        <v>553.57580766585329</v>
      </c>
      <c r="AJ9" s="109">
        <f>($AK$2+(K9+T9)*12*7.57%)*SUM(Fasering!$D$5:$D$8)</f>
        <v>944.61804335758757</v>
      </c>
      <c r="AK9" s="104">
        <f>($AK$2+(L9+U9)*12*7.57%)*SUM(Fasering!$D$5:$D$9)</f>
        <v>1389.1963457339118</v>
      </c>
      <c r="AL9" s="9">
        <f>($AK$2+(M9+V9)*12*7.57%)*SUM(Fasering!$D$5:$D$10)</f>
        <v>1887.3107147948247</v>
      </c>
      <c r="AM9" s="9">
        <f>($AK$2+(N9+W9)*12*7.57%)*SUM(Fasering!$D$5:$D$11)</f>
        <v>2437.6609942040695</v>
      </c>
      <c r="AN9" s="74">
        <f>($AK$2+(O9+X9)*12*7.57%)*SUM(Fasering!$D$5:$D$12)</f>
        <v>3042.7271469184011</v>
      </c>
      <c r="AO9" s="5">
        <f>($AK$2+(I9+AA9)*12*7.57%)*SUM(Fasering!$D$5)</f>
        <v>0</v>
      </c>
      <c r="AP9" s="109">
        <f>($AK$2+(J9+AB9)*12*7.57%)*SUM(Fasering!$D$5:$D$7)</f>
        <v>553.57580766585329</v>
      </c>
      <c r="AQ9" s="109">
        <f>($AK$2+(K9+AC9)*12*7.57%)*SUM(Fasering!$D$5:$D$8)</f>
        <v>944.61804335758757</v>
      </c>
      <c r="AR9" s="104">
        <f>($AK$2+(L9+AD9)*12*7.57%)*SUM(Fasering!$D$5:$D$9)</f>
        <v>1389.1963457339118</v>
      </c>
      <c r="AS9" s="9">
        <f>($AK$2+(M9+AE9)*12*7.57%)*SUM(Fasering!$D$5:$D$10)</f>
        <v>1887.3107147948247</v>
      </c>
      <c r="AT9" s="9">
        <f>($AK$2+(N9+AF9)*12*7.57%)*SUM(Fasering!$D$5:$D$11)</f>
        <v>2437.6609942040695</v>
      </c>
      <c r="AU9" s="74">
        <f>($AK$2+(O9+AG9)*12*7.57%)*SUM(Fasering!$D$5:$D$12)</f>
        <v>3042.7271469184011</v>
      </c>
    </row>
    <row r="10" spans="1:47" x14ac:dyDescent="0.3">
      <c r="A10" s="32">
        <f t="shared" si="8"/>
        <v>2</v>
      </c>
      <c r="B10" s="142">
        <v>28764.29</v>
      </c>
      <c r="C10" s="143"/>
      <c r="D10" s="142">
        <f t="shared" si="0"/>
        <v>39487.617312000002</v>
      </c>
      <c r="E10" s="144">
        <f t="shared" si="1"/>
        <v>978.87246403684696</v>
      </c>
      <c r="F10" s="145">
        <f t="shared" si="2"/>
        <v>3290.6347759999999</v>
      </c>
      <c r="G10" s="146">
        <f t="shared" si="3"/>
        <v>81.572705336403899</v>
      </c>
      <c r="H10" s="60">
        <f>'L4'!$H$10</f>
        <v>1742.05</v>
      </c>
      <c r="I10" s="60">
        <f>GEW!$E$12+($F10-GEW!$E$12)*SUM(Fasering!$D$5)</f>
        <v>1858.3776639999999</v>
      </c>
      <c r="J10" s="60">
        <f>GEW!$E$12+($F10-GEW!$E$12)*SUM(Fasering!$D$5:$D$7)</f>
        <v>2228.7073515286625</v>
      </c>
      <c r="K10" s="60">
        <f>GEW!$E$12+($F10-GEW!$E$12)*SUM(Fasering!$D$5:$D$8)</f>
        <v>2441.1883683944325</v>
      </c>
      <c r="L10" s="98">
        <f>GEW!$E$12+($F10-GEW!$E$12)*SUM(Fasering!$D$5:$D$9)</f>
        <v>2653.669385260202</v>
      </c>
      <c r="M10" s="60">
        <f>GEW!$E$12+($F10-GEW!$E$12)*SUM(Fasering!$D$5:$D$10)</f>
        <v>2866.1504021259721</v>
      </c>
      <c r="N10" s="60">
        <f>GEW!$E$12+($F10-GEW!$E$12)*SUM(Fasering!$D$5:$D$11)</f>
        <v>3078.1537591342303</v>
      </c>
      <c r="O10" s="117">
        <f>GEW!$E$12+($F10-GEW!$E$12)*SUM(Fasering!$D$5:$D$12)</f>
        <v>3290.6347759999999</v>
      </c>
      <c r="P10" s="145">
        <f t="shared" si="4"/>
        <v>0</v>
      </c>
      <c r="Q10" s="146">
        <f t="shared" si="5"/>
        <v>0</v>
      </c>
      <c r="R10" s="45">
        <f>$P10*SUM(Fasering!$D$5)</f>
        <v>0</v>
      </c>
      <c r="S10" s="45">
        <f>$P10*SUM(Fasering!$D$5:$D$7)</f>
        <v>0</v>
      </c>
      <c r="T10" s="45">
        <f>$P10*SUM(Fasering!$D$5:$D$8)</f>
        <v>0</v>
      </c>
      <c r="U10" s="101">
        <f>$P10*SUM(Fasering!$D$5:$D$9)</f>
        <v>0</v>
      </c>
      <c r="V10" s="45">
        <f>$P10*SUM(Fasering!$D$5:$D$10)</f>
        <v>0</v>
      </c>
      <c r="W10" s="45">
        <f>$P10*SUM(Fasering!$D$5:$D$11)</f>
        <v>0</v>
      </c>
      <c r="X10" s="116">
        <f>$P10*SUM(Fasering!$D$5:$D$12)</f>
        <v>0</v>
      </c>
      <c r="Y10" s="145">
        <f t="shared" si="6"/>
        <v>0</v>
      </c>
      <c r="Z10" s="146">
        <f t="shared" si="7"/>
        <v>0</v>
      </c>
      <c r="AA10" s="115">
        <f>$Y10*SUM(Fasering!$D$5)</f>
        <v>0</v>
      </c>
      <c r="AB10" s="45">
        <f>$Y10*SUM(Fasering!$D$5:$D$7)</f>
        <v>0</v>
      </c>
      <c r="AC10" s="45">
        <f>$Y10*SUM(Fasering!$D$5:$D$8)</f>
        <v>0</v>
      </c>
      <c r="AD10" s="101">
        <f>$Y10*SUM(Fasering!$D$5:$D$9)</f>
        <v>0</v>
      </c>
      <c r="AE10" s="45">
        <f>$Y10*SUM(Fasering!$D$5:$D$10)</f>
        <v>0</v>
      </c>
      <c r="AF10" s="45">
        <f>$Y10*SUM(Fasering!$D$5:$D$11)</f>
        <v>0</v>
      </c>
      <c r="AG10" s="116">
        <f>$Y10*SUM(Fasering!$D$5:$D$12)</f>
        <v>0</v>
      </c>
      <c r="AH10" s="5">
        <f>($AK$2+(I10+R10)*12*7.57%)*SUM(Fasering!$D$5)</f>
        <v>0</v>
      </c>
      <c r="AI10" s="109">
        <f>($AK$2+(J10+S10)*12*7.57%)*SUM(Fasering!$D$5:$D$7)</f>
        <v>559.24683090295787</v>
      </c>
      <c r="AJ10" s="109">
        <f>($AK$2+(K10+T10)*12*7.57%)*SUM(Fasering!$D$5:$D$8)</f>
        <v>958.66361466557669</v>
      </c>
      <c r="AK10" s="104">
        <f>($AK$2+(L10+U10)*12*7.57%)*SUM(Fasering!$D$5:$D$9)</f>
        <v>1415.3502959418454</v>
      </c>
      <c r="AL10" s="9">
        <f>($AK$2+(M10+V10)*12*7.57%)*SUM(Fasering!$D$5:$D$10)</f>
        <v>1929.3068747317643</v>
      </c>
      <c r="AM10" s="9">
        <f>($AK$2+(N10+W10)*12*7.57%)*SUM(Fasering!$D$5:$D$11)</f>
        <v>2499.1850001131324</v>
      </c>
      <c r="AN10" s="74">
        <f>($AK$2+(O10+X10)*12*7.57%)*SUM(Fasering!$D$5:$D$12)</f>
        <v>3127.5526305184012</v>
      </c>
      <c r="AO10" s="5">
        <f>($AK$2+(I10+AA10)*12*7.57%)*SUM(Fasering!$D$5)</f>
        <v>0</v>
      </c>
      <c r="AP10" s="109">
        <f>($AK$2+(J10+AB10)*12*7.57%)*SUM(Fasering!$D$5:$D$7)</f>
        <v>559.24683090295787</v>
      </c>
      <c r="AQ10" s="109">
        <f>($AK$2+(K10+AC10)*12*7.57%)*SUM(Fasering!$D$5:$D$8)</f>
        <v>958.66361466557669</v>
      </c>
      <c r="AR10" s="104">
        <f>($AK$2+(L10+AD10)*12*7.57%)*SUM(Fasering!$D$5:$D$9)</f>
        <v>1415.3502959418454</v>
      </c>
      <c r="AS10" s="9">
        <f>($AK$2+(M10+AE10)*12*7.57%)*SUM(Fasering!$D$5:$D$10)</f>
        <v>1929.3068747317643</v>
      </c>
      <c r="AT10" s="9">
        <f>($AK$2+(N10+AF10)*12*7.57%)*SUM(Fasering!$D$5:$D$11)</f>
        <v>2499.1850001131324</v>
      </c>
      <c r="AU10" s="74">
        <f>($AK$2+(O10+AG10)*12*7.57%)*SUM(Fasering!$D$5:$D$12)</f>
        <v>3127.5526305184012</v>
      </c>
    </row>
    <row r="11" spans="1:47" x14ac:dyDescent="0.3">
      <c r="A11" s="32">
        <f t="shared" si="8"/>
        <v>3</v>
      </c>
      <c r="B11" s="142">
        <v>29580.51</v>
      </c>
      <c r="C11" s="143"/>
      <c r="D11" s="142">
        <f t="shared" si="0"/>
        <v>40608.124127999996</v>
      </c>
      <c r="E11" s="144">
        <f t="shared" si="1"/>
        <v>1006.6491024519147</v>
      </c>
      <c r="F11" s="145">
        <f t="shared" si="2"/>
        <v>3384.0103440000003</v>
      </c>
      <c r="G11" s="146">
        <f t="shared" si="3"/>
        <v>83.887425204326249</v>
      </c>
      <c r="H11" s="60">
        <f>'L4'!$H$10</f>
        <v>1742.05</v>
      </c>
      <c r="I11" s="60">
        <f>GEW!$E$12+($F11-GEW!$E$12)*SUM(Fasering!$D$5)</f>
        <v>1858.3776639999999</v>
      </c>
      <c r="J11" s="60">
        <f>GEW!$E$12+($F11-GEW!$E$12)*SUM(Fasering!$D$5:$D$7)</f>
        <v>2252.8508831826712</v>
      </c>
      <c r="K11" s="60">
        <f>GEW!$E$12+($F11-GEW!$E$12)*SUM(Fasering!$D$5:$D$8)</f>
        <v>2479.1845354955458</v>
      </c>
      <c r="L11" s="98">
        <f>GEW!$E$12+($F11-GEW!$E$12)*SUM(Fasering!$D$5:$D$9)</f>
        <v>2705.5181878084204</v>
      </c>
      <c r="M11" s="60">
        <f>GEW!$E$12+($F11-GEW!$E$12)*SUM(Fasering!$D$5:$D$10)</f>
        <v>2931.851840121295</v>
      </c>
      <c r="N11" s="60">
        <f>GEW!$E$12+($F11-GEW!$E$12)*SUM(Fasering!$D$5:$D$11)</f>
        <v>3157.6766916871261</v>
      </c>
      <c r="O11" s="117">
        <f>GEW!$E$12+($F11-GEW!$E$12)*SUM(Fasering!$D$5:$D$12)</f>
        <v>3384.0103440000003</v>
      </c>
      <c r="P11" s="145">
        <f t="shared" si="4"/>
        <v>0</v>
      </c>
      <c r="Q11" s="146">
        <f t="shared" si="5"/>
        <v>0</v>
      </c>
      <c r="R11" s="45">
        <f>$P11*SUM(Fasering!$D$5)</f>
        <v>0</v>
      </c>
      <c r="S11" s="45">
        <f>$P11*SUM(Fasering!$D$5:$D$7)</f>
        <v>0</v>
      </c>
      <c r="T11" s="45">
        <f>$P11*SUM(Fasering!$D$5:$D$8)</f>
        <v>0</v>
      </c>
      <c r="U11" s="101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116">
        <f>$P11*SUM(Fasering!$D$5:$D$12)</f>
        <v>0</v>
      </c>
      <c r="Y11" s="145">
        <f t="shared" si="6"/>
        <v>0</v>
      </c>
      <c r="Z11" s="146">
        <f t="shared" si="7"/>
        <v>0</v>
      </c>
      <c r="AA11" s="115">
        <f>$Y11*SUM(Fasering!$D$5)</f>
        <v>0</v>
      </c>
      <c r="AB11" s="45">
        <f>$Y11*SUM(Fasering!$D$5:$D$7)</f>
        <v>0</v>
      </c>
      <c r="AC11" s="45">
        <f>$Y11*SUM(Fasering!$D$5:$D$8)</f>
        <v>0</v>
      </c>
      <c r="AD11" s="101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116">
        <f>$Y11*SUM(Fasering!$D$5:$D$12)</f>
        <v>0</v>
      </c>
      <c r="AH11" s="5">
        <f>($AK$2+(I11+R11)*12*7.57%)*SUM(Fasering!$D$5)</f>
        <v>0</v>
      </c>
      <c r="AI11" s="109">
        <f>($AK$2+(J11+S11)*12*7.57%)*SUM(Fasering!$D$5:$D$7)</f>
        <v>564.91764571041836</v>
      </c>
      <c r="AJ11" s="109">
        <f>($AK$2+(K11+T11)*12*7.57%)*SUM(Fasering!$D$5:$D$8)</f>
        <v>972.70866975042418</v>
      </c>
      <c r="AK11" s="104">
        <f>($AK$2+(L11+U11)*12*7.57%)*SUM(Fasering!$D$5:$D$9)</f>
        <v>1441.5032849019924</v>
      </c>
      <c r="AL11" s="9">
        <f>($AK$2+(M11+V11)*12*7.57%)*SUM(Fasering!$D$5:$D$10)</f>
        <v>1971.3014911651233</v>
      </c>
      <c r="AM11" s="9">
        <f>($AK$2+(N11+W11)*12*7.57%)*SUM(Fasering!$D$5:$D$11)</f>
        <v>2560.7067448029898</v>
      </c>
      <c r="AN11" s="74">
        <f>($AK$2+(O11+X11)*12*7.57%)*SUM(Fasering!$D$5:$D$12)</f>
        <v>3212.3749964896015</v>
      </c>
      <c r="AO11" s="5">
        <f>($AK$2+(I11+AA11)*12*7.57%)*SUM(Fasering!$D$5)</f>
        <v>0</v>
      </c>
      <c r="AP11" s="109">
        <f>($AK$2+(J11+AB11)*12*7.57%)*SUM(Fasering!$D$5:$D$7)</f>
        <v>564.91764571041836</v>
      </c>
      <c r="AQ11" s="109">
        <f>($AK$2+(K11+AC11)*12*7.57%)*SUM(Fasering!$D$5:$D$8)</f>
        <v>972.70866975042418</v>
      </c>
      <c r="AR11" s="104">
        <f>($AK$2+(L11+AD11)*12*7.57%)*SUM(Fasering!$D$5:$D$9)</f>
        <v>1441.5032849019924</v>
      </c>
      <c r="AS11" s="9">
        <f>($AK$2+(M11+AE11)*12*7.57%)*SUM(Fasering!$D$5:$D$10)</f>
        <v>1971.3014911651233</v>
      </c>
      <c r="AT11" s="9">
        <f>($AK$2+(N11+AF11)*12*7.57%)*SUM(Fasering!$D$5:$D$11)</f>
        <v>2560.7067448029898</v>
      </c>
      <c r="AU11" s="74">
        <f>($AK$2+(O11+AG11)*12*7.57%)*SUM(Fasering!$D$5:$D$12)</f>
        <v>3212.3749964896015</v>
      </c>
    </row>
    <row r="12" spans="1:47" x14ac:dyDescent="0.3">
      <c r="A12" s="32">
        <f t="shared" si="8"/>
        <v>4</v>
      </c>
      <c r="B12" s="142">
        <v>30560.01</v>
      </c>
      <c r="C12" s="143"/>
      <c r="D12" s="142">
        <f t="shared" si="0"/>
        <v>41952.781728000002</v>
      </c>
      <c r="E12" s="144">
        <f t="shared" si="1"/>
        <v>1039.9822936596274</v>
      </c>
      <c r="F12" s="145">
        <f t="shared" si="2"/>
        <v>3496.0651440000001</v>
      </c>
      <c r="G12" s="146">
        <f t="shared" si="3"/>
        <v>86.665191138302276</v>
      </c>
      <c r="H12" s="60">
        <f>'L4'!$H$10</f>
        <v>1742.05</v>
      </c>
      <c r="I12" s="60">
        <f>GEW!$E$12+($F12-GEW!$E$12)*SUM(Fasering!$D$5)</f>
        <v>1858.3776639999999</v>
      </c>
      <c r="J12" s="60">
        <f>GEW!$E$12+($F12-GEW!$E$12)*SUM(Fasering!$D$5:$D$7)</f>
        <v>2281.8241860361932</v>
      </c>
      <c r="K12" s="60">
        <f>GEW!$E$12+($F12-GEW!$E$12)*SUM(Fasering!$D$5:$D$8)</f>
        <v>2524.7816118665496</v>
      </c>
      <c r="L12" s="98">
        <f>GEW!$E$12+($F12-GEW!$E$12)*SUM(Fasering!$D$5:$D$9)</f>
        <v>2767.7390376969061</v>
      </c>
      <c r="M12" s="60">
        <f>GEW!$E$12+($F12-GEW!$E$12)*SUM(Fasering!$D$5:$D$10)</f>
        <v>3010.696463527262</v>
      </c>
      <c r="N12" s="60">
        <f>GEW!$E$12+($F12-GEW!$E$12)*SUM(Fasering!$D$5:$D$11)</f>
        <v>3253.1077181696446</v>
      </c>
      <c r="O12" s="117">
        <f>GEW!$E$12+($F12-GEW!$E$12)*SUM(Fasering!$D$5:$D$12)</f>
        <v>3496.0651440000006</v>
      </c>
      <c r="P12" s="145">
        <f t="shared" si="4"/>
        <v>0</v>
      </c>
      <c r="Q12" s="146">
        <f t="shared" si="5"/>
        <v>0</v>
      </c>
      <c r="R12" s="45">
        <f>$P12*SUM(Fasering!$D$5)</f>
        <v>0</v>
      </c>
      <c r="S12" s="45">
        <f>$P12*SUM(Fasering!$D$5:$D$7)</f>
        <v>0</v>
      </c>
      <c r="T12" s="45">
        <f>$P12*SUM(Fasering!$D$5:$D$8)</f>
        <v>0</v>
      </c>
      <c r="U12" s="101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116">
        <f>$P12*SUM(Fasering!$D$5:$D$12)</f>
        <v>0</v>
      </c>
      <c r="Y12" s="145">
        <f t="shared" si="6"/>
        <v>0</v>
      </c>
      <c r="Z12" s="146">
        <f t="shared" si="7"/>
        <v>0</v>
      </c>
      <c r="AA12" s="115">
        <f>$Y12*SUM(Fasering!$D$5)</f>
        <v>0</v>
      </c>
      <c r="AB12" s="45">
        <f>$Y12*SUM(Fasering!$D$5:$D$7)</f>
        <v>0</v>
      </c>
      <c r="AC12" s="45">
        <f>$Y12*SUM(Fasering!$D$5:$D$8)</f>
        <v>0</v>
      </c>
      <c r="AD12" s="101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116">
        <f>$Y12*SUM(Fasering!$D$5:$D$12)</f>
        <v>0</v>
      </c>
      <c r="AH12" s="5">
        <f>($AK$2+(I12+R12)*12*7.57%)*SUM(Fasering!$D$5)</f>
        <v>0</v>
      </c>
      <c r="AI12" s="109">
        <f>($AK$2+(J12+S12)*12*7.57%)*SUM(Fasering!$D$5:$D$7)</f>
        <v>571.72287359494408</v>
      </c>
      <c r="AJ12" s="109">
        <f>($AK$2+(K12+T12)*12*7.57%)*SUM(Fasering!$D$5:$D$8)</f>
        <v>989.56335532001083</v>
      </c>
      <c r="AK12" s="104">
        <f>($AK$2+(L12+U12)*12*7.57%)*SUM(Fasering!$D$5:$D$9)</f>
        <v>1472.8880251515136</v>
      </c>
      <c r="AL12" s="9">
        <f>($AK$2+(M12+V12)*12*7.57%)*SUM(Fasering!$D$5:$D$10)</f>
        <v>2021.6968830894509</v>
      </c>
      <c r="AM12" s="9">
        <f>($AK$2+(N12+W12)*12*7.57%)*SUM(Fasering!$D$5:$D$11)</f>
        <v>2634.5355518938654</v>
      </c>
      <c r="AN12" s="74">
        <f>($AK$2+(O12+X12)*12*7.57%)*SUM(Fasering!$D$5:$D$12)</f>
        <v>3314.165576809602</v>
      </c>
      <c r="AO12" s="5">
        <f>($AK$2+(I12+AA12)*12*7.57%)*SUM(Fasering!$D$5)</f>
        <v>0</v>
      </c>
      <c r="AP12" s="109">
        <f>($AK$2+(J12+AB12)*12*7.57%)*SUM(Fasering!$D$5:$D$7)</f>
        <v>571.72287359494408</v>
      </c>
      <c r="AQ12" s="109">
        <f>($AK$2+(K12+AC12)*12*7.57%)*SUM(Fasering!$D$5:$D$8)</f>
        <v>989.56335532001083</v>
      </c>
      <c r="AR12" s="104">
        <f>($AK$2+(L12+AD12)*12*7.57%)*SUM(Fasering!$D$5:$D$9)</f>
        <v>1472.8880251515136</v>
      </c>
      <c r="AS12" s="9">
        <f>($AK$2+(M12+AE12)*12*7.57%)*SUM(Fasering!$D$5:$D$10)</f>
        <v>2021.6968830894509</v>
      </c>
      <c r="AT12" s="9">
        <f>($AK$2+(N12+AF12)*12*7.57%)*SUM(Fasering!$D$5:$D$11)</f>
        <v>2634.5355518938654</v>
      </c>
      <c r="AU12" s="74">
        <f>($AK$2+(O12+AG12)*12*7.57%)*SUM(Fasering!$D$5:$D$12)</f>
        <v>3314.165576809602</v>
      </c>
    </row>
    <row r="13" spans="1:47" x14ac:dyDescent="0.3">
      <c r="A13" s="32">
        <f t="shared" si="8"/>
        <v>5</v>
      </c>
      <c r="B13" s="142">
        <v>31833.34</v>
      </c>
      <c r="C13" s="143"/>
      <c r="D13" s="142">
        <f t="shared" si="0"/>
        <v>43700.809152000002</v>
      </c>
      <c r="E13" s="144">
        <f t="shared" si="1"/>
        <v>1083.3147616131919</v>
      </c>
      <c r="F13" s="145">
        <f t="shared" si="2"/>
        <v>3641.7340959999997</v>
      </c>
      <c r="G13" s="146">
        <f t="shared" si="3"/>
        <v>90.276230134432652</v>
      </c>
      <c r="H13" s="60">
        <f>'L4'!$H$10</f>
        <v>1742.05</v>
      </c>
      <c r="I13" s="60">
        <f>GEW!$E$12+($F13-GEW!$E$12)*SUM(Fasering!$D$5)</f>
        <v>1858.3776639999999</v>
      </c>
      <c r="J13" s="60">
        <f>GEW!$E$12+($F13-GEW!$E$12)*SUM(Fasering!$D$5:$D$7)</f>
        <v>2319.4888881520433</v>
      </c>
      <c r="K13" s="60">
        <f>GEW!$E$12+($F13-GEW!$E$12)*SUM(Fasering!$D$5:$D$8)</f>
        <v>2584.0568801212612</v>
      </c>
      <c r="L13" s="98">
        <f>GEW!$E$12+($F13-GEW!$E$12)*SUM(Fasering!$D$5:$D$9)</f>
        <v>2848.6248720904791</v>
      </c>
      <c r="M13" s="60">
        <f>GEW!$E$12+($F13-GEW!$E$12)*SUM(Fasering!$D$5:$D$10)</f>
        <v>3113.1928640596971</v>
      </c>
      <c r="N13" s="60">
        <f>GEW!$E$12+($F13-GEW!$E$12)*SUM(Fasering!$D$5:$D$11)</f>
        <v>3377.1661040307822</v>
      </c>
      <c r="O13" s="117">
        <f>GEW!$E$12+($F13-GEW!$E$12)*SUM(Fasering!$D$5:$D$12)</f>
        <v>3641.7340960000001</v>
      </c>
      <c r="P13" s="145">
        <f t="shared" si="4"/>
        <v>0</v>
      </c>
      <c r="Q13" s="146">
        <f t="shared" si="5"/>
        <v>0</v>
      </c>
      <c r="R13" s="45">
        <f>$P13*SUM(Fasering!$D$5)</f>
        <v>0</v>
      </c>
      <c r="S13" s="45">
        <f>$P13*SUM(Fasering!$D$5:$D$7)</f>
        <v>0</v>
      </c>
      <c r="T13" s="45">
        <f>$P13*SUM(Fasering!$D$5:$D$8)</f>
        <v>0</v>
      </c>
      <c r="U13" s="101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116">
        <f>$P13*SUM(Fasering!$D$5:$D$12)</f>
        <v>0</v>
      </c>
      <c r="Y13" s="145">
        <f t="shared" si="6"/>
        <v>0</v>
      </c>
      <c r="Z13" s="146">
        <f t="shared" si="7"/>
        <v>0</v>
      </c>
      <c r="AA13" s="115">
        <f>$Y13*SUM(Fasering!$D$5)</f>
        <v>0</v>
      </c>
      <c r="AB13" s="45">
        <f>$Y13*SUM(Fasering!$D$5:$D$7)</f>
        <v>0</v>
      </c>
      <c r="AC13" s="45">
        <f>$Y13*SUM(Fasering!$D$5:$D$8)</f>
        <v>0</v>
      </c>
      <c r="AD13" s="101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116">
        <f>$Y13*SUM(Fasering!$D$5:$D$12)</f>
        <v>0</v>
      </c>
      <c r="AH13" s="5">
        <f>($AK$2+(I13+R13)*12*7.57%)*SUM(Fasering!$D$5)</f>
        <v>0</v>
      </c>
      <c r="AI13" s="109">
        <f>($AK$2+(J13+S13)*12*7.57%)*SUM(Fasering!$D$5:$D$7)</f>
        <v>580.56953089173123</v>
      </c>
      <c r="AJ13" s="109">
        <f>($AK$2+(K13+T13)*12*7.57%)*SUM(Fasering!$D$5:$D$8)</f>
        <v>1011.4741024117127</v>
      </c>
      <c r="AK13" s="104">
        <f>($AK$2+(L13+U13)*12*7.57%)*SUM(Fasering!$D$5:$D$9)</f>
        <v>1513.6875466440322</v>
      </c>
      <c r="AL13" s="9">
        <f>($AK$2+(M13+V13)*12*7.57%)*SUM(Fasering!$D$5:$D$10)</f>
        <v>2087.2098635886896</v>
      </c>
      <c r="AM13" s="9">
        <f>($AK$2+(N13+W13)*12*7.57%)*SUM(Fasering!$D$5:$D$11)</f>
        <v>2730.5114936325322</v>
      </c>
      <c r="AN13" s="74">
        <f>($AK$2+(O13+X13)*12*7.57%)*SUM(Fasering!$D$5:$D$12)</f>
        <v>3446.4912528064015</v>
      </c>
      <c r="AO13" s="5">
        <f>($AK$2+(I13+AA13)*12*7.57%)*SUM(Fasering!$D$5)</f>
        <v>0</v>
      </c>
      <c r="AP13" s="109">
        <f>($AK$2+(J13+AB13)*12*7.57%)*SUM(Fasering!$D$5:$D$7)</f>
        <v>580.56953089173123</v>
      </c>
      <c r="AQ13" s="109">
        <f>($AK$2+(K13+AC13)*12*7.57%)*SUM(Fasering!$D$5:$D$8)</f>
        <v>1011.4741024117127</v>
      </c>
      <c r="AR13" s="104">
        <f>($AK$2+(L13+AD13)*12*7.57%)*SUM(Fasering!$D$5:$D$9)</f>
        <v>1513.6875466440322</v>
      </c>
      <c r="AS13" s="9">
        <f>($AK$2+(M13+AE13)*12*7.57%)*SUM(Fasering!$D$5:$D$10)</f>
        <v>2087.2098635886896</v>
      </c>
      <c r="AT13" s="9">
        <f>($AK$2+(N13+AF13)*12*7.57%)*SUM(Fasering!$D$5:$D$11)</f>
        <v>2730.5114936325322</v>
      </c>
      <c r="AU13" s="74">
        <f>($AK$2+(O13+AG13)*12*7.57%)*SUM(Fasering!$D$5:$D$12)</f>
        <v>3446.4912528064015</v>
      </c>
    </row>
    <row r="14" spans="1:47" x14ac:dyDescent="0.3">
      <c r="A14" s="32">
        <f t="shared" si="8"/>
        <v>6</v>
      </c>
      <c r="B14" s="142">
        <v>31833.34</v>
      </c>
      <c r="C14" s="143"/>
      <c r="D14" s="142">
        <f t="shared" si="0"/>
        <v>43700.809152000002</v>
      </c>
      <c r="E14" s="144">
        <f t="shared" si="1"/>
        <v>1083.3147616131919</v>
      </c>
      <c r="F14" s="142">
        <f t="shared" si="2"/>
        <v>3641.7340959999997</v>
      </c>
      <c r="G14" s="144">
        <f t="shared" si="3"/>
        <v>90.276230134432652</v>
      </c>
      <c r="H14" s="60">
        <f>'L4'!$H$10</f>
        <v>1742.05</v>
      </c>
      <c r="I14" s="60">
        <f>GEW!$E$12+($F14-GEW!$E$12)*SUM(Fasering!$D$5)</f>
        <v>1858.3776639999999</v>
      </c>
      <c r="J14" s="60">
        <f>GEW!$E$12+($F14-GEW!$E$12)*SUM(Fasering!$D$5:$D$7)</f>
        <v>2319.4888881520433</v>
      </c>
      <c r="K14" s="60">
        <f>GEW!$E$12+($F14-GEW!$E$12)*SUM(Fasering!$D$5:$D$8)</f>
        <v>2584.0568801212612</v>
      </c>
      <c r="L14" s="98">
        <f>GEW!$E$12+($F14-GEW!$E$12)*SUM(Fasering!$D$5:$D$9)</f>
        <v>2848.6248720904791</v>
      </c>
      <c r="M14" s="60">
        <f>GEW!$E$12+($F14-GEW!$E$12)*SUM(Fasering!$D$5:$D$10)</f>
        <v>3113.1928640596971</v>
      </c>
      <c r="N14" s="60">
        <f>GEW!$E$12+($F14-GEW!$E$12)*SUM(Fasering!$D$5:$D$11)</f>
        <v>3377.1661040307822</v>
      </c>
      <c r="O14" s="117">
        <f>GEW!$E$12+($F14-GEW!$E$12)*SUM(Fasering!$D$5:$D$12)</f>
        <v>3641.7340960000001</v>
      </c>
      <c r="P14" s="145">
        <f t="shared" si="4"/>
        <v>0</v>
      </c>
      <c r="Q14" s="146">
        <f t="shared" si="5"/>
        <v>0</v>
      </c>
      <c r="R14" s="45">
        <f>$P14*SUM(Fasering!$D$5)</f>
        <v>0</v>
      </c>
      <c r="S14" s="45">
        <f>$P14*SUM(Fasering!$D$5:$D$7)</f>
        <v>0</v>
      </c>
      <c r="T14" s="45">
        <f>$P14*SUM(Fasering!$D$5:$D$8)</f>
        <v>0</v>
      </c>
      <c r="U14" s="101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116">
        <f>$P14*SUM(Fasering!$D$5:$D$12)</f>
        <v>0</v>
      </c>
      <c r="Y14" s="145">
        <f t="shared" si="6"/>
        <v>0</v>
      </c>
      <c r="Z14" s="146">
        <f t="shared" si="7"/>
        <v>0</v>
      </c>
      <c r="AA14" s="115">
        <f>$Y14*SUM(Fasering!$D$5)</f>
        <v>0</v>
      </c>
      <c r="AB14" s="45">
        <f>$Y14*SUM(Fasering!$D$5:$D$7)</f>
        <v>0</v>
      </c>
      <c r="AC14" s="45">
        <f>$Y14*SUM(Fasering!$D$5:$D$8)</f>
        <v>0</v>
      </c>
      <c r="AD14" s="101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116">
        <f>$Y14*SUM(Fasering!$D$5:$D$12)</f>
        <v>0</v>
      </c>
      <c r="AH14" s="5">
        <f>($AK$2+(I14+R14)*12*7.57%)*SUM(Fasering!$D$5)</f>
        <v>0</v>
      </c>
      <c r="AI14" s="109">
        <f>($AK$2+(J14+S14)*12*7.57%)*SUM(Fasering!$D$5:$D$7)</f>
        <v>580.56953089173123</v>
      </c>
      <c r="AJ14" s="109">
        <f>($AK$2+(K14+T14)*12*7.57%)*SUM(Fasering!$D$5:$D$8)</f>
        <v>1011.4741024117127</v>
      </c>
      <c r="AK14" s="104">
        <f>($AK$2+(L14+U14)*12*7.57%)*SUM(Fasering!$D$5:$D$9)</f>
        <v>1513.6875466440322</v>
      </c>
      <c r="AL14" s="9">
        <f>($AK$2+(M14+V14)*12*7.57%)*SUM(Fasering!$D$5:$D$10)</f>
        <v>2087.2098635886896</v>
      </c>
      <c r="AM14" s="9">
        <f>($AK$2+(N14+W14)*12*7.57%)*SUM(Fasering!$D$5:$D$11)</f>
        <v>2730.5114936325322</v>
      </c>
      <c r="AN14" s="74">
        <f>($AK$2+(O14+X14)*12*7.57%)*SUM(Fasering!$D$5:$D$12)</f>
        <v>3446.4912528064015</v>
      </c>
      <c r="AO14" s="5">
        <f>($AK$2+(I14+AA14)*12*7.57%)*SUM(Fasering!$D$5)</f>
        <v>0</v>
      </c>
      <c r="AP14" s="109">
        <f>($AK$2+(J14+AB14)*12*7.57%)*SUM(Fasering!$D$5:$D$7)</f>
        <v>580.56953089173123</v>
      </c>
      <c r="AQ14" s="109">
        <f>($AK$2+(K14+AC14)*12*7.57%)*SUM(Fasering!$D$5:$D$8)</f>
        <v>1011.4741024117127</v>
      </c>
      <c r="AR14" s="104">
        <f>($AK$2+(L14+AD14)*12*7.57%)*SUM(Fasering!$D$5:$D$9)</f>
        <v>1513.6875466440322</v>
      </c>
      <c r="AS14" s="9">
        <f>($AK$2+(M14+AE14)*12*7.57%)*SUM(Fasering!$D$5:$D$10)</f>
        <v>2087.2098635886896</v>
      </c>
      <c r="AT14" s="9">
        <f>($AK$2+(N14+AF14)*12*7.57%)*SUM(Fasering!$D$5:$D$11)</f>
        <v>2730.5114936325322</v>
      </c>
      <c r="AU14" s="74">
        <f>($AK$2+(O14+AG14)*12*7.57%)*SUM(Fasering!$D$5:$D$12)</f>
        <v>3446.4912528064015</v>
      </c>
    </row>
    <row r="15" spans="1:47" x14ac:dyDescent="0.3">
      <c r="A15" s="32">
        <f t="shared" si="8"/>
        <v>7</v>
      </c>
      <c r="B15" s="142">
        <v>33139.31</v>
      </c>
      <c r="C15" s="143"/>
      <c r="D15" s="142">
        <f t="shared" si="0"/>
        <v>45493.644767999998</v>
      </c>
      <c r="E15" s="144">
        <f t="shared" si="1"/>
        <v>1127.757995632116</v>
      </c>
      <c r="F15" s="142">
        <f t="shared" si="2"/>
        <v>3791.137064</v>
      </c>
      <c r="G15" s="144">
        <f t="shared" si="3"/>
        <v>93.979832969343008</v>
      </c>
      <c r="H15" s="60">
        <f>'L4'!$H$10</f>
        <v>1742.05</v>
      </c>
      <c r="I15" s="60">
        <f>GEW!$E$12+($F15-GEW!$E$12)*SUM(Fasering!$D$5)</f>
        <v>1858.3776639999999</v>
      </c>
      <c r="J15" s="60">
        <f>GEW!$E$12+($F15-GEW!$E$12)*SUM(Fasering!$D$5:$D$7)</f>
        <v>2358.1190712328134</v>
      </c>
      <c r="K15" s="60">
        <f>GEW!$E$12+($F15-GEW!$E$12)*SUM(Fasering!$D$5:$D$8)</f>
        <v>2644.8515854078769</v>
      </c>
      <c r="L15" s="98">
        <f>GEW!$E$12+($F15-GEW!$E$12)*SUM(Fasering!$D$5:$D$9)</f>
        <v>2931.5840995829399</v>
      </c>
      <c r="M15" s="60">
        <f>GEW!$E$12+($F15-GEW!$E$12)*SUM(Fasering!$D$5:$D$10)</f>
        <v>3218.3166137580033</v>
      </c>
      <c r="N15" s="60">
        <f>GEW!$E$12+($F15-GEW!$E$12)*SUM(Fasering!$D$5:$D$11)</f>
        <v>3504.404549824937</v>
      </c>
      <c r="O15" s="117">
        <f>GEW!$E$12+($F15-GEW!$E$12)*SUM(Fasering!$D$5:$D$12)</f>
        <v>3791.1370640000005</v>
      </c>
      <c r="P15" s="145">
        <f t="shared" si="4"/>
        <v>0</v>
      </c>
      <c r="Q15" s="146">
        <f t="shared" si="5"/>
        <v>0</v>
      </c>
      <c r="R15" s="45">
        <f>$P15*SUM(Fasering!$D$5)</f>
        <v>0</v>
      </c>
      <c r="S15" s="45">
        <f>$P15*SUM(Fasering!$D$5:$D$7)</f>
        <v>0</v>
      </c>
      <c r="T15" s="45">
        <f>$P15*SUM(Fasering!$D$5:$D$8)</f>
        <v>0</v>
      </c>
      <c r="U15" s="101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116">
        <f>$P15*SUM(Fasering!$D$5:$D$12)</f>
        <v>0</v>
      </c>
      <c r="Y15" s="145">
        <f t="shared" si="6"/>
        <v>0</v>
      </c>
      <c r="Z15" s="146">
        <f t="shared" si="7"/>
        <v>0</v>
      </c>
      <c r="AA15" s="115">
        <f>$Y15*SUM(Fasering!$D$5)</f>
        <v>0</v>
      </c>
      <c r="AB15" s="45">
        <f>$Y15*SUM(Fasering!$D$5:$D$7)</f>
        <v>0</v>
      </c>
      <c r="AC15" s="45">
        <f>$Y15*SUM(Fasering!$D$5:$D$8)</f>
        <v>0</v>
      </c>
      <c r="AD15" s="101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116">
        <f>$Y15*SUM(Fasering!$D$5:$D$12)</f>
        <v>0</v>
      </c>
      <c r="AH15" s="5">
        <f>($AK$2+(I15+R15)*12*7.57%)*SUM(Fasering!$D$5)</f>
        <v>0</v>
      </c>
      <c r="AI15" s="109">
        <f>($AK$2+(J15+S15)*12*7.57%)*SUM(Fasering!$D$5:$D$7)</f>
        <v>589.64295964145469</v>
      </c>
      <c r="AJ15" s="109">
        <f>($AK$2+(K15+T15)*12*7.57%)*SUM(Fasering!$D$5:$D$8)</f>
        <v>1033.9465002813538</v>
      </c>
      <c r="AK15" s="104">
        <f>($AK$2+(L15+U15)*12*7.57%)*SUM(Fasering!$D$5:$D$9)</f>
        <v>1555.5329057289391</v>
      </c>
      <c r="AL15" s="9">
        <f>($AK$2+(M15+V15)*12*7.57%)*SUM(Fasering!$D$5:$D$10)</f>
        <v>2154.4021759842117</v>
      </c>
      <c r="AM15" s="9">
        <f>($AK$2+(N15+W15)*12*7.57%)*SUM(Fasering!$D$5:$D$11)</f>
        <v>2828.9476418678273</v>
      </c>
      <c r="AN15" s="74">
        <f>($AK$2+(O15+X15)*12*7.57%)*SUM(Fasering!$D$5:$D$12)</f>
        <v>3582.2089089376018</v>
      </c>
      <c r="AO15" s="5">
        <f>($AK$2+(I15+AA15)*12*7.57%)*SUM(Fasering!$D$5)</f>
        <v>0</v>
      </c>
      <c r="AP15" s="109">
        <f>($AK$2+(J15+AB15)*12*7.57%)*SUM(Fasering!$D$5:$D$7)</f>
        <v>589.64295964145469</v>
      </c>
      <c r="AQ15" s="109">
        <f>($AK$2+(K15+AC15)*12*7.57%)*SUM(Fasering!$D$5:$D$8)</f>
        <v>1033.9465002813538</v>
      </c>
      <c r="AR15" s="104">
        <f>($AK$2+(L15+AD15)*12*7.57%)*SUM(Fasering!$D$5:$D$9)</f>
        <v>1555.5329057289391</v>
      </c>
      <c r="AS15" s="9">
        <f>($AK$2+(M15+AE15)*12*7.57%)*SUM(Fasering!$D$5:$D$10)</f>
        <v>2154.4021759842117</v>
      </c>
      <c r="AT15" s="9">
        <f>($AK$2+(N15+AF15)*12*7.57%)*SUM(Fasering!$D$5:$D$11)</f>
        <v>2828.9476418678273</v>
      </c>
      <c r="AU15" s="74">
        <f>($AK$2+(O15+AG15)*12*7.57%)*SUM(Fasering!$D$5:$D$12)</f>
        <v>3582.2089089376018</v>
      </c>
    </row>
    <row r="16" spans="1:47" x14ac:dyDescent="0.3">
      <c r="A16" s="32">
        <f t="shared" si="8"/>
        <v>8</v>
      </c>
      <c r="B16" s="142">
        <v>33139.31</v>
      </c>
      <c r="C16" s="143"/>
      <c r="D16" s="142">
        <f t="shared" si="0"/>
        <v>45493.644767999998</v>
      </c>
      <c r="E16" s="144">
        <f t="shared" si="1"/>
        <v>1127.757995632116</v>
      </c>
      <c r="F16" s="142">
        <f t="shared" si="2"/>
        <v>3791.137064</v>
      </c>
      <c r="G16" s="144">
        <f t="shared" si="3"/>
        <v>93.979832969343008</v>
      </c>
      <c r="H16" s="60">
        <f>'L4'!$H$10</f>
        <v>1742.05</v>
      </c>
      <c r="I16" s="60">
        <f>GEW!$E$12+($F16-GEW!$E$12)*SUM(Fasering!$D$5)</f>
        <v>1858.3776639999999</v>
      </c>
      <c r="J16" s="60">
        <f>GEW!$E$12+($F16-GEW!$E$12)*SUM(Fasering!$D$5:$D$7)</f>
        <v>2358.1190712328134</v>
      </c>
      <c r="K16" s="60">
        <f>GEW!$E$12+($F16-GEW!$E$12)*SUM(Fasering!$D$5:$D$8)</f>
        <v>2644.8515854078769</v>
      </c>
      <c r="L16" s="98">
        <f>GEW!$E$12+($F16-GEW!$E$12)*SUM(Fasering!$D$5:$D$9)</f>
        <v>2931.5840995829399</v>
      </c>
      <c r="M16" s="60">
        <f>GEW!$E$12+($F16-GEW!$E$12)*SUM(Fasering!$D$5:$D$10)</f>
        <v>3218.3166137580033</v>
      </c>
      <c r="N16" s="60">
        <f>GEW!$E$12+($F16-GEW!$E$12)*SUM(Fasering!$D$5:$D$11)</f>
        <v>3504.404549824937</v>
      </c>
      <c r="O16" s="117">
        <f>GEW!$E$12+($F16-GEW!$E$12)*SUM(Fasering!$D$5:$D$12)</f>
        <v>3791.1370640000005</v>
      </c>
      <c r="P16" s="145">
        <f t="shared" si="4"/>
        <v>0</v>
      </c>
      <c r="Q16" s="146">
        <f t="shared" si="5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101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116">
        <f>$P16*SUM(Fasering!$D$5:$D$12)</f>
        <v>0</v>
      </c>
      <c r="Y16" s="145">
        <f t="shared" si="6"/>
        <v>0</v>
      </c>
      <c r="Z16" s="146">
        <f t="shared" si="7"/>
        <v>0</v>
      </c>
      <c r="AA16" s="115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101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116">
        <f>$Y16*SUM(Fasering!$D$5:$D$12)</f>
        <v>0</v>
      </c>
      <c r="AH16" s="5">
        <f>($AK$2+(I16+R16)*12*7.57%)*SUM(Fasering!$D$5)</f>
        <v>0</v>
      </c>
      <c r="AI16" s="109">
        <f>($AK$2+(J16+S16)*12*7.57%)*SUM(Fasering!$D$5:$D$7)</f>
        <v>589.64295964145469</v>
      </c>
      <c r="AJ16" s="109">
        <f>($AK$2+(K16+T16)*12*7.57%)*SUM(Fasering!$D$5:$D$8)</f>
        <v>1033.9465002813538</v>
      </c>
      <c r="AK16" s="104">
        <f>($AK$2+(L16+U16)*12*7.57%)*SUM(Fasering!$D$5:$D$9)</f>
        <v>1555.5329057289391</v>
      </c>
      <c r="AL16" s="9">
        <f>($AK$2+(M16+V16)*12*7.57%)*SUM(Fasering!$D$5:$D$10)</f>
        <v>2154.4021759842117</v>
      </c>
      <c r="AM16" s="9">
        <f>($AK$2+(N16+W16)*12*7.57%)*SUM(Fasering!$D$5:$D$11)</f>
        <v>2828.9476418678273</v>
      </c>
      <c r="AN16" s="74">
        <f>($AK$2+(O16+X16)*12*7.57%)*SUM(Fasering!$D$5:$D$12)</f>
        <v>3582.2089089376018</v>
      </c>
      <c r="AO16" s="5">
        <f>($AK$2+(I16+AA16)*12*7.57%)*SUM(Fasering!$D$5)</f>
        <v>0</v>
      </c>
      <c r="AP16" s="109">
        <f>($AK$2+(J16+AB16)*12*7.57%)*SUM(Fasering!$D$5:$D$7)</f>
        <v>589.64295964145469</v>
      </c>
      <c r="AQ16" s="109">
        <f>($AK$2+(K16+AC16)*12*7.57%)*SUM(Fasering!$D$5:$D$8)</f>
        <v>1033.9465002813538</v>
      </c>
      <c r="AR16" s="104">
        <f>($AK$2+(L16+AD16)*12*7.57%)*SUM(Fasering!$D$5:$D$9)</f>
        <v>1555.5329057289391</v>
      </c>
      <c r="AS16" s="9">
        <f>($AK$2+(M16+AE16)*12*7.57%)*SUM(Fasering!$D$5:$D$10)</f>
        <v>2154.4021759842117</v>
      </c>
      <c r="AT16" s="9">
        <f>($AK$2+(N16+AF16)*12*7.57%)*SUM(Fasering!$D$5:$D$11)</f>
        <v>2828.9476418678273</v>
      </c>
      <c r="AU16" s="74">
        <f>($AK$2+(O16+AG16)*12*7.57%)*SUM(Fasering!$D$5:$D$12)</f>
        <v>3582.2089089376018</v>
      </c>
    </row>
    <row r="17" spans="1:47" x14ac:dyDescent="0.3">
      <c r="A17" s="32">
        <f t="shared" si="8"/>
        <v>9</v>
      </c>
      <c r="B17" s="142">
        <v>34445.31</v>
      </c>
      <c r="C17" s="143"/>
      <c r="D17" s="142">
        <f t="shared" si="0"/>
        <v>47286.521567999996</v>
      </c>
      <c r="E17" s="144">
        <f t="shared" si="1"/>
        <v>1172.2022505757327</v>
      </c>
      <c r="F17" s="142">
        <f t="shared" si="2"/>
        <v>3940.5434639999994</v>
      </c>
      <c r="G17" s="144">
        <f t="shared" si="3"/>
        <v>97.68352088131104</v>
      </c>
      <c r="H17" s="60">
        <f>'L4'!$H$10</f>
        <v>1742.05</v>
      </c>
      <c r="I17" s="60">
        <f>GEW!$E$12+($F17-GEW!$E$12)*SUM(Fasering!$D$5)</f>
        <v>1858.3776639999999</v>
      </c>
      <c r="J17" s="60">
        <f>GEW!$E$12+($F17-GEW!$E$12)*SUM(Fasering!$D$5:$D$7)</f>
        <v>2396.7501417041758</v>
      </c>
      <c r="K17" s="60">
        <f>GEW!$E$12+($F17-GEW!$E$12)*SUM(Fasering!$D$5:$D$8)</f>
        <v>2705.6476872358817</v>
      </c>
      <c r="L17" s="98">
        <f>GEW!$E$12+($F17-GEW!$E$12)*SUM(Fasering!$D$5:$D$9)</f>
        <v>3014.5452327675871</v>
      </c>
      <c r="M17" s="60">
        <f>GEW!$E$12+($F17-GEW!$E$12)*SUM(Fasering!$D$5:$D$10)</f>
        <v>3323.4427782992925</v>
      </c>
      <c r="N17" s="60">
        <f>GEW!$E$12+($F17-GEW!$E$12)*SUM(Fasering!$D$5:$D$11)</f>
        <v>3631.6459184682944</v>
      </c>
      <c r="O17" s="117">
        <f>GEW!$E$12+($F17-GEW!$E$12)*SUM(Fasering!$D$5:$D$12)</f>
        <v>3940.5434640000003</v>
      </c>
      <c r="P17" s="145">
        <f t="shared" si="4"/>
        <v>0</v>
      </c>
      <c r="Q17" s="146">
        <f t="shared" si="5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101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116">
        <f>$P17*SUM(Fasering!$D$5:$D$12)</f>
        <v>0</v>
      </c>
      <c r="Y17" s="145">
        <f t="shared" si="6"/>
        <v>0</v>
      </c>
      <c r="Z17" s="146">
        <f t="shared" si="7"/>
        <v>0</v>
      </c>
      <c r="AA17" s="115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101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116">
        <f>$Y17*SUM(Fasering!$D$5:$D$12)</f>
        <v>0</v>
      </c>
      <c r="AH17" s="5">
        <f>($AK$2+(I17+R17)*12*7.57%)*SUM(Fasering!$D$5)</f>
        <v>0</v>
      </c>
      <c r="AI17" s="109">
        <f>($AK$2+(J17+S17)*12*7.57%)*SUM(Fasering!$D$5:$D$7)</f>
        <v>598.71659682082213</v>
      </c>
      <c r="AJ17" s="109">
        <f>($AK$2+(K17+T17)*12*7.57%)*SUM(Fasering!$D$5:$D$8)</f>
        <v>1056.4194143741358</v>
      </c>
      <c r="AK17" s="104">
        <f>($AK$2+(L17+U17)*12*7.57%)*SUM(Fasering!$D$5:$D$9)</f>
        <v>1597.3792260616335</v>
      </c>
      <c r="AL17" s="9">
        <f>($AK$2+(M17+V17)*12*7.57%)*SUM(Fasering!$D$5:$D$10)</f>
        <v>2221.5960318833149</v>
      </c>
      <c r="AM17" s="9">
        <f>($AK$2+(N17+W17)*12*7.57%)*SUM(Fasering!$D$5:$D$11)</f>
        <v>2927.3860513223281</v>
      </c>
      <c r="AN17" s="74">
        <f>($AK$2+(O17+X17)*12*7.57%)*SUM(Fasering!$D$5:$D$12)</f>
        <v>3717.9296826976015</v>
      </c>
      <c r="AO17" s="5">
        <f>($AK$2+(I17+AA17)*12*7.57%)*SUM(Fasering!$D$5)</f>
        <v>0</v>
      </c>
      <c r="AP17" s="109">
        <f>($AK$2+(J17+AB17)*12*7.57%)*SUM(Fasering!$D$5:$D$7)</f>
        <v>598.71659682082213</v>
      </c>
      <c r="AQ17" s="109">
        <f>($AK$2+(K17+AC17)*12*7.57%)*SUM(Fasering!$D$5:$D$8)</f>
        <v>1056.4194143741358</v>
      </c>
      <c r="AR17" s="104">
        <f>($AK$2+(L17+AD17)*12*7.57%)*SUM(Fasering!$D$5:$D$9)</f>
        <v>1597.3792260616335</v>
      </c>
      <c r="AS17" s="9">
        <f>($AK$2+(M17+AE17)*12*7.57%)*SUM(Fasering!$D$5:$D$10)</f>
        <v>2221.5960318833149</v>
      </c>
      <c r="AT17" s="9">
        <f>($AK$2+(N17+AF17)*12*7.57%)*SUM(Fasering!$D$5:$D$11)</f>
        <v>2927.3860513223281</v>
      </c>
      <c r="AU17" s="74">
        <f>($AK$2+(O17+AG17)*12*7.57%)*SUM(Fasering!$D$5:$D$12)</f>
        <v>3717.9296826976015</v>
      </c>
    </row>
    <row r="18" spans="1:47" x14ac:dyDescent="0.3">
      <c r="A18" s="32">
        <f t="shared" si="8"/>
        <v>10</v>
      </c>
      <c r="B18" s="142">
        <v>34445.31</v>
      </c>
      <c r="C18" s="143"/>
      <c r="D18" s="142">
        <f t="shared" si="0"/>
        <v>47286.521567999996</v>
      </c>
      <c r="E18" s="144">
        <f t="shared" si="1"/>
        <v>1172.2022505757327</v>
      </c>
      <c r="F18" s="142">
        <f t="shared" si="2"/>
        <v>3940.5434639999994</v>
      </c>
      <c r="G18" s="144">
        <f t="shared" si="3"/>
        <v>97.68352088131104</v>
      </c>
      <c r="H18" s="60">
        <f>'L4'!$H$10</f>
        <v>1742.05</v>
      </c>
      <c r="I18" s="60">
        <f>GEW!$E$12+($F18-GEW!$E$12)*SUM(Fasering!$D$5)</f>
        <v>1858.3776639999999</v>
      </c>
      <c r="J18" s="60">
        <f>GEW!$E$12+($F18-GEW!$E$12)*SUM(Fasering!$D$5:$D$7)</f>
        <v>2396.7501417041758</v>
      </c>
      <c r="K18" s="60">
        <f>GEW!$E$12+($F18-GEW!$E$12)*SUM(Fasering!$D$5:$D$8)</f>
        <v>2705.6476872358817</v>
      </c>
      <c r="L18" s="98">
        <f>GEW!$E$12+($F18-GEW!$E$12)*SUM(Fasering!$D$5:$D$9)</f>
        <v>3014.5452327675871</v>
      </c>
      <c r="M18" s="60">
        <f>GEW!$E$12+($F18-GEW!$E$12)*SUM(Fasering!$D$5:$D$10)</f>
        <v>3323.4427782992925</v>
      </c>
      <c r="N18" s="60">
        <f>GEW!$E$12+($F18-GEW!$E$12)*SUM(Fasering!$D$5:$D$11)</f>
        <v>3631.6459184682944</v>
      </c>
      <c r="O18" s="117">
        <f>GEW!$E$12+($F18-GEW!$E$12)*SUM(Fasering!$D$5:$D$12)</f>
        <v>3940.5434640000003</v>
      </c>
      <c r="P18" s="142">
        <f t="shared" si="4"/>
        <v>0</v>
      </c>
      <c r="Q18" s="144">
        <f t="shared" si="5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101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116">
        <f>$P18*SUM(Fasering!$D$5:$D$12)</f>
        <v>0</v>
      </c>
      <c r="Y18" s="142">
        <f t="shared" si="6"/>
        <v>0</v>
      </c>
      <c r="Z18" s="144">
        <f t="shared" si="7"/>
        <v>0</v>
      </c>
      <c r="AA18" s="115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101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116">
        <f>$Y18*SUM(Fasering!$D$5:$D$12)</f>
        <v>0</v>
      </c>
      <c r="AH18" s="5">
        <f>($AK$2+(I18+R18)*12*7.57%)*SUM(Fasering!$D$5)</f>
        <v>0</v>
      </c>
      <c r="AI18" s="109">
        <f>($AK$2+(J18+S18)*12*7.57%)*SUM(Fasering!$D$5:$D$7)</f>
        <v>598.71659682082213</v>
      </c>
      <c r="AJ18" s="109">
        <f>($AK$2+(K18+T18)*12*7.57%)*SUM(Fasering!$D$5:$D$8)</f>
        <v>1056.4194143741358</v>
      </c>
      <c r="AK18" s="104">
        <f>($AK$2+(L18+U18)*12*7.57%)*SUM(Fasering!$D$5:$D$9)</f>
        <v>1597.3792260616335</v>
      </c>
      <c r="AL18" s="9">
        <f>($AK$2+(M18+V18)*12*7.57%)*SUM(Fasering!$D$5:$D$10)</f>
        <v>2221.5960318833149</v>
      </c>
      <c r="AM18" s="9">
        <f>($AK$2+(N18+W18)*12*7.57%)*SUM(Fasering!$D$5:$D$11)</f>
        <v>2927.3860513223281</v>
      </c>
      <c r="AN18" s="74">
        <f>($AK$2+(O18+X18)*12*7.57%)*SUM(Fasering!$D$5:$D$12)</f>
        <v>3717.9296826976015</v>
      </c>
      <c r="AO18" s="5">
        <f>($AK$2+(I18+AA18)*12*7.57%)*SUM(Fasering!$D$5)</f>
        <v>0</v>
      </c>
      <c r="AP18" s="109">
        <f>($AK$2+(J18+AB18)*12*7.57%)*SUM(Fasering!$D$5:$D$7)</f>
        <v>598.71659682082213</v>
      </c>
      <c r="AQ18" s="109">
        <f>($AK$2+(K18+AC18)*12*7.57%)*SUM(Fasering!$D$5:$D$8)</f>
        <v>1056.4194143741358</v>
      </c>
      <c r="AR18" s="104">
        <f>($AK$2+(L18+AD18)*12*7.57%)*SUM(Fasering!$D$5:$D$9)</f>
        <v>1597.3792260616335</v>
      </c>
      <c r="AS18" s="9">
        <f>($AK$2+(M18+AE18)*12*7.57%)*SUM(Fasering!$D$5:$D$10)</f>
        <v>2221.5960318833149</v>
      </c>
      <c r="AT18" s="9">
        <f>($AK$2+(N18+AF18)*12*7.57%)*SUM(Fasering!$D$5:$D$11)</f>
        <v>2927.3860513223281</v>
      </c>
      <c r="AU18" s="74">
        <f>($AK$2+(O18+AG18)*12*7.57%)*SUM(Fasering!$D$5:$D$12)</f>
        <v>3717.9296826976015</v>
      </c>
    </row>
    <row r="19" spans="1:47" x14ac:dyDescent="0.3">
      <c r="A19" s="32">
        <f t="shared" si="8"/>
        <v>11</v>
      </c>
      <c r="B19" s="142">
        <v>36077.79</v>
      </c>
      <c r="C19" s="143"/>
      <c r="D19" s="142">
        <f t="shared" si="0"/>
        <v>49527.590112000005</v>
      </c>
      <c r="E19" s="144">
        <f t="shared" si="1"/>
        <v>1227.7568886387919</v>
      </c>
      <c r="F19" s="142">
        <f t="shared" si="2"/>
        <v>4127.2991760000004</v>
      </c>
      <c r="G19" s="144">
        <f t="shared" si="3"/>
        <v>102.31307405323267</v>
      </c>
      <c r="H19" s="60">
        <f>'L4'!$H$10</f>
        <v>1742.05</v>
      </c>
      <c r="I19" s="60">
        <f>GEW!$E$12+($F19-GEW!$E$12)*SUM(Fasering!$D$5)</f>
        <v>1858.3776639999999</v>
      </c>
      <c r="J19" s="60">
        <f>GEW!$E$12+($F19-GEW!$E$12)*SUM(Fasering!$D$5:$D$7)</f>
        <v>2445.0383881996509</v>
      </c>
      <c r="K19" s="60">
        <f>GEW!$E$12+($F19-GEW!$E$12)*SUM(Fasering!$D$5:$D$8)</f>
        <v>2781.6418834932952</v>
      </c>
      <c r="L19" s="98">
        <f>GEW!$E$12+($F19-GEW!$E$12)*SUM(Fasering!$D$5:$D$9)</f>
        <v>3118.245378786939</v>
      </c>
      <c r="M19" s="60">
        <f>GEW!$E$12+($F19-GEW!$E$12)*SUM(Fasering!$D$5:$D$10)</f>
        <v>3454.8488740805833</v>
      </c>
      <c r="N19" s="60">
        <f>GEW!$E$12+($F19-GEW!$E$12)*SUM(Fasering!$D$5:$D$11)</f>
        <v>3790.6956807063571</v>
      </c>
      <c r="O19" s="117">
        <f>GEW!$E$12+($F19-GEW!$E$12)*SUM(Fasering!$D$5:$D$12)</f>
        <v>4127.2991760000014</v>
      </c>
      <c r="P19" s="142">
        <f t="shared" si="4"/>
        <v>0</v>
      </c>
      <c r="Q19" s="144">
        <f t="shared" si="5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101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116">
        <f>$P19*SUM(Fasering!$D$5:$D$12)</f>
        <v>0</v>
      </c>
      <c r="Y19" s="142">
        <f t="shared" si="6"/>
        <v>0</v>
      </c>
      <c r="Z19" s="144">
        <f t="shared" si="7"/>
        <v>0</v>
      </c>
      <c r="AA19" s="115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101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116">
        <f>$Y19*SUM(Fasering!$D$5:$D$12)</f>
        <v>0</v>
      </c>
      <c r="AH19" s="5">
        <f>($AK$2+(I19+R19)*12*7.57%)*SUM(Fasering!$D$5)</f>
        <v>0</v>
      </c>
      <c r="AI19" s="109">
        <f>($AK$2+(J19+S19)*12*7.57%)*SUM(Fasering!$D$5:$D$7)</f>
        <v>610.05850434193542</v>
      </c>
      <c r="AJ19" s="109">
        <f>($AK$2+(K19+T19)*12*7.57%)*SUM(Fasering!$D$5:$D$8)</f>
        <v>1084.510212841353</v>
      </c>
      <c r="AK19" s="104">
        <f>($AK$2+(L19+U19)*12*7.57%)*SUM(Fasering!$D$5:$D$9)</f>
        <v>1649.6864856456439</v>
      </c>
      <c r="AL19" s="9">
        <f>($AK$2+(M19+V19)*12*7.57%)*SUM(Fasering!$D$5:$D$10)</f>
        <v>2305.5873227548072</v>
      </c>
      <c r="AM19" s="9">
        <f>($AK$2+(N19+W19)*12*7.57%)*SUM(Fasering!$D$5:$D$11)</f>
        <v>3050.4325556609833</v>
      </c>
      <c r="AN19" s="74">
        <f>($AK$2+(O19+X19)*12*7.57%)*SUM(Fasering!$D$5:$D$12)</f>
        <v>3887.5785714784029</v>
      </c>
      <c r="AO19" s="5">
        <f>($AK$2+(I19+AA19)*12*7.57%)*SUM(Fasering!$D$5)</f>
        <v>0</v>
      </c>
      <c r="AP19" s="109">
        <f>($AK$2+(J19+AB19)*12*7.57%)*SUM(Fasering!$D$5:$D$7)</f>
        <v>610.05850434193542</v>
      </c>
      <c r="AQ19" s="109">
        <f>($AK$2+(K19+AC19)*12*7.57%)*SUM(Fasering!$D$5:$D$8)</f>
        <v>1084.510212841353</v>
      </c>
      <c r="AR19" s="104">
        <f>($AK$2+(L19+AD19)*12*7.57%)*SUM(Fasering!$D$5:$D$9)</f>
        <v>1649.6864856456439</v>
      </c>
      <c r="AS19" s="9">
        <f>($AK$2+(M19+AE19)*12*7.57%)*SUM(Fasering!$D$5:$D$10)</f>
        <v>2305.5873227548072</v>
      </c>
      <c r="AT19" s="9">
        <f>($AK$2+(N19+AF19)*12*7.57%)*SUM(Fasering!$D$5:$D$11)</f>
        <v>3050.4325556609833</v>
      </c>
      <c r="AU19" s="74">
        <f>($AK$2+(O19+AG19)*12*7.57%)*SUM(Fasering!$D$5:$D$12)</f>
        <v>3887.5785714784029</v>
      </c>
    </row>
    <row r="20" spans="1:47" x14ac:dyDescent="0.3">
      <c r="A20" s="32">
        <f t="shared" si="8"/>
        <v>12</v>
      </c>
      <c r="B20" s="142">
        <v>36077.79</v>
      </c>
      <c r="C20" s="143"/>
      <c r="D20" s="142">
        <f t="shared" si="0"/>
        <v>49527.590112000005</v>
      </c>
      <c r="E20" s="144">
        <f t="shared" si="1"/>
        <v>1227.7568886387919</v>
      </c>
      <c r="F20" s="142">
        <f t="shared" si="2"/>
        <v>4127.2991760000004</v>
      </c>
      <c r="G20" s="144">
        <f t="shared" si="3"/>
        <v>102.31307405323267</v>
      </c>
      <c r="H20" s="60">
        <f>'L4'!$H$10</f>
        <v>1742.05</v>
      </c>
      <c r="I20" s="60">
        <f>GEW!$E$12+($F20-GEW!$E$12)*SUM(Fasering!$D$5)</f>
        <v>1858.3776639999999</v>
      </c>
      <c r="J20" s="60">
        <f>GEW!$E$12+($F20-GEW!$E$12)*SUM(Fasering!$D$5:$D$7)</f>
        <v>2445.0383881996509</v>
      </c>
      <c r="K20" s="60">
        <f>GEW!$E$12+($F20-GEW!$E$12)*SUM(Fasering!$D$5:$D$8)</f>
        <v>2781.6418834932952</v>
      </c>
      <c r="L20" s="98">
        <f>GEW!$E$12+($F20-GEW!$E$12)*SUM(Fasering!$D$5:$D$9)</f>
        <v>3118.245378786939</v>
      </c>
      <c r="M20" s="60">
        <f>GEW!$E$12+($F20-GEW!$E$12)*SUM(Fasering!$D$5:$D$10)</f>
        <v>3454.8488740805833</v>
      </c>
      <c r="N20" s="60">
        <f>GEW!$E$12+($F20-GEW!$E$12)*SUM(Fasering!$D$5:$D$11)</f>
        <v>3790.6956807063571</v>
      </c>
      <c r="O20" s="117">
        <f>GEW!$E$12+($F20-GEW!$E$12)*SUM(Fasering!$D$5:$D$12)</f>
        <v>4127.2991760000014</v>
      </c>
      <c r="P20" s="142">
        <f t="shared" si="4"/>
        <v>0</v>
      </c>
      <c r="Q20" s="144">
        <f t="shared" si="5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101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116">
        <f>$P20*SUM(Fasering!$D$5:$D$12)</f>
        <v>0</v>
      </c>
      <c r="Y20" s="142">
        <f t="shared" si="6"/>
        <v>0</v>
      </c>
      <c r="Z20" s="144">
        <f t="shared" si="7"/>
        <v>0</v>
      </c>
      <c r="AA20" s="115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101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116">
        <f>$Y20*SUM(Fasering!$D$5:$D$12)</f>
        <v>0</v>
      </c>
      <c r="AH20" s="5">
        <f>($AK$2+(I20+R20)*12*7.57%)*SUM(Fasering!$D$5)</f>
        <v>0</v>
      </c>
      <c r="AI20" s="109">
        <f>($AK$2+(J20+S20)*12*7.57%)*SUM(Fasering!$D$5:$D$7)</f>
        <v>610.05850434193542</v>
      </c>
      <c r="AJ20" s="109">
        <f>($AK$2+(K20+T20)*12*7.57%)*SUM(Fasering!$D$5:$D$8)</f>
        <v>1084.510212841353</v>
      </c>
      <c r="AK20" s="104">
        <f>($AK$2+(L20+U20)*12*7.57%)*SUM(Fasering!$D$5:$D$9)</f>
        <v>1649.6864856456439</v>
      </c>
      <c r="AL20" s="9">
        <f>($AK$2+(M20+V20)*12*7.57%)*SUM(Fasering!$D$5:$D$10)</f>
        <v>2305.5873227548072</v>
      </c>
      <c r="AM20" s="9">
        <f>($AK$2+(N20+W20)*12*7.57%)*SUM(Fasering!$D$5:$D$11)</f>
        <v>3050.4325556609833</v>
      </c>
      <c r="AN20" s="74">
        <f>($AK$2+(O20+X20)*12*7.57%)*SUM(Fasering!$D$5:$D$12)</f>
        <v>3887.5785714784029</v>
      </c>
      <c r="AO20" s="5">
        <f>($AK$2+(I20+AA20)*12*7.57%)*SUM(Fasering!$D$5)</f>
        <v>0</v>
      </c>
      <c r="AP20" s="109">
        <f>($AK$2+(J20+AB20)*12*7.57%)*SUM(Fasering!$D$5:$D$7)</f>
        <v>610.05850434193542</v>
      </c>
      <c r="AQ20" s="109">
        <f>($AK$2+(K20+AC20)*12*7.57%)*SUM(Fasering!$D$5:$D$8)</f>
        <v>1084.510212841353</v>
      </c>
      <c r="AR20" s="104">
        <f>($AK$2+(L20+AD20)*12*7.57%)*SUM(Fasering!$D$5:$D$9)</f>
        <v>1649.6864856456439</v>
      </c>
      <c r="AS20" s="9">
        <f>($AK$2+(M20+AE20)*12*7.57%)*SUM(Fasering!$D$5:$D$10)</f>
        <v>2305.5873227548072</v>
      </c>
      <c r="AT20" s="9">
        <f>($AK$2+(N20+AF20)*12*7.57%)*SUM(Fasering!$D$5:$D$11)</f>
        <v>3050.4325556609833</v>
      </c>
      <c r="AU20" s="74">
        <f>($AK$2+(O20+AG20)*12*7.57%)*SUM(Fasering!$D$5:$D$12)</f>
        <v>3887.5785714784029</v>
      </c>
    </row>
    <row r="21" spans="1:47" x14ac:dyDescent="0.3">
      <c r="A21" s="32">
        <f t="shared" si="8"/>
        <v>13</v>
      </c>
      <c r="B21" s="142">
        <v>37547.019999999997</v>
      </c>
      <c r="C21" s="143"/>
      <c r="D21" s="142">
        <f t="shared" si="0"/>
        <v>51544.549055999996</v>
      </c>
      <c r="E21" s="144">
        <f t="shared" si="1"/>
        <v>1277.7559948338987</v>
      </c>
      <c r="F21" s="142">
        <f t="shared" si="2"/>
        <v>4295.3790879999997</v>
      </c>
      <c r="G21" s="144">
        <f t="shared" si="3"/>
        <v>106.47966623615824</v>
      </c>
      <c r="H21" s="60">
        <f>'L4'!$H$10</f>
        <v>1742.05</v>
      </c>
      <c r="I21" s="60">
        <f>GEW!$E$12+($F21-GEW!$E$12)*SUM(Fasering!$D$5)</f>
        <v>1858.3776639999999</v>
      </c>
      <c r="J21" s="60">
        <f>GEW!$E$12+($F21-GEW!$E$12)*SUM(Fasering!$D$5:$D$7)</f>
        <v>2488.4977508862053</v>
      </c>
      <c r="K21" s="60">
        <f>GEW!$E$12+($F21-GEW!$E$12)*SUM(Fasering!$D$5:$D$8)</f>
        <v>2850.0365670222072</v>
      </c>
      <c r="L21" s="98">
        <f>GEW!$E$12+($F21-GEW!$E$12)*SUM(Fasering!$D$5:$D$9)</f>
        <v>3211.5753831582092</v>
      </c>
      <c r="M21" s="60">
        <f>GEW!$E$12+($F21-GEW!$E$12)*SUM(Fasering!$D$5:$D$10)</f>
        <v>3573.1141992942112</v>
      </c>
      <c r="N21" s="60">
        <f>GEW!$E$12+($F21-GEW!$E$12)*SUM(Fasering!$D$5:$D$11)</f>
        <v>3933.8402718639982</v>
      </c>
      <c r="O21" s="117">
        <f>GEW!$E$12+($F21-GEW!$E$12)*SUM(Fasering!$D$5:$D$12)</f>
        <v>4295.3790880000006</v>
      </c>
      <c r="P21" s="142">
        <f t="shared" si="4"/>
        <v>0</v>
      </c>
      <c r="Q21" s="144">
        <f t="shared" si="5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101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116">
        <f>$P21*SUM(Fasering!$D$5:$D$12)</f>
        <v>0</v>
      </c>
      <c r="Y21" s="142">
        <f t="shared" si="6"/>
        <v>0</v>
      </c>
      <c r="Z21" s="144">
        <f t="shared" si="7"/>
        <v>0</v>
      </c>
      <c r="AA21" s="115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101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116">
        <f>$Y21*SUM(Fasering!$D$5:$D$12)</f>
        <v>0</v>
      </c>
      <c r="AH21" s="5">
        <f>($AK$2+(I21+R21)*12*7.57%)*SUM(Fasering!$D$5)</f>
        <v>0</v>
      </c>
      <c r="AI21" s="109">
        <f>($AK$2+(J21+S21)*12*7.57%)*SUM(Fasering!$D$5:$D$7)</f>
        <v>620.26620721562779</v>
      </c>
      <c r="AJ21" s="109">
        <f>($AK$2+(K21+T21)*12*7.57%)*SUM(Fasering!$D$5:$D$8)</f>
        <v>1109.7918970469721</v>
      </c>
      <c r="AK21" s="104">
        <f>($AK$2+(L21+U21)*12*7.57%)*SUM(Fasering!$D$5:$D$9)</f>
        <v>1696.7629551880664</v>
      </c>
      <c r="AL21" s="9">
        <f>($AK$2+(M21+V21)*12*7.57%)*SUM(Fasering!$D$5:$D$10)</f>
        <v>2381.1793816389113</v>
      </c>
      <c r="AM21" s="9">
        <f>($AK$2+(N21+W21)*12*7.57%)*SUM(Fasering!$D$5:$D$11)</f>
        <v>3161.1742588178249</v>
      </c>
      <c r="AN21" s="74">
        <f>($AK$2+(O21+X21)*12*7.57%)*SUM(Fasering!$D$5:$D$12)</f>
        <v>4040.2623635392015</v>
      </c>
      <c r="AO21" s="5">
        <f>($AK$2+(I21+AA21)*12*7.57%)*SUM(Fasering!$D$5)</f>
        <v>0</v>
      </c>
      <c r="AP21" s="109">
        <f>($AK$2+(J21+AB21)*12*7.57%)*SUM(Fasering!$D$5:$D$7)</f>
        <v>620.26620721562779</v>
      </c>
      <c r="AQ21" s="109">
        <f>($AK$2+(K21+AC21)*12*7.57%)*SUM(Fasering!$D$5:$D$8)</f>
        <v>1109.7918970469721</v>
      </c>
      <c r="AR21" s="104">
        <f>($AK$2+(L21+AD21)*12*7.57%)*SUM(Fasering!$D$5:$D$9)</f>
        <v>1696.7629551880664</v>
      </c>
      <c r="AS21" s="9">
        <f>($AK$2+(M21+AE21)*12*7.57%)*SUM(Fasering!$D$5:$D$10)</f>
        <v>2381.1793816389113</v>
      </c>
      <c r="AT21" s="9">
        <f>($AK$2+(N21+AF21)*12*7.57%)*SUM(Fasering!$D$5:$D$11)</f>
        <v>3161.1742588178249</v>
      </c>
      <c r="AU21" s="74">
        <f>($AK$2+(O21+AG21)*12*7.57%)*SUM(Fasering!$D$5:$D$12)</f>
        <v>4040.2623635392015</v>
      </c>
    </row>
    <row r="22" spans="1:47" x14ac:dyDescent="0.3">
      <c r="A22" s="32">
        <f t="shared" si="8"/>
        <v>14</v>
      </c>
      <c r="B22" s="142">
        <v>37547.019999999997</v>
      </c>
      <c r="C22" s="143"/>
      <c r="D22" s="142">
        <f t="shared" si="0"/>
        <v>51544.549055999996</v>
      </c>
      <c r="E22" s="144">
        <f t="shared" si="1"/>
        <v>1277.7559948338987</v>
      </c>
      <c r="F22" s="142">
        <f t="shared" si="2"/>
        <v>4295.3790879999997</v>
      </c>
      <c r="G22" s="144">
        <f t="shared" si="3"/>
        <v>106.47966623615824</v>
      </c>
      <c r="H22" s="60">
        <f>'L4'!$H$10</f>
        <v>1742.05</v>
      </c>
      <c r="I22" s="60">
        <f>GEW!$E$12+($F22-GEW!$E$12)*SUM(Fasering!$D$5)</f>
        <v>1858.3776639999999</v>
      </c>
      <c r="J22" s="60">
        <f>GEW!$E$12+($F22-GEW!$E$12)*SUM(Fasering!$D$5:$D$7)</f>
        <v>2488.4977508862053</v>
      </c>
      <c r="K22" s="60">
        <f>GEW!$E$12+($F22-GEW!$E$12)*SUM(Fasering!$D$5:$D$8)</f>
        <v>2850.0365670222072</v>
      </c>
      <c r="L22" s="98">
        <f>GEW!$E$12+($F22-GEW!$E$12)*SUM(Fasering!$D$5:$D$9)</f>
        <v>3211.5753831582092</v>
      </c>
      <c r="M22" s="60">
        <f>GEW!$E$12+($F22-GEW!$E$12)*SUM(Fasering!$D$5:$D$10)</f>
        <v>3573.1141992942112</v>
      </c>
      <c r="N22" s="60">
        <f>GEW!$E$12+($F22-GEW!$E$12)*SUM(Fasering!$D$5:$D$11)</f>
        <v>3933.8402718639982</v>
      </c>
      <c r="O22" s="117">
        <f>GEW!$E$12+($F22-GEW!$E$12)*SUM(Fasering!$D$5:$D$12)</f>
        <v>4295.3790880000006</v>
      </c>
      <c r="P22" s="142">
        <f t="shared" si="4"/>
        <v>0</v>
      </c>
      <c r="Q22" s="144">
        <f t="shared" si="5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101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116">
        <f>$P22*SUM(Fasering!$D$5:$D$12)</f>
        <v>0</v>
      </c>
      <c r="Y22" s="142">
        <f t="shared" si="6"/>
        <v>0</v>
      </c>
      <c r="Z22" s="144">
        <f t="shared" si="7"/>
        <v>0</v>
      </c>
      <c r="AA22" s="115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101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116">
        <f>$Y22*SUM(Fasering!$D$5:$D$12)</f>
        <v>0</v>
      </c>
      <c r="AH22" s="5">
        <f>($AK$2+(I22+R22)*12*7.57%)*SUM(Fasering!$D$5)</f>
        <v>0</v>
      </c>
      <c r="AI22" s="109">
        <f>($AK$2+(J22+S22)*12*7.57%)*SUM(Fasering!$D$5:$D$7)</f>
        <v>620.26620721562779</v>
      </c>
      <c r="AJ22" s="109">
        <f>($AK$2+(K22+T22)*12*7.57%)*SUM(Fasering!$D$5:$D$8)</f>
        <v>1109.7918970469721</v>
      </c>
      <c r="AK22" s="104">
        <f>($AK$2+(L22+U22)*12*7.57%)*SUM(Fasering!$D$5:$D$9)</f>
        <v>1696.7629551880664</v>
      </c>
      <c r="AL22" s="9">
        <f>($AK$2+(M22+V22)*12*7.57%)*SUM(Fasering!$D$5:$D$10)</f>
        <v>2381.1793816389113</v>
      </c>
      <c r="AM22" s="9">
        <f>($AK$2+(N22+W22)*12*7.57%)*SUM(Fasering!$D$5:$D$11)</f>
        <v>3161.1742588178249</v>
      </c>
      <c r="AN22" s="74">
        <f>($AK$2+(O22+X22)*12*7.57%)*SUM(Fasering!$D$5:$D$12)</f>
        <v>4040.2623635392015</v>
      </c>
      <c r="AO22" s="5">
        <f>($AK$2+(I22+AA22)*12*7.57%)*SUM(Fasering!$D$5)</f>
        <v>0</v>
      </c>
      <c r="AP22" s="109">
        <f>($AK$2+(J22+AB22)*12*7.57%)*SUM(Fasering!$D$5:$D$7)</f>
        <v>620.26620721562779</v>
      </c>
      <c r="AQ22" s="109">
        <f>($AK$2+(K22+AC22)*12*7.57%)*SUM(Fasering!$D$5:$D$8)</f>
        <v>1109.7918970469721</v>
      </c>
      <c r="AR22" s="104">
        <f>($AK$2+(L22+AD22)*12*7.57%)*SUM(Fasering!$D$5:$D$9)</f>
        <v>1696.7629551880664</v>
      </c>
      <c r="AS22" s="9">
        <f>($AK$2+(M22+AE22)*12*7.57%)*SUM(Fasering!$D$5:$D$10)</f>
        <v>2381.1793816389113</v>
      </c>
      <c r="AT22" s="9">
        <f>($AK$2+(N22+AF22)*12*7.57%)*SUM(Fasering!$D$5:$D$11)</f>
        <v>3161.1742588178249</v>
      </c>
      <c r="AU22" s="74">
        <f>($AK$2+(O22+AG22)*12*7.57%)*SUM(Fasering!$D$5:$D$12)</f>
        <v>4040.2623635392015</v>
      </c>
    </row>
    <row r="23" spans="1:47" x14ac:dyDescent="0.3">
      <c r="A23" s="32">
        <f t="shared" si="8"/>
        <v>15</v>
      </c>
      <c r="B23" s="142">
        <v>39016.26</v>
      </c>
      <c r="C23" s="143"/>
      <c r="D23" s="142">
        <f t="shared" si="0"/>
        <v>53561.521728000007</v>
      </c>
      <c r="E23" s="144">
        <f t="shared" si="1"/>
        <v>1327.755441337237</v>
      </c>
      <c r="F23" s="142">
        <f t="shared" si="2"/>
        <v>4463.4601439999997</v>
      </c>
      <c r="G23" s="144">
        <f t="shared" si="3"/>
        <v>110.64628677810306</v>
      </c>
      <c r="H23" s="60">
        <f>'L4'!$H$10</f>
        <v>1742.05</v>
      </c>
      <c r="I23" s="60">
        <f>GEW!$E$12+($F23-GEW!$E$12)*SUM(Fasering!$D$5)</f>
        <v>1858.3776639999999</v>
      </c>
      <c r="J23" s="60">
        <f>GEW!$E$12+($F23-GEW!$E$12)*SUM(Fasering!$D$5:$D$7)</f>
        <v>2531.9574093696237</v>
      </c>
      <c r="K23" s="60">
        <f>GEW!$E$12+($F23-GEW!$E$12)*SUM(Fasering!$D$5:$D$8)</f>
        <v>2918.4317160649161</v>
      </c>
      <c r="L23" s="98">
        <f>GEW!$E$12+($F23-GEW!$E$12)*SUM(Fasering!$D$5:$D$9)</f>
        <v>3304.9060227602085</v>
      </c>
      <c r="M23" s="60">
        <f>GEW!$E$12+($F23-GEW!$E$12)*SUM(Fasering!$D$5:$D$10)</f>
        <v>3691.3803294555009</v>
      </c>
      <c r="N23" s="60">
        <f>GEW!$E$12+($F23-GEW!$E$12)*SUM(Fasering!$D$5:$D$11)</f>
        <v>4076.9858373047082</v>
      </c>
      <c r="O23" s="117">
        <f>GEW!$E$12+($F23-GEW!$E$12)*SUM(Fasering!$D$5:$D$12)</f>
        <v>4463.4601440000006</v>
      </c>
      <c r="P23" s="142">
        <f t="shared" si="4"/>
        <v>0</v>
      </c>
      <c r="Q23" s="144">
        <f t="shared" si="5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101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116">
        <f>$P23*SUM(Fasering!$D$5:$D$12)</f>
        <v>0</v>
      </c>
      <c r="Y23" s="142">
        <f t="shared" si="6"/>
        <v>0</v>
      </c>
      <c r="Z23" s="144">
        <f t="shared" si="7"/>
        <v>0</v>
      </c>
      <c r="AA23" s="115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101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116">
        <f>$Y23*SUM(Fasering!$D$5:$D$12)</f>
        <v>0</v>
      </c>
      <c r="AH23" s="5">
        <f>($AK$2+(I23+R23)*12*7.57%)*SUM(Fasering!$D$5)</f>
        <v>0</v>
      </c>
      <c r="AI23" s="109">
        <f>($AK$2+(J23+S23)*12*7.57%)*SUM(Fasering!$D$5:$D$7)</f>
        <v>630.47397956586815</v>
      </c>
      <c r="AJ23" s="109">
        <f>($AK$2+(K23+T23)*12*7.57%)*SUM(Fasering!$D$5:$D$8)</f>
        <v>1135.0737533269717</v>
      </c>
      <c r="AK23" s="104">
        <f>($AK$2+(L23+U23)*12*7.57%)*SUM(Fasering!$D$5:$D$9)</f>
        <v>1743.8397451464184</v>
      </c>
      <c r="AL23" s="9">
        <f>($AK$2+(M23+V23)*12*7.57%)*SUM(Fasering!$D$5:$D$10)</f>
        <v>2456.7719550242095</v>
      </c>
      <c r="AM23" s="9">
        <f>($AK$2+(N23+W23)*12*7.57%)*SUM(Fasering!$D$5:$D$11)</f>
        <v>3271.9167157144038</v>
      </c>
      <c r="AN23" s="74">
        <f>($AK$2+(O23+X23)*12*7.57%)*SUM(Fasering!$D$5:$D$12)</f>
        <v>4192.9471948096016</v>
      </c>
      <c r="AO23" s="5">
        <f>($AK$2+(I23+AA23)*12*7.57%)*SUM(Fasering!$D$5)</f>
        <v>0</v>
      </c>
      <c r="AP23" s="109">
        <f>($AK$2+(J23+AB23)*12*7.57%)*SUM(Fasering!$D$5:$D$7)</f>
        <v>630.47397956586815</v>
      </c>
      <c r="AQ23" s="109">
        <f>($AK$2+(K23+AC23)*12*7.57%)*SUM(Fasering!$D$5:$D$8)</f>
        <v>1135.0737533269717</v>
      </c>
      <c r="AR23" s="104">
        <f>($AK$2+(L23+AD23)*12*7.57%)*SUM(Fasering!$D$5:$D$9)</f>
        <v>1743.8397451464184</v>
      </c>
      <c r="AS23" s="9">
        <f>($AK$2+(M23+AE23)*12*7.57%)*SUM(Fasering!$D$5:$D$10)</f>
        <v>2456.7719550242095</v>
      </c>
      <c r="AT23" s="9">
        <f>($AK$2+(N23+AF23)*12*7.57%)*SUM(Fasering!$D$5:$D$11)</f>
        <v>3271.9167157144038</v>
      </c>
      <c r="AU23" s="74">
        <f>($AK$2+(O23+AG23)*12*7.57%)*SUM(Fasering!$D$5:$D$12)</f>
        <v>4192.9471948096016</v>
      </c>
    </row>
    <row r="24" spans="1:47" x14ac:dyDescent="0.3">
      <c r="A24" s="32">
        <f t="shared" si="8"/>
        <v>16</v>
      </c>
      <c r="B24" s="142">
        <v>39016.26</v>
      </c>
      <c r="C24" s="143"/>
      <c r="D24" s="142">
        <f t="shared" si="0"/>
        <v>53561.521728000007</v>
      </c>
      <c r="E24" s="144">
        <f t="shared" si="1"/>
        <v>1327.755441337237</v>
      </c>
      <c r="F24" s="142">
        <f t="shared" si="2"/>
        <v>4463.4601439999997</v>
      </c>
      <c r="G24" s="144">
        <f t="shared" si="3"/>
        <v>110.64628677810306</v>
      </c>
      <c r="H24" s="60">
        <f>'L4'!$H$10</f>
        <v>1742.05</v>
      </c>
      <c r="I24" s="60">
        <f>GEW!$E$12+($F24-GEW!$E$12)*SUM(Fasering!$D$5)</f>
        <v>1858.3776639999999</v>
      </c>
      <c r="J24" s="60">
        <f>GEW!$E$12+($F24-GEW!$E$12)*SUM(Fasering!$D$5:$D$7)</f>
        <v>2531.9574093696237</v>
      </c>
      <c r="K24" s="60">
        <f>GEW!$E$12+($F24-GEW!$E$12)*SUM(Fasering!$D$5:$D$8)</f>
        <v>2918.4317160649161</v>
      </c>
      <c r="L24" s="98">
        <f>GEW!$E$12+($F24-GEW!$E$12)*SUM(Fasering!$D$5:$D$9)</f>
        <v>3304.9060227602085</v>
      </c>
      <c r="M24" s="60">
        <f>GEW!$E$12+($F24-GEW!$E$12)*SUM(Fasering!$D$5:$D$10)</f>
        <v>3691.3803294555009</v>
      </c>
      <c r="N24" s="60">
        <f>GEW!$E$12+($F24-GEW!$E$12)*SUM(Fasering!$D$5:$D$11)</f>
        <v>4076.9858373047082</v>
      </c>
      <c r="O24" s="117">
        <f>GEW!$E$12+($F24-GEW!$E$12)*SUM(Fasering!$D$5:$D$12)</f>
        <v>4463.4601440000006</v>
      </c>
      <c r="P24" s="142">
        <f t="shared" si="4"/>
        <v>0</v>
      </c>
      <c r="Q24" s="144">
        <f t="shared" si="5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101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116">
        <f>$P24*SUM(Fasering!$D$5:$D$12)</f>
        <v>0</v>
      </c>
      <c r="Y24" s="142">
        <f t="shared" si="6"/>
        <v>0</v>
      </c>
      <c r="Z24" s="144">
        <f t="shared" si="7"/>
        <v>0</v>
      </c>
      <c r="AA24" s="115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101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116">
        <f>$Y24*SUM(Fasering!$D$5:$D$12)</f>
        <v>0</v>
      </c>
      <c r="AH24" s="5">
        <f>($AK$2+(I24+R24)*12*7.57%)*SUM(Fasering!$D$5)</f>
        <v>0</v>
      </c>
      <c r="AI24" s="109">
        <f>($AK$2+(J24+S24)*12*7.57%)*SUM(Fasering!$D$5:$D$7)</f>
        <v>630.47397956586815</v>
      </c>
      <c r="AJ24" s="109">
        <f>($AK$2+(K24+T24)*12*7.57%)*SUM(Fasering!$D$5:$D$8)</f>
        <v>1135.0737533269717</v>
      </c>
      <c r="AK24" s="104">
        <f>($AK$2+(L24+U24)*12*7.57%)*SUM(Fasering!$D$5:$D$9)</f>
        <v>1743.8397451464184</v>
      </c>
      <c r="AL24" s="9">
        <f>($AK$2+(M24+V24)*12*7.57%)*SUM(Fasering!$D$5:$D$10)</f>
        <v>2456.7719550242095</v>
      </c>
      <c r="AM24" s="9">
        <f>($AK$2+(N24+W24)*12*7.57%)*SUM(Fasering!$D$5:$D$11)</f>
        <v>3271.9167157144038</v>
      </c>
      <c r="AN24" s="74">
        <f>($AK$2+(O24+X24)*12*7.57%)*SUM(Fasering!$D$5:$D$12)</f>
        <v>4192.9471948096016</v>
      </c>
      <c r="AO24" s="5">
        <f>($AK$2+(I24+AA24)*12*7.57%)*SUM(Fasering!$D$5)</f>
        <v>0</v>
      </c>
      <c r="AP24" s="109">
        <f>($AK$2+(J24+AB24)*12*7.57%)*SUM(Fasering!$D$5:$D$7)</f>
        <v>630.47397956586815</v>
      </c>
      <c r="AQ24" s="109">
        <f>($AK$2+(K24+AC24)*12*7.57%)*SUM(Fasering!$D$5:$D$8)</f>
        <v>1135.0737533269717</v>
      </c>
      <c r="AR24" s="104">
        <f>($AK$2+(L24+AD24)*12*7.57%)*SUM(Fasering!$D$5:$D$9)</f>
        <v>1743.8397451464184</v>
      </c>
      <c r="AS24" s="9">
        <f>($AK$2+(M24+AE24)*12*7.57%)*SUM(Fasering!$D$5:$D$10)</f>
        <v>2456.7719550242095</v>
      </c>
      <c r="AT24" s="9">
        <f>($AK$2+(N24+AF24)*12*7.57%)*SUM(Fasering!$D$5:$D$11)</f>
        <v>3271.9167157144038</v>
      </c>
      <c r="AU24" s="74">
        <f>($AK$2+(O24+AG24)*12*7.57%)*SUM(Fasering!$D$5:$D$12)</f>
        <v>4192.9471948096016</v>
      </c>
    </row>
    <row r="25" spans="1:47" x14ac:dyDescent="0.3">
      <c r="A25" s="32">
        <f t="shared" si="8"/>
        <v>17</v>
      </c>
      <c r="B25" s="142">
        <v>40648.74</v>
      </c>
      <c r="C25" s="143"/>
      <c r="D25" s="142">
        <f t="shared" si="0"/>
        <v>55802.590272000001</v>
      </c>
      <c r="E25" s="144">
        <f t="shared" si="1"/>
        <v>1383.310079400296</v>
      </c>
      <c r="F25" s="142">
        <f t="shared" si="2"/>
        <v>4650.2158559999998</v>
      </c>
      <c r="G25" s="144">
        <f t="shared" si="3"/>
        <v>115.27583995002466</v>
      </c>
      <c r="H25" s="60">
        <f>'L4'!$H$10</f>
        <v>1742.05</v>
      </c>
      <c r="I25" s="60">
        <f>GEW!$E$12+($F25-GEW!$E$12)*SUM(Fasering!$D$5)</f>
        <v>1858.3776639999999</v>
      </c>
      <c r="J25" s="60">
        <f>GEW!$E$12+($F25-GEW!$E$12)*SUM(Fasering!$D$5:$D$7)</f>
        <v>2580.2456558650988</v>
      </c>
      <c r="K25" s="60">
        <f>GEW!$E$12+($F25-GEW!$E$12)*SUM(Fasering!$D$5:$D$8)</f>
        <v>2994.4259123223292</v>
      </c>
      <c r="L25" s="98">
        <f>GEW!$E$12+($F25-GEW!$E$12)*SUM(Fasering!$D$5:$D$9)</f>
        <v>3408.60616877956</v>
      </c>
      <c r="M25" s="60">
        <f>GEW!$E$12+($F25-GEW!$E$12)*SUM(Fasering!$D$5:$D$10)</f>
        <v>3822.7864252367908</v>
      </c>
      <c r="N25" s="60">
        <f>GEW!$E$12+($F25-GEW!$E$12)*SUM(Fasering!$D$5:$D$11)</f>
        <v>4236.0355995427699</v>
      </c>
      <c r="O25" s="117">
        <f>GEW!$E$12+($F25-GEW!$E$12)*SUM(Fasering!$D$5:$D$12)</f>
        <v>4650.2158560000007</v>
      </c>
      <c r="P25" s="142">
        <f t="shared" si="4"/>
        <v>0</v>
      </c>
      <c r="Q25" s="144">
        <f t="shared" si="5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101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116">
        <f>$P25*SUM(Fasering!$D$5:$D$12)</f>
        <v>0</v>
      </c>
      <c r="Y25" s="142">
        <f t="shared" si="6"/>
        <v>0</v>
      </c>
      <c r="Z25" s="144">
        <f t="shared" si="7"/>
        <v>0</v>
      </c>
      <c r="AA25" s="115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101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116">
        <f>$Y25*SUM(Fasering!$D$5:$D$12)</f>
        <v>0</v>
      </c>
      <c r="AH25" s="5">
        <f>($AK$2+(I25+R25)*12*7.57%)*SUM(Fasering!$D$5)</f>
        <v>0</v>
      </c>
      <c r="AI25" s="109">
        <f>($AK$2+(J25+S25)*12*7.57%)*SUM(Fasering!$D$5:$D$7)</f>
        <v>641.81588708698143</v>
      </c>
      <c r="AJ25" s="109">
        <f>($AK$2+(K25+T25)*12*7.57%)*SUM(Fasering!$D$5:$D$8)</f>
        <v>1163.1645517941884</v>
      </c>
      <c r="AK25" s="104">
        <f>($AK$2+(L25+U25)*12*7.57%)*SUM(Fasering!$D$5:$D$9)</f>
        <v>1796.1470047304285</v>
      </c>
      <c r="AL25" s="9">
        <f>($AK$2+(M25+V25)*12*7.57%)*SUM(Fasering!$D$5:$D$10)</f>
        <v>2540.7632458957014</v>
      </c>
      <c r="AM25" s="9">
        <f>($AK$2+(N25+W25)*12*7.57%)*SUM(Fasering!$D$5:$D$11)</f>
        <v>3394.9632200530586</v>
      </c>
      <c r="AN25" s="74">
        <f>($AK$2+(O25+X25)*12*7.57%)*SUM(Fasering!$D$5:$D$12)</f>
        <v>4362.5960835904016</v>
      </c>
      <c r="AO25" s="5">
        <f>($AK$2+(I25+AA25)*12*7.57%)*SUM(Fasering!$D$5)</f>
        <v>0</v>
      </c>
      <c r="AP25" s="109">
        <f>($AK$2+(J25+AB25)*12*7.57%)*SUM(Fasering!$D$5:$D$7)</f>
        <v>641.81588708698143</v>
      </c>
      <c r="AQ25" s="109">
        <f>($AK$2+(K25+AC25)*12*7.57%)*SUM(Fasering!$D$5:$D$8)</f>
        <v>1163.1645517941884</v>
      </c>
      <c r="AR25" s="104">
        <f>($AK$2+(L25+AD25)*12*7.57%)*SUM(Fasering!$D$5:$D$9)</f>
        <v>1796.1470047304285</v>
      </c>
      <c r="AS25" s="9">
        <f>($AK$2+(M25+AE25)*12*7.57%)*SUM(Fasering!$D$5:$D$10)</f>
        <v>2540.7632458957014</v>
      </c>
      <c r="AT25" s="9">
        <f>($AK$2+(N25+AF25)*12*7.57%)*SUM(Fasering!$D$5:$D$11)</f>
        <v>3394.9632200530586</v>
      </c>
      <c r="AU25" s="74">
        <f>($AK$2+(O25+AG25)*12*7.57%)*SUM(Fasering!$D$5:$D$12)</f>
        <v>4362.5960835904016</v>
      </c>
    </row>
    <row r="26" spans="1:47" x14ac:dyDescent="0.3">
      <c r="A26" s="32">
        <f t="shared" si="8"/>
        <v>18</v>
      </c>
      <c r="B26" s="142">
        <v>40648.74</v>
      </c>
      <c r="C26" s="143"/>
      <c r="D26" s="142">
        <f t="shared" si="0"/>
        <v>55802.590272000001</v>
      </c>
      <c r="E26" s="144">
        <f t="shared" si="1"/>
        <v>1383.310079400296</v>
      </c>
      <c r="F26" s="142">
        <f t="shared" si="2"/>
        <v>4650.2158559999998</v>
      </c>
      <c r="G26" s="144">
        <f t="shared" si="3"/>
        <v>115.27583995002466</v>
      </c>
      <c r="H26" s="60">
        <f>'L4'!$H$10</f>
        <v>1742.05</v>
      </c>
      <c r="I26" s="60">
        <f>GEW!$E$12+($F26-GEW!$E$12)*SUM(Fasering!$D$5)</f>
        <v>1858.3776639999999</v>
      </c>
      <c r="J26" s="60">
        <f>GEW!$E$12+($F26-GEW!$E$12)*SUM(Fasering!$D$5:$D$7)</f>
        <v>2580.2456558650988</v>
      </c>
      <c r="K26" s="60">
        <f>GEW!$E$12+($F26-GEW!$E$12)*SUM(Fasering!$D$5:$D$8)</f>
        <v>2994.4259123223292</v>
      </c>
      <c r="L26" s="98">
        <f>GEW!$E$12+($F26-GEW!$E$12)*SUM(Fasering!$D$5:$D$9)</f>
        <v>3408.60616877956</v>
      </c>
      <c r="M26" s="60">
        <f>GEW!$E$12+($F26-GEW!$E$12)*SUM(Fasering!$D$5:$D$10)</f>
        <v>3822.7864252367908</v>
      </c>
      <c r="N26" s="60">
        <f>GEW!$E$12+($F26-GEW!$E$12)*SUM(Fasering!$D$5:$D$11)</f>
        <v>4236.0355995427699</v>
      </c>
      <c r="O26" s="117">
        <f>GEW!$E$12+($F26-GEW!$E$12)*SUM(Fasering!$D$5:$D$12)</f>
        <v>4650.2158560000007</v>
      </c>
      <c r="P26" s="142">
        <f t="shared" si="4"/>
        <v>0</v>
      </c>
      <c r="Q26" s="144">
        <f t="shared" si="5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101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116">
        <f>$P26*SUM(Fasering!$D$5:$D$12)</f>
        <v>0</v>
      </c>
      <c r="Y26" s="142">
        <f t="shared" si="6"/>
        <v>0</v>
      </c>
      <c r="Z26" s="144">
        <f t="shared" si="7"/>
        <v>0</v>
      </c>
      <c r="AA26" s="115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101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116">
        <f>$Y26*SUM(Fasering!$D$5:$D$12)</f>
        <v>0</v>
      </c>
      <c r="AH26" s="5">
        <f>($AK$2+(I26+R26)*12*7.57%)*SUM(Fasering!$D$5)</f>
        <v>0</v>
      </c>
      <c r="AI26" s="109">
        <f>($AK$2+(J26+S26)*12*7.57%)*SUM(Fasering!$D$5:$D$7)</f>
        <v>641.81588708698143</v>
      </c>
      <c r="AJ26" s="109">
        <f>($AK$2+(K26+T26)*12*7.57%)*SUM(Fasering!$D$5:$D$8)</f>
        <v>1163.1645517941884</v>
      </c>
      <c r="AK26" s="104">
        <f>($AK$2+(L26+U26)*12*7.57%)*SUM(Fasering!$D$5:$D$9)</f>
        <v>1796.1470047304285</v>
      </c>
      <c r="AL26" s="9">
        <f>($AK$2+(M26+V26)*12*7.57%)*SUM(Fasering!$D$5:$D$10)</f>
        <v>2540.7632458957014</v>
      </c>
      <c r="AM26" s="9">
        <f>($AK$2+(N26+W26)*12*7.57%)*SUM(Fasering!$D$5:$D$11)</f>
        <v>3394.9632200530586</v>
      </c>
      <c r="AN26" s="74">
        <f>($AK$2+(O26+X26)*12*7.57%)*SUM(Fasering!$D$5:$D$12)</f>
        <v>4362.5960835904016</v>
      </c>
      <c r="AO26" s="5">
        <f>($AK$2+(I26+AA26)*12*7.57%)*SUM(Fasering!$D$5)</f>
        <v>0</v>
      </c>
      <c r="AP26" s="109">
        <f>($AK$2+(J26+AB26)*12*7.57%)*SUM(Fasering!$D$5:$D$7)</f>
        <v>641.81588708698143</v>
      </c>
      <c r="AQ26" s="109">
        <f>($AK$2+(K26+AC26)*12*7.57%)*SUM(Fasering!$D$5:$D$8)</f>
        <v>1163.1645517941884</v>
      </c>
      <c r="AR26" s="104">
        <f>($AK$2+(L26+AD26)*12*7.57%)*SUM(Fasering!$D$5:$D$9)</f>
        <v>1796.1470047304285</v>
      </c>
      <c r="AS26" s="9">
        <f>($AK$2+(M26+AE26)*12*7.57%)*SUM(Fasering!$D$5:$D$10)</f>
        <v>2540.7632458957014</v>
      </c>
      <c r="AT26" s="9">
        <f>($AK$2+(N26+AF26)*12*7.57%)*SUM(Fasering!$D$5:$D$11)</f>
        <v>3394.9632200530586</v>
      </c>
      <c r="AU26" s="74">
        <f>($AK$2+(O26+AG26)*12*7.57%)*SUM(Fasering!$D$5:$D$12)</f>
        <v>4362.5960835904016</v>
      </c>
    </row>
    <row r="27" spans="1:47" x14ac:dyDescent="0.3">
      <c r="A27" s="32">
        <f t="shared" si="8"/>
        <v>19</v>
      </c>
      <c r="B27" s="142">
        <v>40648.74</v>
      </c>
      <c r="C27" s="143"/>
      <c r="D27" s="142">
        <f t="shared" si="0"/>
        <v>55802.590272000001</v>
      </c>
      <c r="E27" s="144">
        <f t="shared" si="1"/>
        <v>1383.310079400296</v>
      </c>
      <c r="F27" s="142">
        <f t="shared" si="2"/>
        <v>4650.2158559999998</v>
      </c>
      <c r="G27" s="144">
        <f t="shared" si="3"/>
        <v>115.27583995002466</v>
      </c>
      <c r="H27" s="60">
        <f>'L4'!$H$10</f>
        <v>1742.05</v>
      </c>
      <c r="I27" s="60">
        <f>GEW!$E$12+($F27-GEW!$E$12)*SUM(Fasering!$D$5)</f>
        <v>1858.3776639999999</v>
      </c>
      <c r="J27" s="60">
        <f>GEW!$E$12+($F27-GEW!$E$12)*SUM(Fasering!$D$5:$D$7)</f>
        <v>2580.2456558650988</v>
      </c>
      <c r="K27" s="60">
        <f>GEW!$E$12+($F27-GEW!$E$12)*SUM(Fasering!$D$5:$D$8)</f>
        <v>2994.4259123223292</v>
      </c>
      <c r="L27" s="98">
        <f>GEW!$E$12+($F27-GEW!$E$12)*SUM(Fasering!$D$5:$D$9)</f>
        <v>3408.60616877956</v>
      </c>
      <c r="M27" s="60">
        <f>GEW!$E$12+($F27-GEW!$E$12)*SUM(Fasering!$D$5:$D$10)</f>
        <v>3822.7864252367908</v>
      </c>
      <c r="N27" s="60">
        <f>GEW!$E$12+($F27-GEW!$E$12)*SUM(Fasering!$D$5:$D$11)</f>
        <v>4236.0355995427699</v>
      </c>
      <c r="O27" s="117">
        <f>GEW!$E$12+($F27-GEW!$E$12)*SUM(Fasering!$D$5:$D$12)</f>
        <v>4650.2158560000007</v>
      </c>
      <c r="P27" s="142">
        <f t="shared" si="4"/>
        <v>0</v>
      </c>
      <c r="Q27" s="144">
        <f t="shared" si="5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101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116">
        <f>$P27*SUM(Fasering!$D$5:$D$12)</f>
        <v>0</v>
      </c>
      <c r="Y27" s="142">
        <f t="shared" si="6"/>
        <v>0</v>
      </c>
      <c r="Z27" s="144">
        <f t="shared" si="7"/>
        <v>0</v>
      </c>
      <c r="AA27" s="115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101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116">
        <f>$Y27*SUM(Fasering!$D$5:$D$12)</f>
        <v>0</v>
      </c>
      <c r="AH27" s="5">
        <f>($AK$2+(I27+R27)*12*7.57%)*SUM(Fasering!$D$5)</f>
        <v>0</v>
      </c>
      <c r="AI27" s="109">
        <f>($AK$2+(J27+S27)*12*7.57%)*SUM(Fasering!$D$5:$D$7)</f>
        <v>641.81588708698143</v>
      </c>
      <c r="AJ27" s="109">
        <f>($AK$2+(K27+T27)*12*7.57%)*SUM(Fasering!$D$5:$D$8)</f>
        <v>1163.1645517941884</v>
      </c>
      <c r="AK27" s="104">
        <f>($AK$2+(L27+U27)*12*7.57%)*SUM(Fasering!$D$5:$D$9)</f>
        <v>1796.1470047304285</v>
      </c>
      <c r="AL27" s="9">
        <f>($AK$2+(M27+V27)*12*7.57%)*SUM(Fasering!$D$5:$D$10)</f>
        <v>2540.7632458957014</v>
      </c>
      <c r="AM27" s="9">
        <f>($AK$2+(N27+W27)*12*7.57%)*SUM(Fasering!$D$5:$D$11)</f>
        <v>3394.9632200530586</v>
      </c>
      <c r="AN27" s="74">
        <f>($AK$2+(O27+X27)*12*7.57%)*SUM(Fasering!$D$5:$D$12)</f>
        <v>4362.5960835904016</v>
      </c>
      <c r="AO27" s="5">
        <f>($AK$2+(I27+AA27)*12*7.57%)*SUM(Fasering!$D$5)</f>
        <v>0</v>
      </c>
      <c r="AP27" s="109">
        <f>($AK$2+(J27+AB27)*12*7.57%)*SUM(Fasering!$D$5:$D$7)</f>
        <v>641.81588708698143</v>
      </c>
      <c r="AQ27" s="109">
        <f>($AK$2+(K27+AC27)*12*7.57%)*SUM(Fasering!$D$5:$D$8)</f>
        <v>1163.1645517941884</v>
      </c>
      <c r="AR27" s="104">
        <f>($AK$2+(L27+AD27)*12*7.57%)*SUM(Fasering!$D$5:$D$9)</f>
        <v>1796.1470047304285</v>
      </c>
      <c r="AS27" s="9">
        <f>($AK$2+(M27+AE27)*12*7.57%)*SUM(Fasering!$D$5:$D$10)</f>
        <v>2540.7632458957014</v>
      </c>
      <c r="AT27" s="9">
        <f>($AK$2+(N27+AF27)*12*7.57%)*SUM(Fasering!$D$5:$D$11)</f>
        <v>3394.9632200530586</v>
      </c>
      <c r="AU27" s="74">
        <f>($AK$2+(O27+AG27)*12*7.57%)*SUM(Fasering!$D$5:$D$12)</f>
        <v>4362.5960835904016</v>
      </c>
    </row>
    <row r="28" spans="1:47" x14ac:dyDescent="0.3">
      <c r="A28" s="32">
        <f t="shared" si="8"/>
        <v>20</v>
      </c>
      <c r="B28" s="142">
        <v>42117.95</v>
      </c>
      <c r="C28" s="143"/>
      <c r="D28" s="142">
        <f t="shared" si="0"/>
        <v>57819.521759999996</v>
      </c>
      <c r="E28" s="144">
        <f t="shared" si="1"/>
        <v>1433.3085049789413</v>
      </c>
      <c r="F28" s="142">
        <f t="shared" si="2"/>
        <v>4818.2934799999994</v>
      </c>
      <c r="G28" s="144">
        <f t="shared" si="3"/>
        <v>119.44237541491177</v>
      </c>
      <c r="H28" s="60">
        <f>'L4'!$H$10</f>
        <v>1742.05</v>
      </c>
      <c r="I28" s="60">
        <f>GEW!$E$12+($F28-GEW!$E$12)*SUM(Fasering!$D$5)</f>
        <v>1858.3776639999999</v>
      </c>
      <c r="J28" s="60">
        <f>GEW!$E$12+($F28-GEW!$E$12)*SUM(Fasering!$D$5:$D$7)</f>
        <v>2623.7044269579246</v>
      </c>
      <c r="K28" s="60">
        <f>GEW!$E$12+($F28-GEW!$E$12)*SUM(Fasering!$D$5:$D$8)</f>
        <v>3062.819664823649</v>
      </c>
      <c r="L28" s="98">
        <f>GEW!$E$12+($F28-GEW!$E$12)*SUM(Fasering!$D$5:$D$9)</f>
        <v>3501.9349026893724</v>
      </c>
      <c r="M28" s="60">
        <f>GEW!$E$12+($F28-GEW!$E$12)*SUM(Fasering!$D$5:$D$10)</f>
        <v>3941.0501405550967</v>
      </c>
      <c r="N28" s="60">
        <f>GEW!$E$12+($F28-GEW!$E$12)*SUM(Fasering!$D$5:$D$11)</f>
        <v>4379.1782421342759</v>
      </c>
      <c r="O28" s="117">
        <f>GEW!$E$12+($F28-GEW!$E$12)*SUM(Fasering!$D$5:$D$12)</f>
        <v>4818.2934800000003</v>
      </c>
      <c r="P28" s="142">
        <f t="shared" si="4"/>
        <v>0</v>
      </c>
      <c r="Q28" s="144">
        <f t="shared" si="5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101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116">
        <f>$P28*SUM(Fasering!$D$5:$D$12)</f>
        <v>0</v>
      </c>
      <c r="Y28" s="142">
        <f t="shared" si="6"/>
        <v>0</v>
      </c>
      <c r="Z28" s="144">
        <f t="shared" si="7"/>
        <v>0</v>
      </c>
      <c r="AA28" s="115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101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116">
        <f>$Y28*SUM(Fasering!$D$5:$D$12)</f>
        <v>0</v>
      </c>
      <c r="AH28" s="5">
        <f>($AK$2+(I28+R28)*12*7.57%)*SUM(Fasering!$D$5)</f>
        <v>0</v>
      </c>
      <c r="AI28" s="109">
        <f>($AK$2+(J28+S28)*12*7.57%)*SUM(Fasering!$D$5:$D$7)</f>
        <v>652.02345100757771</v>
      </c>
      <c r="AJ28" s="109">
        <f>($AK$2+(K28+T28)*12*7.57%)*SUM(Fasering!$D$5:$D$8)</f>
        <v>1188.4458918510468</v>
      </c>
      <c r="AK28" s="104">
        <f>($AK$2+(L28+U28)*12*7.57%)*SUM(Fasering!$D$5:$D$9)</f>
        <v>1843.2228334409931</v>
      </c>
      <c r="AL28" s="9">
        <f>($AK$2+(M28+V28)*12*7.57%)*SUM(Fasering!$D$5:$D$10)</f>
        <v>2616.3542757774176</v>
      </c>
      <c r="AM28" s="9">
        <f>($AK$2+(N28+W28)*12*7.57%)*SUM(Fasering!$D$5:$D$11)</f>
        <v>3505.7034157304292</v>
      </c>
      <c r="AN28" s="74">
        <f>($AK$2+(O28+X28)*12*7.57%)*SUM(Fasering!$D$5:$D$12)</f>
        <v>4515.2777972320018</v>
      </c>
      <c r="AO28" s="5">
        <f>($AK$2+(I28+AA28)*12*7.57%)*SUM(Fasering!$D$5)</f>
        <v>0</v>
      </c>
      <c r="AP28" s="109">
        <f>($AK$2+(J28+AB28)*12*7.57%)*SUM(Fasering!$D$5:$D$7)</f>
        <v>652.02345100757771</v>
      </c>
      <c r="AQ28" s="109">
        <f>($AK$2+(K28+AC28)*12*7.57%)*SUM(Fasering!$D$5:$D$8)</f>
        <v>1188.4458918510468</v>
      </c>
      <c r="AR28" s="104">
        <f>($AK$2+(L28+AD28)*12*7.57%)*SUM(Fasering!$D$5:$D$9)</f>
        <v>1843.2228334409931</v>
      </c>
      <c r="AS28" s="9">
        <f>($AK$2+(M28+AE28)*12*7.57%)*SUM(Fasering!$D$5:$D$10)</f>
        <v>2616.3542757774176</v>
      </c>
      <c r="AT28" s="9">
        <f>($AK$2+(N28+AF28)*12*7.57%)*SUM(Fasering!$D$5:$D$11)</f>
        <v>3505.7034157304292</v>
      </c>
      <c r="AU28" s="74">
        <f>($AK$2+(O28+AG28)*12*7.57%)*SUM(Fasering!$D$5:$D$12)</f>
        <v>4515.2777972320018</v>
      </c>
    </row>
    <row r="29" spans="1:47" x14ac:dyDescent="0.3">
      <c r="A29" s="32">
        <f t="shared" si="8"/>
        <v>21</v>
      </c>
      <c r="B29" s="142">
        <v>42117.95</v>
      </c>
      <c r="C29" s="143"/>
      <c r="D29" s="142">
        <f t="shared" si="0"/>
        <v>57819.521759999996</v>
      </c>
      <c r="E29" s="144">
        <f t="shared" si="1"/>
        <v>1433.3085049789413</v>
      </c>
      <c r="F29" s="142">
        <f t="shared" si="2"/>
        <v>4818.2934799999994</v>
      </c>
      <c r="G29" s="144">
        <f t="shared" si="3"/>
        <v>119.44237541491177</v>
      </c>
      <c r="H29" s="60">
        <f>'L4'!$H$10</f>
        <v>1742.05</v>
      </c>
      <c r="I29" s="60">
        <f>GEW!$E$12+($F29-GEW!$E$12)*SUM(Fasering!$D$5)</f>
        <v>1858.3776639999999</v>
      </c>
      <c r="J29" s="60">
        <f>GEW!$E$12+($F29-GEW!$E$12)*SUM(Fasering!$D$5:$D$7)</f>
        <v>2623.7044269579246</v>
      </c>
      <c r="K29" s="60">
        <f>GEW!$E$12+($F29-GEW!$E$12)*SUM(Fasering!$D$5:$D$8)</f>
        <v>3062.819664823649</v>
      </c>
      <c r="L29" s="98">
        <f>GEW!$E$12+($F29-GEW!$E$12)*SUM(Fasering!$D$5:$D$9)</f>
        <v>3501.9349026893724</v>
      </c>
      <c r="M29" s="60">
        <f>GEW!$E$12+($F29-GEW!$E$12)*SUM(Fasering!$D$5:$D$10)</f>
        <v>3941.0501405550967</v>
      </c>
      <c r="N29" s="60">
        <f>GEW!$E$12+($F29-GEW!$E$12)*SUM(Fasering!$D$5:$D$11)</f>
        <v>4379.1782421342759</v>
      </c>
      <c r="O29" s="117">
        <f>GEW!$E$12+($F29-GEW!$E$12)*SUM(Fasering!$D$5:$D$12)</f>
        <v>4818.2934800000003</v>
      </c>
      <c r="P29" s="142">
        <f t="shared" si="4"/>
        <v>0</v>
      </c>
      <c r="Q29" s="144">
        <f t="shared" si="5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101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116">
        <f>$P29*SUM(Fasering!$D$5:$D$12)</f>
        <v>0</v>
      </c>
      <c r="Y29" s="142">
        <f t="shared" si="6"/>
        <v>0</v>
      </c>
      <c r="Z29" s="144">
        <f t="shared" si="7"/>
        <v>0</v>
      </c>
      <c r="AA29" s="115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101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116">
        <f>$Y29*SUM(Fasering!$D$5:$D$12)</f>
        <v>0</v>
      </c>
      <c r="AH29" s="5">
        <f>($AK$2+(I29+R29)*12*7.57%)*SUM(Fasering!$D$5)</f>
        <v>0</v>
      </c>
      <c r="AI29" s="109">
        <f>($AK$2+(J29+S29)*12*7.57%)*SUM(Fasering!$D$5:$D$7)</f>
        <v>652.02345100757771</v>
      </c>
      <c r="AJ29" s="109">
        <f>($AK$2+(K29+T29)*12*7.57%)*SUM(Fasering!$D$5:$D$8)</f>
        <v>1188.4458918510468</v>
      </c>
      <c r="AK29" s="104">
        <f>($AK$2+(L29+U29)*12*7.57%)*SUM(Fasering!$D$5:$D$9)</f>
        <v>1843.2228334409931</v>
      </c>
      <c r="AL29" s="9">
        <f>($AK$2+(M29+V29)*12*7.57%)*SUM(Fasering!$D$5:$D$10)</f>
        <v>2616.3542757774176</v>
      </c>
      <c r="AM29" s="9">
        <f>($AK$2+(N29+W29)*12*7.57%)*SUM(Fasering!$D$5:$D$11)</f>
        <v>3505.7034157304292</v>
      </c>
      <c r="AN29" s="74">
        <f>($AK$2+(O29+X29)*12*7.57%)*SUM(Fasering!$D$5:$D$12)</f>
        <v>4515.2777972320018</v>
      </c>
      <c r="AO29" s="5">
        <f>($AK$2+(I29+AA29)*12*7.57%)*SUM(Fasering!$D$5)</f>
        <v>0</v>
      </c>
      <c r="AP29" s="109">
        <f>($AK$2+(J29+AB29)*12*7.57%)*SUM(Fasering!$D$5:$D$7)</f>
        <v>652.02345100757771</v>
      </c>
      <c r="AQ29" s="109">
        <f>($AK$2+(K29+AC29)*12*7.57%)*SUM(Fasering!$D$5:$D$8)</f>
        <v>1188.4458918510468</v>
      </c>
      <c r="AR29" s="104">
        <f>($AK$2+(L29+AD29)*12*7.57%)*SUM(Fasering!$D$5:$D$9)</f>
        <v>1843.2228334409931</v>
      </c>
      <c r="AS29" s="9">
        <f>($AK$2+(M29+AE29)*12*7.57%)*SUM(Fasering!$D$5:$D$10)</f>
        <v>2616.3542757774176</v>
      </c>
      <c r="AT29" s="9">
        <f>($AK$2+(N29+AF29)*12*7.57%)*SUM(Fasering!$D$5:$D$11)</f>
        <v>3505.7034157304292</v>
      </c>
      <c r="AU29" s="74">
        <f>($AK$2+(O29+AG29)*12*7.57%)*SUM(Fasering!$D$5:$D$12)</f>
        <v>4515.2777972320018</v>
      </c>
    </row>
    <row r="30" spans="1:47" x14ac:dyDescent="0.3">
      <c r="A30" s="32">
        <f t="shared" si="8"/>
        <v>22</v>
      </c>
      <c r="B30" s="142">
        <v>43750.42</v>
      </c>
      <c r="C30" s="143"/>
      <c r="D30" s="142">
        <f t="shared" si="0"/>
        <v>60060.576575999999</v>
      </c>
      <c r="E30" s="144">
        <f t="shared" si="1"/>
        <v>1488.8628027337697</v>
      </c>
      <c r="F30" s="142">
        <f t="shared" si="2"/>
        <v>5005.0480479999997</v>
      </c>
      <c r="G30" s="144">
        <f t="shared" si="3"/>
        <v>124.07190022781414</v>
      </c>
      <c r="H30" s="60">
        <f>'L4'!$H$10</f>
        <v>1742.05</v>
      </c>
      <c r="I30" s="60">
        <f>GEW!$E$12+($F30-GEW!$E$12)*SUM(Fasering!$D$5)</f>
        <v>1858.3776639999999</v>
      </c>
      <c r="J30" s="60">
        <f>GEW!$E$12+($F30-GEW!$E$12)*SUM(Fasering!$D$5:$D$7)</f>
        <v>2671.9923776565356</v>
      </c>
      <c r="K30" s="60">
        <f>GEW!$E$12+($F30-GEW!$E$12)*SUM(Fasering!$D$5:$D$8)</f>
        <v>3138.8133955672656</v>
      </c>
      <c r="L30" s="98">
        <f>GEW!$E$12+($F30-GEW!$E$12)*SUM(Fasering!$D$5:$D$9)</f>
        <v>3605.6344134779956</v>
      </c>
      <c r="M30" s="60">
        <f>GEW!$E$12+($F30-GEW!$E$12)*SUM(Fasering!$D$5:$D$10)</f>
        <v>4072.4554313887256</v>
      </c>
      <c r="N30" s="60">
        <f>GEW!$E$12+($F30-GEW!$E$12)*SUM(Fasering!$D$5:$D$11)</f>
        <v>4538.2270300892706</v>
      </c>
      <c r="O30" s="117">
        <f>GEW!$E$12+($F30-GEW!$E$12)*SUM(Fasering!$D$5:$D$12)</f>
        <v>5005.0480480000006</v>
      </c>
      <c r="P30" s="142">
        <f t="shared" si="4"/>
        <v>0</v>
      </c>
      <c r="Q30" s="144">
        <f t="shared" si="5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101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116">
        <f>$P30*SUM(Fasering!$D$5:$D$12)</f>
        <v>0</v>
      </c>
      <c r="Y30" s="142">
        <f t="shared" si="6"/>
        <v>0</v>
      </c>
      <c r="Z30" s="144">
        <f t="shared" si="7"/>
        <v>0</v>
      </c>
      <c r="AA30" s="115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101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116">
        <f>$Y30*SUM(Fasering!$D$5:$D$12)</f>
        <v>0</v>
      </c>
      <c r="AH30" s="5">
        <f>($AK$2+(I30+R30)*12*7.57%)*SUM(Fasering!$D$5)</f>
        <v>0</v>
      </c>
      <c r="AI30" s="109">
        <f>($AK$2+(J30+S30)*12*7.57%)*SUM(Fasering!$D$5:$D$7)</f>
        <v>663.365289052143</v>
      </c>
      <c r="AJ30" s="109">
        <f>($AK$2+(K30+T30)*12*7.57%)*SUM(Fasering!$D$5:$D$8)</f>
        <v>1216.5365182438832</v>
      </c>
      <c r="AK30" s="104">
        <f>($AK$2+(L30+U30)*12*7.57%)*SUM(Fasering!$D$5:$D$9)</f>
        <v>1895.5297726090744</v>
      </c>
      <c r="AL30" s="9">
        <f>($AK$2+(M30+V30)*12*7.57%)*SUM(Fasering!$D$5:$D$10)</f>
        <v>2700.3450521477162</v>
      </c>
      <c r="AM30" s="9">
        <f>($AK$2+(N30+W30)*12*7.57%)*SUM(Fasering!$D$5:$D$11)</f>
        <v>3628.7491663293504</v>
      </c>
      <c r="AN30" s="74">
        <f>($AK$2+(O30+X30)*12*7.57%)*SUM(Fasering!$D$5:$D$12)</f>
        <v>4684.9256468032017</v>
      </c>
      <c r="AO30" s="5">
        <f>($AK$2+(I30+AA30)*12*7.57%)*SUM(Fasering!$D$5)</f>
        <v>0</v>
      </c>
      <c r="AP30" s="109">
        <f>($AK$2+(J30+AB30)*12*7.57%)*SUM(Fasering!$D$5:$D$7)</f>
        <v>663.365289052143</v>
      </c>
      <c r="AQ30" s="109">
        <f>($AK$2+(K30+AC30)*12*7.57%)*SUM(Fasering!$D$5:$D$8)</f>
        <v>1216.5365182438832</v>
      </c>
      <c r="AR30" s="104">
        <f>($AK$2+(L30+AD30)*12*7.57%)*SUM(Fasering!$D$5:$D$9)</f>
        <v>1895.5297726090744</v>
      </c>
      <c r="AS30" s="9">
        <f>($AK$2+(M30+AE30)*12*7.57%)*SUM(Fasering!$D$5:$D$10)</f>
        <v>2700.3450521477162</v>
      </c>
      <c r="AT30" s="9">
        <f>($AK$2+(N30+AF30)*12*7.57%)*SUM(Fasering!$D$5:$D$11)</f>
        <v>3628.7491663293504</v>
      </c>
      <c r="AU30" s="74">
        <f>($AK$2+(O30+AG30)*12*7.57%)*SUM(Fasering!$D$5:$D$12)</f>
        <v>4684.9256468032017</v>
      </c>
    </row>
    <row r="31" spans="1:47" x14ac:dyDescent="0.3">
      <c r="A31" s="32">
        <f t="shared" si="8"/>
        <v>23</v>
      </c>
      <c r="B31" s="142">
        <v>45382.93</v>
      </c>
      <c r="C31" s="143"/>
      <c r="D31" s="142">
        <f t="shared" si="0"/>
        <v>62301.686304000003</v>
      </c>
      <c r="E31" s="144">
        <f t="shared" si="1"/>
        <v>1544.4184617215215</v>
      </c>
      <c r="F31" s="142">
        <f t="shared" si="2"/>
        <v>5191.8071920000002</v>
      </c>
      <c r="G31" s="144">
        <f t="shared" si="3"/>
        <v>128.70153847679344</v>
      </c>
      <c r="H31" s="60">
        <f>'L4'!$H$10</f>
        <v>1742.05</v>
      </c>
      <c r="I31" s="60">
        <f>GEW!$E$12+($F31-GEW!$E$12)*SUM(Fasering!$D$5)</f>
        <v>1858.3776639999999</v>
      </c>
      <c r="J31" s="60">
        <f>GEW!$E$12+($F31-GEW!$E$12)*SUM(Fasering!$D$5:$D$7)</f>
        <v>2720.2815115426029</v>
      </c>
      <c r="K31" s="60">
        <f>GEW!$E$12+($F31-GEW!$E$12)*SUM(Fasering!$D$5:$D$8)</f>
        <v>3214.8089883660687</v>
      </c>
      <c r="L31" s="98">
        <f>GEW!$E$12+($F31-GEW!$E$12)*SUM(Fasering!$D$5:$D$9)</f>
        <v>3709.3364651895336</v>
      </c>
      <c r="M31" s="60">
        <f>GEW!$E$12+($F31-GEW!$E$12)*SUM(Fasering!$D$5:$D$10)</f>
        <v>4203.8639420129994</v>
      </c>
      <c r="N31" s="60">
        <f>GEW!$E$12+($F31-GEW!$E$12)*SUM(Fasering!$D$5:$D$11)</f>
        <v>4697.2797151765362</v>
      </c>
      <c r="O31" s="117">
        <f>GEW!$E$12+($F31-GEW!$E$12)*SUM(Fasering!$D$5:$D$12)</f>
        <v>5191.8071920000011</v>
      </c>
      <c r="P31" s="142">
        <f t="shared" si="4"/>
        <v>0</v>
      </c>
      <c r="Q31" s="144">
        <f t="shared" si="5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101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116">
        <f>$P31*SUM(Fasering!$D$5:$D$12)</f>
        <v>0</v>
      </c>
      <c r="Y31" s="142">
        <f t="shared" si="6"/>
        <v>0</v>
      </c>
      <c r="Z31" s="144">
        <f t="shared" si="7"/>
        <v>0</v>
      </c>
      <c r="AA31" s="115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101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116">
        <f>$Y31*SUM(Fasering!$D$5:$D$12)</f>
        <v>0</v>
      </c>
      <c r="AH31" s="5">
        <f>($AK$2+(I31+R31)*12*7.57%)*SUM(Fasering!$D$5)</f>
        <v>0</v>
      </c>
      <c r="AI31" s="109">
        <f>($AK$2+(J31+S31)*12*7.57%)*SUM(Fasering!$D$5:$D$7)</f>
        <v>674.70740500290037</v>
      </c>
      <c r="AJ31" s="109">
        <f>($AK$2+(K31+T31)*12*7.57%)*SUM(Fasering!$D$5:$D$8)</f>
        <v>1244.6278329342417</v>
      </c>
      <c r="AK31" s="104">
        <f>($AK$2+(L31+U31)*12*7.57%)*SUM(Fasering!$D$5:$D$9)</f>
        <v>1947.8379934408713</v>
      </c>
      <c r="AL31" s="9">
        <f>($AK$2+(M31+V31)*12*7.57%)*SUM(Fasering!$D$5:$D$10)</f>
        <v>2784.3378865227901</v>
      </c>
      <c r="AM31" s="9">
        <f>($AK$2+(N31+W31)*12*7.57%)*SUM(Fasering!$D$5:$D$11)</f>
        <v>3751.7979318872126</v>
      </c>
      <c r="AN31" s="74">
        <f>($AK$2+(O31+X31)*12*7.57%)*SUM(Fasering!$D$5:$D$12)</f>
        <v>4854.5776532128029</v>
      </c>
      <c r="AO31" s="5">
        <f>($AK$2+(I31+AA31)*12*7.57%)*SUM(Fasering!$D$5)</f>
        <v>0</v>
      </c>
      <c r="AP31" s="109">
        <f>($AK$2+(J31+AB31)*12*7.57%)*SUM(Fasering!$D$5:$D$7)</f>
        <v>674.70740500290037</v>
      </c>
      <c r="AQ31" s="109">
        <f>($AK$2+(K31+AC31)*12*7.57%)*SUM(Fasering!$D$5:$D$8)</f>
        <v>1244.6278329342417</v>
      </c>
      <c r="AR31" s="104">
        <f>($AK$2+(L31+AD31)*12*7.57%)*SUM(Fasering!$D$5:$D$9)</f>
        <v>1947.8379934408713</v>
      </c>
      <c r="AS31" s="9">
        <f>($AK$2+(M31+AE31)*12*7.57%)*SUM(Fasering!$D$5:$D$10)</f>
        <v>2784.3378865227901</v>
      </c>
      <c r="AT31" s="9">
        <f>($AK$2+(N31+AF31)*12*7.57%)*SUM(Fasering!$D$5:$D$11)</f>
        <v>3751.7979318872126</v>
      </c>
      <c r="AU31" s="74">
        <f>($AK$2+(O31+AG31)*12*7.57%)*SUM(Fasering!$D$5:$D$12)</f>
        <v>4854.5776532128029</v>
      </c>
    </row>
    <row r="32" spans="1:47" x14ac:dyDescent="0.3">
      <c r="A32" s="32">
        <f t="shared" si="8"/>
        <v>24</v>
      </c>
      <c r="B32" s="142">
        <v>46688.9</v>
      </c>
      <c r="C32" s="143"/>
      <c r="D32" s="142">
        <f t="shared" si="0"/>
        <v>64094.521920000007</v>
      </c>
      <c r="E32" s="144">
        <f t="shared" si="1"/>
        <v>1588.8616957404456</v>
      </c>
      <c r="F32" s="142">
        <f t="shared" si="2"/>
        <v>5341.2101600000005</v>
      </c>
      <c r="G32" s="144">
        <f t="shared" si="3"/>
        <v>132.4051413117038</v>
      </c>
      <c r="H32" s="60">
        <f>'L4'!$H$10</f>
        <v>1742.05</v>
      </c>
      <c r="I32" s="60">
        <f>GEW!$E$12+($F32-GEW!$E$12)*SUM(Fasering!$D$5)</f>
        <v>1858.3776639999999</v>
      </c>
      <c r="J32" s="60">
        <f>GEW!$E$12+($F32-GEW!$E$12)*SUM(Fasering!$D$5:$D$7)</f>
        <v>2758.911694623373</v>
      </c>
      <c r="K32" s="60">
        <f>GEW!$E$12+($F32-GEW!$E$12)*SUM(Fasering!$D$5:$D$8)</f>
        <v>3275.6036936526839</v>
      </c>
      <c r="L32" s="98">
        <f>GEW!$E$12+($F32-GEW!$E$12)*SUM(Fasering!$D$5:$D$9)</f>
        <v>3792.2956926819948</v>
      </c>
      <c r="M32" s="60">
        <f>GEW!$E$12+($F32-GEW!$E$12)*SUM(Fasering!$D$5:$D$10)</f>
        <v>4308.9876917113052</v>
      </c>
      <c r="N32" s="60">
        <f>GEW!$E$12+($F32-GEW!$E$12)*SUM(Fasering!$D$5:$D$11)</f>
        <v>4824.5181609706906</v>
      </c>
      <c r="O32" s="117">
        <f>GEW!$E$12+($F32-GEW!$E$12)*SUM(Fasering!$D$5:$D$12)</f>
        <v>5341.2101600000015</v>
      </c>
      <c r="P32" s="142">
        <f t="shared" si="4"/>
        <v>0</v>
      </c>
      <c r="Q32" s="144">
        <f t="shared" si="5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101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116">
        <f>$P32*SUM(Fasering!$D$5:$D$12)</f>
        <v>0</v>
      </c>
      <c r="Y32" s="142">
        <f t="shared" si="6"/>
        <v>0</v>
      </c>
      <c r="Z32" s="144">
        <f t="shared" si="7"/>
        <v>0</v>
      </c>
      <c r="AA32" s="115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101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116">
        <f>$Y32*SUM(Fasering!$D$5:$D$12)</f>
        <v>0</v>
      </c>
      <c r="AH32" s="5">
        <f>($AK$2+(I32+R32)*12*7.57%)*SUM(Fasering!$D$5)</f>
        <v>0</v>
      </c>
      <c r="AI32" s="109">
        <f>($AK$2+(J32+S32)*12*7.57%)*SUM(Fasering!$D$5:$D$7)</f>
        <v>683.78083375262372</v>
      </c>
      <c r="AJ32" s="109">
        <f>($AK$2+(K32+T32)*12*7.57%)*SUM(Fasering!$D$5:$D$8)</f>
        <v>1267.1002308038826</v>
      </c>
      <c r="AK32" s="104">
        <f>($AK$2+(L32+U32)*12*7.57%)*SUM(Fasering!$D$5:$D$9)</f>
        <v>1989.6833525257784</v>
      </c>
      <c r="AL32" s="9">
        <f>($AK$2+(M32+V32)*12*7.57%)*SUM(Fasering!$D$5:$D$10)</f>
        <v>2851.5301989183117</v>
      </c>
      <c r="AM32" s="9">
        <f>($AK$2+(N32+W32)*12*7.57%)*SUM(Fasering!$D$5:$D$11)</f>
        <v>3850.2340801225068</v>
      </c>
      <c r="AN32" s="74">
        <f>($AK$2+(O32+X32)*12*7.57%)*SUM(Fasering!$D$5:$D$12)</f>
        <v>4990.2953093440019</v>
      </c>
      <c r="AO32" s="5">
        <f>($AK$2+(I32+AA32)*12*7.57%)*SUM(Fasering!$D$5)</f>
        <v>0</v>
      </c>
      <c r="AP32" s="109">
        <f>($AK$2+(J32+AB32)*12*7.57%)*SUM(Fasering!$D$5:$D$7)</f>
        <v>683.78083375262372</v>
      </c>
      <c r="AQ32" s="109">
        <f>($AK$2+(K32+AC32)*12*7.57%)*SUM(Fasering!$D$5:$D$8)</f>
        <v>1267.1002308038826</v>
      </c>
      <c r="AR32" s="104">
        <f>($AK$2+(L32+AD32)*12*7.57%)*SUM(Fasering!$D$5:$D$9)</f>
        <v>1989.6833525257784</v>
      </c>
      <c r="AS32" s="9">
        <f>($AK$2+(M32+AE32)*12*7.57%)*SUM(Fasering!$D$5:$D$10)</f>
        <v>2851.5301989183117</v>
      </c>
      <c r="AT32" s="9">
        <f>($AK$2+(N32+AF32)*12*7.57%)*SUM(Fasering!$D$5:$D$11)</f>
        <v>3850.2340801225068</v>
      </c>
      <c r="AU32" s="74">
        <f>($AK$2+(O32+AG32)*12*7.57%)*SUM(Fasering!$D$5:$D$12)</f>
        <v>4990.2953093440019</v>
      </c>
    </row>
    <row r="33" spans="1:47" x14ac:dyDescent="0.3">
      <c r="A33" s="32">
        <f t="shared" si="8"/>
        <v>25</v>
      </c>
      <c r="B33" s="142">
        <v>46688.9</v>
      </c>
      <c r="C33" s="143"/>
      <c r="D33" s="142">
        <f t="shared" si="0"/>
        <v>64094.521920000007</v>
      </c>
      <c r="E33" s="144">
        <f t="shared" si="1"/>
        <v>1588.8616957404456</v>
      </c>
      <c r="F33" s="142">
        <f t="shared" si="2"/>
        <v>5341.2101600000005</v>
      </c>
      <c r="G33" s="144">
        <f t="shared" si="3"/>
        <v>132.4051413117038</v>
      </c>
      <c r="H33" s="60">
        <f>'L4'!$H$10</f>
        <v>1742.05</v>
      </c>
      <c r="I33" s="60">
        <f>GEW!$E$12+($F33-GEW!$E$12)*SUM(Fasering!$D$5)</f>
        <v>1858.3776639999999</v>
      </c>
      <c r="J33" s="60">
        <f>GEW!$E$12+($F33-GEW!$E$12)*SUM(Fasering!$D$5:$D$7)</f>
        <v>2758.911694623373</v>
      </c>
      <c r="K33" s="60">
        <f>GEW!$E$12+($F33-GEW!$E$12)*SUM(Fasering!$D$5:$D$8)</f>
        <v>3275.6036936526839</v>
      </c>
      <c r="L33" s="98">
        <f>GEW!$E$12+($F33-GEW!$E$12)*SUM(Fasering!$D$5:$D$9)</f>
        <v>3792.2956926819948</v>
      </c>
      <c r="M33" s="60">
        <f>GEW!$E$12+($F33-GEW!$E$12)*SUM(Fasering!$D$5:$D$10)</f>
        <v>4308.9876917113052</v>
      </c>
      <c r="N33" s="60">
        <f>GEW!$E$12+($F33-GEW!$E$12)*SUM(Fasering!$D$5:$D$11)</f>
        <v>4824.5181609706906</v>
      </c>
      <c r="O33" s="117">
        <f>GEW!$E$12+($F33-GEW!$E$12)*SUM(Fasering!$D$5:$D$12)</f>
        <v>5341.2101600000015</v>
      </c>
      <c r="P33" s="142">
        <f t="shared" si="4"/>
        <v>0</v>
      </c>
      <c r="Q33" s="144">
        <f t="shared" si="5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101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116">
        <f>$P33*SUM(Fasering!$D$5:$D$12)</f>
        <v>0</v>
      </c>
      <c r="Y33" s="142">
        <f t="shared" si="6"/>
        <v>0</v>
      </c>
      <c r="Z33" s="144">
        <f t="shared" si="7"/>
        <v>0</v>
      </c>
      <c r="AA33" s="115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101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116">
        <f>$Y33*SUM(Fasering!$D$5:$D$12)</f>
        <v>0</v>
      </c>
      <c r="AH33" s="5">
        <f>($AK$2+(I33+R33)*12*7.57%)*SUM(Fasering!$D$5)</f>
        <v>0</v>
      </c>
      <c r="AI33" s="109">
        <f>($AK$2+(J33+S33)*12*7.57%)*SUM(Fasering!$D$5:$D$7)</f>
        <v>683.78083375262372</v>
      </c>
      <c r="AJ33" s="109">
        <f>($AK$2+(K33+T33)*12*7.57%)*SUM(Fasering!$D$5:$D$8)</f>
        <v>1267.1002308038826</v>
      </c>
      <c r="AK33" s="104">
        <f>($AK$2+(L33+U33)*12*7.57%)*SUM(Fasering!$D$5:$D$9)</f>
        <v>1989.6833525257784</v>
      </c>
      <c r="AL33" s="9">
        <f>($AK$2+(M33+V33)*12*7.57%)*SUM(Fasering!$D$5:$D$10)</f>
        <v>2851.5301989183117</v>
      </c>
      <c r="AM33" s="9">
        <f>($AK$2+(N33+W33)*12*7.57%)*SUM(Fasering!$D$5:$D$11)</f>
        <v>3850.2340801225068</v>
      </c>
      <c r="AN33" s="74">
        <f>($AK$2+(O33+X33)*12*7.57%)*SUM(Fasering!$D$5:$D$12)</f>
        <v>4990.2953093440019</v>
      </c>
      <c r="AO33" s="5">
        <f>($AK$2+(I33+AA33)*12*7.57%)*SUM(Fasering!$D$5)</f>
        <v>0</v>
      </c>
      <c r="AP33" s="109">
        <f>($AK$2+(J33+AB33)*12*7.57%)*SUM(Fasering!$D$5:$D$7)</f>
        <v>683.78083375262372</v>
      </c>
      <c r="AQ33" s="109">
        <f>($AK$2+(K33+AC33)*12*7.57%)*SUM(Fasering!$D$5:$D$8)</f>
        <v>1267.1002308038826</v>
      </c>
      <c r="AR33" s="104">
        <f>($AK$2+(L33+AD33)*12*7.57%)*SUM(Fasering!$D$5:$D$9)</f>
        <v>1989.6833525257784</v>
      </c>
      <c r="AS33" s="9">
        <f>($AK$2+(M33+AE33)*12*7.57%)*SUM(Fasering!$D$5:$D$10)</f>
        <v>2851.5301989183117</v>
      </c>
      <c r="AT33" s="9">
        <f>($AK$2+(N33+AF33)*12*7.57%)*SUM(Fasering!$D$5:$D$11)</f>
        <v>3850.2340801225068</v>
      </c>
      <c r="AU33" s="74">
        <f>($AK$2+(O33+AG33)*12*7.57%)*SUM(Fasering!$D$5:$D$12)</f>
        <v>4990.2953093440019</v>
      </c>
    </row>
    <row r="34" spans="1:47" x14ac:dyDescent="0.3">
      <c r="A34" s="32">
        <f t="shared" si="8"/>
        <v>26</v>
      </c>
      <c r="B34" s="142">
        <v>46688.9</v>
      </c>
      <c r="C34" s="143"/>
      <c r="D34" s="142">
        <f t="shared" si="0"/>
        <v>64094.521920000007</v>
      </c>
      <c r="E34" s="144">
        <f t="shared" si="1"/>
        <v>1588.8616957404456</v>
      </c>
      <c r="F34" s="142">
        <f t="shared" si="2"/>
        <v>5341.2101600000005</v>
      </c>
      <c r="G34" s="144">
        <f t="shared" si="3"/>
        <v>132.4051413117038</v>
      </c>
      <c r="H34" s="60">
        <f>'L4'!$H$10</f>
        <v>1742.05</v>
      </c>
      <c r="I34" s="60">
        <f>GEW!$E$12+($F34-GEW!$E$12)*SUM(Fasering!$D$5)</f>
        <v>1858.3776639999999</v>
      </c>
      <c r="J34" s="60">
        <f>GEW!$E$12+($F34-GEW!$E$12)*SUM(Fasering!$D$5:$D$7)</f>
        <v>2758.911694623373</v>
      </c>
      <c r="K34" s="60">
        <f>GEW!$E$12+($F34-GEW!$E$12)*SUM(Fasering!$D$5:$D$8)</f>
        <v>3275.6036936526839</v>
      </c>
      <c r="L34" s="98">
        <f>GEW!$E$12+($F34-GEW!$E$12)*SUM(Fasering!$D$5:$D$9)</f>
        <v>3792.2956926819948</v>
      </c>
      <c r="M34" s="60">
        <f>GEW!$E$12+($F34-GEW!$E$12)*SUM(Fasering!$D$5:$D$10)</f>
        <v>4308.9876917113052</v>
      </c>
      <c r="N34" s="60">
        <f>GEW!$E$12+($F34-GEW!$E$12)*SUM(Fasering!$D$5:$D$11)</f>
        <v>4824.5181609706906</v>
      </c>
      <c r="O34" s="117">
        <f>GEW!$E$12+($F34-GEW!$E$12)*SUM(Fasering!$D$5:$D$12)</f>
        <v>5341.2101600000015</v>
      </c>
      <c r="P34" s="142">
        <f t="shared" si="4"/>
        <v>0</v>
      </c>
      <c r="Q34" s="144">
        <f t="shared" si="5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101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116">
        <f>$P34*SUM(Fasering!$D$5:$D$12)</f>
        <v>0</v>
      </c>
      <c r="Y34" s="142">
        <f t="shared" si="6"/>
        <v>0</v>
      </c>
      <c r="Z34" s="144">
        <f t="shared" si="7"/>
        <v>0</v>
      </c>
      <c r="AA34" s="115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101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116">
        <f>$Y34*SUM(Fasering!$D$5:$D$12)</f>
        <v>0</v>
      </c>
      <c r="AH34" s="5">
        <f>($AK$2+(I34+R34)*12*7.57%)*SUM(Fasering!$D$5)</f>
        <v>0</v>
      </c>
      <c r="AI34" s="109">
        <f>($AK$2+(J34+S34)*12*7.57%)*SUM(Fasering!$D$5:$D$7)</f>
        <v>683.78083375262372</v>
      </c>
      <c r="AJ34" s="109">
        <f>($AK$2+(K34+T34)*12*7.57%)*SUM(Fasering!$D$5:$D$8)</f>
        <v>1267.1002308038826</v>
      </c>
      <c r="AK34" s="104">
        <f>($AK$2+(L34+U34)*12*7.57%)*SUM(Fasering!$D$5:$D$9)</f>
        <v>1989.6833525257784</v>
      </c>
      <c r="AL34" s="9">
        <f>($AK$2+(M34+V34)*12*7.57%)*SUM(Fasering!$D$5:$D$10)</f>
        <v>2851.5301989183117</v>
      </c>
      <c r="AM34" s="9">
        <f>($AK$2+(N34+W34)*12*7.57%)*SUM(Fasering!$D$5:$D$11)</f>
        <v>3850.2340801225068</v>
      </c>
      <c r="AN34" s="74">
        <f>($AK$2+(O34+X34)*12*7.57%)*SUM(Fasering!$D$5:$D$12)</f>
        <v>4990.2953093440019</v>
      </c>
      <c r="AO34" s="5">
        <f>($AK$2+(I34+AA34)*12*7.57%)*SUM(Fasering!$D$5)</f>
        <v>0</v>
      </c>
      <c r="AP34" s="109">
        <f>($AK$2+(J34+AB34)*12*7.57%)*SUM(Fasering!$D$5:$D$7)</f>
        <v>683.78083375262372</v>
      </c>
      <c r="AQ34" s="109">
        <f>($AK$2+(K34+AC34)*12*7.57%)*SUM(Fasering!$D$5:$D$8)</f>
        <v>1267.1002308038826</v>
      </c>
      <c r="AR34" s="104">
        <f>($AK$2+(L34+AD34)*12*7.57%)*SUM(Fasering!$D$5:$D$9)</f>
        <v>1989.6833525257784</v>
      </c>
      <c r="AS34" s="9">
        <f>($AK$2+(M34+AE34)*12*7.57%)*SUM(Fasering!$D$5:$D$10)</f>
        <v>2851.5301989183117</v>
      </c>
      <c r="AT34" s="9">
        <f>($AK$2+(N34+AF34)*12*7.57%)*SUM(Fasering!$D$5:$D$11)</f>
        <v>3850.2340801225068</v>
      </c>
      <c r="AU34" s="74">
        <f>($AK$2+(O34+AG34)*12*7.57%)*SUM(Fasering!$D$5:$D$12)</f>
        <v>4990.2953093440019</v>
      </c>
    </row>
    <row r="35" spans="1:47" x14ac:dyDescent="0.3">
      <c r="A35" s="32">
        <f t="shared" si="8"/>
        <v>27</v>
      </c>
      <c r="B35" s="142">
        <v>46688.9</v>
      </c>
      <c r="C35" s="143"/>
      <c r="D35" s="142">
        <f t="shared" si="0"/>
        <v>64094.521920000007</v>
      </c>
      <c r="E35" s="144">
        <f t="shared" si="1"/>
        <v>1588.8616957404456</v>
      </c>
      <c r="F35" s="142">
        <f t="shared" si="2"/>
        <v>5341.2101600000005</v>
      </c>
      <c r="G35" s="144">
        <f t="shared" si="3"/>
        <v>132.4051413117038</v>
      </c>
      <c r="H35" s="60">
        <f>'L4'!$H$10</f>
        <v>1742.05</v>
      </c>
      <c r="I35" s="60">
        <f>GEW!$E$12+($F35-GEW!$E$12)*SUM(Fasering!$D$5)</f>
        <v>1858.3776639999999</v>
      </c>
      <c r="J35" s="60">
        <f>GEW!$E$12+($F35-GEW!$E$12)*SUM(Fasering!$D$5:$D$7)</f>
        <v>2758.911694623373</v>
      </c>
      <c r="K35" s="60">
        <f>GEW!$E$12+($F35-GEW!$E$12)*SUM(Fasering!$D$5:$D$8)</f>
        <v>3275.6036936526839</v>
      </c>
      <c r="L35" s="98">
        <f>GEW!$E$12+($F35-GEW!$E$12)*SUM(Fasering!$D$5:$D$9)</f>
        <v>3792.2956926819948</v>
      </c>
      <c r="M35" s="60">
        <f>GEW!$E$12+($F35-GEW!$E$12)*SUM(Fasering!$D$5:$D$10)</f>
        <v>4308.9876917113052</v>
      </c>
      <c r="N35" s="60">
        <f>GEW!$E$12+($F35-GEW!$E$12)*SUM(Fasering!$D$5:$D$11)</f>
        <v>4824.5181609706906</v>
      </c>
      <c r="O35" s="117">
        <f>GEW!$E$12+($F35-GEW!$E$12)*SUM(Fasering!$D$5:$D$12)</f>
        <v>5341.2101600000015</v>
      </c>
      <c r="P35" s="142">
        <f t="shared" si="4"/>
        <v>0</v>
      </c>
      <c r="Q35" s="144">
        <f t="shared" si="5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101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116">
        <f>$P35*SUM(Fasering!$D$5:$D$12)</f>
        <v>0</v>
      </c>
      <c r="Y35" s="142">
        <f t="shared" si="6"/>
        <v>0</v>
      </c>
      <c r="Z35" s="144">
        <f t="shared" si="7"/>
        <v>0</v>
      </c>
      <c r="AA35" s="115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101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116">
        <f>$Y35*SUM(Fasering!$D$5:$D$12)</f>
        <v>0</v>
      </c>
      <c r="AH35" s="5">
        <f>($AK$2+(I35+R35)*12*7.57%)*SUM(Fasering!$D$5)</f>
        <v>0</v>
      </c>
      <c r="AI35" s="109">
        <f>($AK$2+(J35+S35)*12*7.57%)*SUM(Fasering!$D$5:$D$7)</f>
        <v>683.78083375262372</v>
      </c>
      <c r="AJ35" s="109">
        <f>($AK$2+(K35+T35)*12*7.57%)*SUM(Fasering!$D$5:$D$8)</f>
        <v>1267.1002308038826</v>
      </c>
      <c r="AK35" s="104">
        <f>($AK$2+(L35+U35)*12*7.57%)*SUM(Fasering!$D$5:$D$9)</f>
        <v>1989.6833525257784</v>
      </c>
      <c r="AL35" s="9">
        <f>($AK$2+(M35+V35)*12*7.57%)*SUM(Fasering!$D$5:$D$10)</f>
        <v>2851.5301989183117</v>
      </c>
      <c r="AM35" s="9">
        <f>($AK$2+(N35+W35)*12*7.57%)*SUM(Fasering!$D$5:$D$11)</f>
        <v>3850.2340801225068</v>
      </c>
      <c r="AN35" s="74">
        <f>($AK$2+(O35+X35)*12*7.57%)*SUM(Fasering!$D$5:$D$12)</f>
        <v>4990.2953093440019</v>
      </c>
      <c r="AO35" s="5">
        <f>($AK$2+(I35+AA35)*12*7.57%)*SUM(Fasering!$D$5)</f>
        <v>0</v>
      </c>
      <c r="AP35" s="109">
        <f>($AK$2+(J35+AB35)*12*7.57%)*SUM(Fasering!$D$5:$D$7)</f>
        <v>683.78083375262372</v>
      </c>
      <c r="AQ35" s="109">
        <f>($AK$2+(K35+AC35)*12*7.57%)*SUM(Fasering!$D$5:$D$8)</f>
        <v>1267.1002308038826</v>
      </c>
      <c r="AR35" s="104">
        <f>($AK$2+(L35+AD35)*12*7.57%)*SUM(Fasering!$D$5:$D$9)</f>
        <v>1989.6833525257784</v>
      </c>
      <c r="AS35" s="9">
        <f>($AK$2+(M35+AE35)*12*7.57%)*SUM(Fasering!$D$5:$D$10)</f>
        <v>2851.5301989183117</v>
      </c>
      <c r="AT35" s="9">
        <f>($AK$2+(N35+AF35)*12*7.57%)*SUM(Fasering!$D$5:$D$11)</f>
        <v>3850.2340801225068</v>
      </c>
      <c r="AU35" s="74">
        <f>($AK$2+(O35+AG35)*12*7.57%)*SUM(Fasering!$D$5:$D$12)</f>
        <v>4990.2953093440019</v>
      </c>
    </row>
    <row r="36" spans="1:47" x14ac:dyDescent="0.3">
      <c r="A36" s="35"/>
      <c r="B36" s="156"/>
      <c r="C36" s="157"/>
      <c r="D36" s="156"/>
      <c r="E36" s="157"/>
      <c r="F36" s="156"/>
      <c r="G36" s="157"/>
      <c r="H36" s="46"/>
      <c r="I36" s="46"/>
      <c r="J36" s="46"/>
      <c r="K36" s="99"/>
      <c r="L36" s="46"/>
      <c r="M36" s="46"/>
      <c r="N36" s="46"/>
      <c r="O36" s="119"/>
      <c r="P36" s="156"/>
      <c r="Q36" s="157"/>
      <c r="R36" s="46"/>
      <c r="S36" s="46"/>
      <c r="T36" s="99"/>
      <c r="U36" s="46"/>
      <c r="V36" s="46"/>
      <c r="W36" s="46"/>
      <c r="X36" s="119"/>
      <c r="Y36" s="156"/>
      <c r="Z36" s="157"/>
      <c r="AA36" s="46"/>
      <c r="AB36" s="46"/>
      <c r="AC36" s="99"/>
      <c r="AD36" s="46"/>
      <c r="AE36" s="46"/>
      <c r="AF36" s="46"/>
      <c r="AG36" s="119"/>
      <c r="AH36" s="75"/>
      <c r="AI36" s="110"/>
      <c r="AJ36" s="105"/>
      <c r="AK36" s="76"/>
      <c r="AL36" s="76"/>
      <c r="AM36" s="76"/>
      <c r="AN36" s="77"/>
      <c r="AO36" s="75"/>
      <c r="AP36" s="110"/>
      <c r="AQ36" s="105"/>
      <c r="AR36" s="76"/>
      <c r="AS36" s="76"/>
      <c r="AT36" s="76"/>
      <c r="AU36" s="77"/>
    </row>
  </sheetData>
  <mergeCells count="166">
    <mergeCell ref="B33:C33"/>
    <mergeCell ref="D33:E33"/>
    <mergeCell ref="F33:G33"/>
    <mergeCell ref="P33:Q33"/>
    <mergeCell ref="Y33:Z33"/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6:C6"/>
    <mergeCell ref="D6:E6"/>
    <mergeCell ref="F6:G6"/>
    <mergeCell ref="P6:Q6"/>
    <mergeCell ref="Y6:Z6"/>
    <mergeCell ref="B7:C7"/>
    <mergeCell ref="D7:E7"/>
    <mergeCell ref="B8:C8"/>
    <mergeCell ref="D8:E8"/>
    <mergeCell ref="F8:G8"/>
    <mergeCell ref="P8:Q8"/>
    <mergeCell ref="Y8:Z8"/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25" style="23" customWidth="1"/>
    <col min="11" max="11" width="11.25" style="24" customWidth="1"/>
    <col min="12" max="15" width="11.25" style="23" customWidth="1"/>
    <col min="16" max="17" width="7.75" style="23" customWidth="1"/>
    <col min="18" max="19" width="11.25" style="23" customWidth="1"/>
    <col min="20" max="20" width="11.25" style="24" customWidth="1"/>
    <col min="21" max="24" width="11.25" style="23" customWidth="1"/>
    <col min="25" max="26" width="7.75" style="23" customWidth="1"/>
    <col min="27" max="28" width="11.25" style="23" customWidth="1"/>
    <col min="29" max="29" width="11.25" style="24" customWidth="1"/>
    <col min="30" max="33" width="11.25" style="23" customWidth="1"/>
    <col min="34" max="34" width="11.25" customWidth="1"/>
    <col min="35" max="35" width="11.25" style="68" customWidth="1"/>
    <col min="36" max="36" width="11.25" style="94" customWidth="1"/>
    <col min="37" max="41" width="11.25" customWidth="1"/>
    <col min="42" max="42" width="11.25" style="68" customWidth="1"/>
    <col min="43" max="43" width="11.25" style="94" customWidth="1"/>
    <col min="44" max="44" width="11.25" style="23" customWidth="1"/>
    <col min="45" max="47" width="11.25" customWidth="1"/>
  </cols>
  <sheetData>
    <row r="1" spans="1:47" ht="16.5" x14ac:dyDescent="0.3">
      <c r="A1" s="21" t="s">
        <v>75</v>
      </c>
      <c r="B1" s="21" t="s">
        <v>19</v>
      </c>
      <c r="C1" s="21" t="s">
        <v>76</v>
      </c>
      <c r="D1" s="21"/>
      <c r="E1" s="66"/>
      <c r="G1" s="55"/>
      <c r="H1" s="55"/>
      <c r="I1" s="21"/>
      <c r="L1" s="85">
        <f>D6</f>
        <v>44287</v>
      </c>
      <c r="O1" s="23" t="s">
        <v>77</v>
      </c>
      <c r="Y1"/>
      <c r="Z1"/>
      <c r="AA1"/>
      <c r="AB1" s="68"/>
      <c r="AC1" s="94"/>
      <c r="AD1"/>
      <c r="AH1" s="68" t="str">
        <f>'L4'!$AH$2</f>
        <v>Berekening eindejaarspremie 2020:</v>
      </c>
      <c r="AR1"/>
    </row>
    <row r="2" spans="1:47" ht="16.5" x14ac:dyDescent="0.3">
      <c r="A2" s="21"/>
      <c r="B2" s="21"/>
      <c r="C2" s="63"/>
      <c r="D2" s="64"/>
      <c r="E2" s="64"/>
      <c r="F2" s="64"/>
      <c r="G2" s="64"/>
      <c r="H2" s="64"/>
      <c r="I2" s="63"/>
      <c r="J2" s="65"/>
      <c r="K2" s="64"/>
      <c r="L2" s="65"/>
      <c r="N2" s="23" t="s">
        <v>21</v>
      </c>
      <c r="O2" s="25">
        <f>'L4'!O3</f>
        <v>1.3728</v>
      </c>
      <c r="AH2" s="69" t="s">
        <v>92</v>
      </c>
      <c r="AK2" s="70">
        <f>'L4'!$AK$3</f>
        <v>138.34</v>
      </c>
      <c r="AR2"/>
    </row>
    <row r="3" spans="1:47" ht="17.25" x14ac:dyDescent="0.35">
      <c r="A3" s="21"/>
      <c r="B3" s="21"/>
      <c r="C3" s="21"/>
      <c r="D3" s="21"/>
      <c r="E3" s="26"/>
      <c r="F3" s="27"/>
      <c r="G3" s="21"/>
      <c r="H3" s="21"/>
      <c r="I3" s="21"/>
      <c r="J3" s="36"/>
      <c r="K3" s="21"/>
      <c r="L3" s="21"/>
      <c r="M3" s="21"/>
      <c r="N3" s="21"/>
      <c r="O3" s="21"/>
      <c r="P3" s="21"/>
      <c r="AH3" s="69" t="s">
        <v>47</v>
      </c>
    </row>
    <row r="4" spans="1:47" x14ac:dyDescent="0.3">
      <c r="A4" s="28"/>
      <c r="B4" s="135" t="s">
        <v>22</v>
      </c>
      <c r="C4" s="136"/>
      <c r="D4" s="136"/>
      <c r="E4" s="137"/>
      <c r="F4" s="135" t="s">
        <v>23</v>
      </c>
      <c r="G4" s="137"/>
      <c r="H4" s="132" t="s">
        <v>37</v>
      </c>
      <c r="I4" s="133"/>
      <c r="J4" s="133"/>
      <c r="K4" s="133"/>
      <c r="L4" s="133"/>
      <c r="M4" s="133"/>
      <c r="N4" s="133"/>
      <c r="O4" s="134"/>
      <c r="P4" s="135" t="s">
        <v>24</v>
      </c>
      <c r="Q4" s="138"/>
      <c r="R4" s="132" t="s">
        <v>38</v>
      </c>
      <c r="S4" s="133"/>
      <c r="T4" s="133"/>
      <c r="U4" s="133"/>
      <c r="V4" s="133"/>
      <c r="W4" s="133"/>
      <c r="X4" s="134"/>
      <c r="Y4" s="135" t="s">
        <v>25</v>
      </c>
      <c r="Z4" s="137"/>
      <c r="AA4" s="132" t="s">
        <v>39</v>
      </c>
      <c r="AB4" s="133"/>
      <c r="AC4" s="133"/>
      <c r="AD4" s="133"/>
      <c r="AE4" s="133"/>
      <c r="AF4" s="133"/>
      <c r="AG4" s="134"/>
      <c r="AH4" s="132" t="s">
        <v>99</v>
      </c>
      <c r="AI4" s="133"/>
      <c r="AJ4" s="133"/>
      <c r="AK4" s="133"/>
      <c r="AL4" s="133"/>
      <c r="AM4" s="133"/>
      <c r="AN4" s="134"/>
      <c r="AO4" s="132" t="s">
        <v>100</v>
      </c>
      <c r="AP4" s="133"/>
      <c r="AQ4" s="133"/>
      <c r="AR4" s="133"/>
      <c r="AS4" s="133"/>
      <c r="AT4" s="133"/>
      <c r="AU4" s="134"/>
    </row>
    <row r="5" spans="1:47" x14ac:dyDescent="0.3">
      <c r="A5" s="32"/>
      <c r="B5" s="139">
        <v>1</v>
      </c>
      <c r="C5" s="140"/>
      <c r="D5" s="139"/>
      <c r="E5" s="140"/>
      <c r="F5" s="139"/>
      <c r="G5" s="140"/>
      <c r="H5" s="43" t="s">
        <v>128</v>
      </c>
      <c r="I5" s="43" t="s">
        <v>32</v>
      </c>
      <c r="J5" s="43" t="s">
        <v>33</v>
      </c>
      <c r="K5" s="43" t="s">
        <v>34</v>
      </c>
      <c r="L5" s="95" t="s">
        <v>35</v>
      </c>
      <c r="M5" s="43" t="s">
        <v>36</v>
      </c>
      <c r="N5" s="43" t="s">
        <v>125</v>
      </c>
      <c r="O5" s="114" t="s">
        <v>126</v>
      </c>
      <c r="P5" s="139"/>
      <c r="Q5" s="140"/>
      <c r="R5" s="43" t="s">
        <v>127</v>
      </c>
      <c r="S5" s="43" t="s">
        <v>33</v>
      </c>
      <c r="T5" s="43" t="s">
        <v>34</v>
      </c>
      <c r="U5" s="95" t="s">
        <v>35</v>
      </c>
      <c r="V5" s="43" t="s">
        <v>36</v>
      </c>
      <c r="W5" s="43" t="s">
        <v>125</v>
      </c>
      <c r="X5" s="114" t="s">
        <v>126</v>
      </c>
      <c r="Y5" s="141" t="s">
        <v>27</v>
      </c>
      <c r="Z5" s="140"/>
      <c r="AA5" s="43" t="s">
        <v>127</v>
      </c>
      <c r="AB5" s="43" t="s">
        <v>33</v>
      </c>
      <c r="AC5" s="43" t="s">
        <v>34</v>
      </c>
      <c r="AD5" s="95" t="s">
        <v>35</v>
      </c>
      <c r="AE5" s="43" t="s">
        <v>36</v>
      </c>
      <c r="AF5" s="43" t="s">
        <v>125</v>
      </c>
      <c r="AG5" s="114" t="s">
        <v>126</v>
      </c>
      <c r="AH5" s="43" t="s">
        <v>127</v>
      </c>
      <c r="AI5" s="43" t="s">
        <v>33</v>
      </c>
      <c r="AJ5" s="43" t="s">
        <v>34</v>
      </c>
      <c r="AK5" s="95" t="s">
        <v>35</v>
      </c>
      <c r="AL5" s="43" t="s">
        <v>36</v>
      </c>
      <c r="AM5" s="43" t="s">
        <v>125</v>
      </c>
      <c r="AN5" s="114" t="s">
        <v>126</v>
      </c>
      <c r="AO5" s="43" t="s">
        <v>127</v>
      </c>
      <c r="AP5" s="43" t="s">
        <v>33</v>
      </c>
      <c r="AQ5" s="43" t="s">
        <v>34</v>
      </c>
      <c r="AR5" s="95" t="s">
        <v>35</v>
      </c>
      <c r="AS5" s="43" t="s">
        <v>36</v>
      </c>
      <c r="AT5" s="43" t="s">
        <v>125</v>
      </c>
      <c r="AU5" s="114" t="s">
        <v>126</v>
      </c>
    </row>
    <row r="6" spans="1:47" x14ac:dyDescent="0.3">
      <c r="A6" s="32"/>
      <c r="B6" s="148" t="s">
        <v>30</v>
      </c>
      <c r="C6" s="149"/>
      <c r="D6" s="150">
        <f>'L4'!$D$8</f>
        <v>44287</v>
      </c>
      <c r="E6" s="151"/>
      <c r="F6" s="154">
        <f>D6</f>
        <v>44287</v>
      </c>
      <c r="G6" s="155"/>
      <c r="H6" s="47"/>
      <c r="I6" s="47" t="s">
        <v>101</v>
      </c>
      <c r="J6" s="47" t="s">
        <v>102</v>
      </c>
      <c r="K6" s="47" t="s">
        <v>103</v>
      </c>
      <c r="L6" s="96" t="s">
        <v>103</v>
      </c>
      <c r="M6" s="47" t="s">
        <v>103</v>
      </c>
      <c r="N6" s="47" t="s">
        <v>104</v>
      </c>
      <c r="O6" s="52" t="s">
        <v>103</v>
      </c>
      <c r="P6" s="152"/>
      <c r="Q6" s="153"/>
      <c r="R6" s="47" t="s">
        <v>101</v>
      </c>
      <c r="S6" s="47" t="s">
        <v>102</v>
      </c>
      <c r="T6" s="47" t="s">
        <v>103</v>
      </c>
      <c r="U6" s="96" t="s">
        <v>103</v>
      </c>
      <c r="V6" s="47" t="s">
        <v>103</v>
      </c>
      <c r="W6" s="47" t="s">
        <v>104</v>
      </c>
      <c r="X6" s="52" t="s">
        <v>103</v>
      </c>
      <c r="Y6" s="152"/>
      <c r="Z6" s="153"/>
      <c r="AA6" s="47" t="s">
        <v>101</v>
      </c>
      <c r="AB6" s="47" t="s">
        <v>102</v>
      </c>
      <c r="AC6" s="47" t="s">
        <v>103</v>
      </c>
      <c r="AD6" s="96" t="s">
        <v>103</v>
      </c>
      <c r="AE6" s="47" t="s">
        <v>103</v>
      </c>
      <c r="AF6" s="47" t="s">
        <v>104</v>
      </c>
      <c r="AG6" s="52" t="s">
        <v>103</v>
      </c>
      <c r="AH6" s="47" t="s">
        <v>101</v>
      </c>
      <c r="AI6" s="47" t="s">
        <v>102</v>
      </c>
      <c r="AJ6" s="47" t="s">
        <v>103</v>
      </c>
      <c r="AK6" s="96" t="s">
        <v>103</v>
      </c>
      <c r="AL6" s="47" t="s">
        <v>103</v>
      </c>
      <c r="AM6" s="47" t="s">
        <v>104</v>
      </c>
      <c r="AN6" s="52" t="s">
        <v>103</v>
      </c>
      <c r="AO6" s="47" t="s">
        <v>101</v>
      </c>
      <c r="AP6" s="47" t="s">
        <v>102</v>
      </c>
      <c r="AQ6" s="47" t="s">
        <v>103</v>
      </c>
      <c r="AR6" s="96" t="s">
        <v>103</v>
      </c>
      <c r="AS6" s="47" t="s">
        <v>103</v>
      </c>
      <c r="AT6" s="47" t="s">
        <v>104</v>
      </c>
      <c r="AU6" s="52" t="s">
        <v>103</v>
      </c>
    </row>
    <row r="7" spans="1:47" x14ac:dyDescent="0.3">
      <c r="A7" s="32"/>
      <c r="B7" s="135"/>
      <c r="C7" s="137"/>
      <c r="D7" s="147"/>
      <c r="E7" s="138"/>
      <c r="F7" s="93"/>
      <c r="G7" s="59"/>
      <c r="H7" s="61"/>
      <c r="I7" s="61"/>
      <c r="J7" s="61"/>
      <c r="K7" s="61"/>
      <c r="L7" s="97"/>
      <c r="M7" s="61"/>
      <c r="N7" s="61"/>
      <c r="O7" s="59"/>
      <c r="P7" s="58"/>
      <c r="Q7" s="59"/>
      <c r="R7" s="44"/>
      <c r="S7" s="44"/>
      <c r="T7" s="44"/>
      <c r="U7" s="100"/>
      <c r="V7" s="44"/>
      <c r="W7" s="44"/>
      <c r="X7" s="113"/>
      <c r="Y7" s="58"/>
      <c r="Z7" s="59"/>
      <c r="AA7" s="118"/>
      <c r="AB7" s="44"/>
      <c r="AC7" s="44"/>
      <c r="AD7" s="100"/>
      <c r="AE7" s="44"/>
      <c r="AF7" s="44"/>
      <c r="AG7" s="113"/>
      <c r="AH7" s="71"/>
      <c r="AI7" s="108"/>
      <c r="AJ7" s="108"/>
      <c r="AK7" s="103"/>
      <c r="AL7" s="72"/>
      <c r="AM7" s="72"/>
      <c r="AN7" s="73"/>
      <c r="AO7" s="71"/>
      <c r="AP7" s="108"/>
      <c r="AQ7" s="108"/>
      <c r="AR7" s="103"/>
      <c r="AS7" s="72"/>
      <c r="AT7" s="72"/>
      <c r="AU7" s="73"/>
    </row>
    <row r="8" spans="1:47" x14ac:dyDescent="0.3">
      <c r="A8" s="32">
        <v>0</v>
      </c>
      <c r="B8" s="142">
        <v>31377.86</v>
      </c>
      <c r="C8" s="143"/>
      <c r="D8" s="142">
        <f t="shared" ref="D8:D35" si="0">B8*$O$2</f>
        <v>43075.526208000003</v>
      </c>
      <c r="E8" s="144">
        <f t="shared" ref="E8:E35" si="1">D8/40.3399</f>
        <v>1067.8144023163172</v>
      </c>
      <c r="F8" s="145">
        <f t="shared" ref="F8:F35" si="2">B8/12*$O$2</f>
        <v>3589.6271839999999</v>
      </c>
      <c r="G8" s="146">
        <f t="shared" ref="G8:G35" si="3">F8/40.3399</f>
        <v>88.984533526359755</v>
      </c>
      <c r="H8" s="60">
        <f>'L4'!$H$10</f>
        <v>1742.05</v>
      </c>
      <c r="I8" s="60">
        <f>GEW!$E$12+($F8-GEW!$E$12)*SUM(Fasering!$D$5)</f>
        <v>1858.3776639999999</v>
      </c>
      <c r="J8" s="60">
        <f>GEW!$E$12+($F8-GEW!$E$12)*SUM(Fasering!$D$5:$D$7)</f>
        <v>2306.0159325790755</v>
      </c>
      <c r="K8" s="60">
        <f>GEW!$E$12+($F8-GEW!$E$12)*SUM(Fasering!$D$5:$D$8)</f>
        <v>2562.8536577164987</v>
      </c>
      <c r="L8" s="98">
        <f>GEW!$E$12+($F8-GEW!$E$12)*SUM(Fasering!$D$5:$D$9)</f>
        <v>2819.6913828539223</v>
      </c>
      <c r="M8" s="60">
        <f>GEW!$E$12+($F8-GEW!$E$12)*SUM(Fasering!$D$5:$D$10)</f>
        <v>3076.5291079913459</v>
      </c>
      <c r="N8" s="60">
        <f>GEW!$E$12+($F8-GEW!$E$12)*SUM(Fasering!$D$5:$D$11)</f>
        <v>3332.7894588625768</v>
      </c>
      <c r="O8" s="117">
        <f>GEW!$E$12+($F8-GEW!$E$12)*SUM(Fasering!$D$5:$D$12)</f>
        <v>3589.6271840000004</v>
      </c>
      <c r="P8" s="145">
        <f t="shared" ref="P8:P35" si="4">((B8&lt;19968.2)*913.03+(B8&gt;19968.2)*(B8&lt;20424.71)*(20424.71-B8+456.51)+(B8&gt;20424.71)*(B8&lt;22659.62)*456.51+(B8&gt;22659.62)*(B8&lt;23116.13)*(23116.13-B8))/12*$O$2</f>
        <v>0</v>
      </c>
      <c r="Q8" s="146">
        <f t="shared" ref="Q8:Q35" si="5">P8/40.3399</f>
        <v>0</v>
      </c>
      <c r="R8" s="45">
        <f>$P8*SUM(Fasering!$D$5)</f>
        <v>0</v>
      </c>
      <c r="S8" s="45">
        <f>$P8*SUM(Fasering!$D$5:$D$7)</f>
        <v>0</v>
      </c>
      <c r="T8" s="45">
        <f>$P8*SUM(Fasering!$D$5:$D$8)</f>
        <v>0</v>
      </c>
      <c r="U8" s="101">
        <f>$P8*SUM(Fasering!$D$5:$D$9)</f>
        <v>0</v>
      </c>
      <c r="V8" s="45">
        <f>$P8*SUM(Fasering!$D$5:$D$10)</f>
        <v>0</v>
      </c>
      <c r="W8" s="45">
        <f>$P8*SUM(Fasering!$D$5:$D$11)</f>
        <v>0</v>
      </c>
      <c r="X8" s="116">
        <f>$P8*SUM(Fasering!$D$5:$D$12)</f>
        <v>0</v>
      </c>
      <c r="Y8" s="145">
        <f t="shared" ref="Y8:Y35" si="6">((B8&lt;19968.2)*456.51+(B8&gt;19968.2)*(B8&lt;20196.46)*(20196.46-B8+228.26)+(B8&gt;20196.46)*(B8&lt;22659.62)*228.26+(B8&gt;22659.62)*(B8&lt;22887.88)*(22887.88-B8))/12*$O$2</f>
        <v>0</v>
      </c>
      <c r="Z8" s="146">
        <f t="shared" ref="Z8:Z35" si="7">Y8/40.3399</f>
        <v>0</v>
      </c>
      <c r="AA8" s="115">
        <f>$Y8*SUM(Fasering!$D$5)</f>
        <v>0</v>
      </c>
      <c r="AB8" s="45">
        <f>$Y8*SUM(Fasering!$D$5:$D$7)</f>
        <v>0</v>
      </c>
      <c r="AC8" s="45">
        <f>$Y8*SUM(Fasering!$D$5:$D$8)</f>
        <v>0</v>
      </c>
      <c r="AD8" s="101">
        <f>$Y8*SUM(Fasering!$D$5:$D$9)</f>
        <v>0</v>
      </c>
      <c r="AE8" s="45">
        <f>$Y8*SUM(Fasering!$D$5:$D$10)</f>
        <v>0</v>
      </c>
      <c r="AF8" s="45">
        <f>$Y8*SUM(Fasering!$D$5:$D$11)</f>
        <v>0</v>
      </c>
      <c r="AG8" s="116">
        <f>$Y8*SUM(Fasering!$D$5:$D$12)</f>
        <v>0</v>
      </c>
      <c r="AH8" s="5">
        <f>($AK$2+(I8+R8)*12*7.57%)*SUM(Fasering!$D$5)</f>
        <v>0</v>
      </c>
      <c r="AI8" s="109">
        <f>($AK$2+(J8+S8)*12*7.57%)*SUM(Fasering!$D$5:$D$7)</f>
        <v>577.40501307974182</v>
      </c>
      <c r="AJ8" s="109">
        <f>($AK$2+(K8+T8)*12*7.57%)*SUM(Fasering!$D$5:$D$8)</f>
        <v>1003.6364585288791</v>
      </c>
      <c r="AK8" s="104">
        <f>($AK$2+(L8+U8)*12*7.57%)*SUM(Fasering!$D$5:$D$9)</f>
        <v>1499.0932419080934</v>
      </c>
      <c r="AL8" s="9">
        <f>($AK$2+(M8+V8)*12*7.57%)*SUM(Fasering!$D$5:$D$10)</f>
        <v>2063.7753632173844</v>
      </c>
      <c r="AM8" s="9">
        <f>($AK$2+(N8+W8)*12*7.57%)*SUM(Fasering!$D$5:$D$11)</f>
        <v>2696.1801561606062</v>
      </c>
      <c r="AN8" s="74">
        <f>($AK$2+(O8+X8)*12*7.57%)*SUM(Fasering!$D$5:$D$12)</f>
        <v>3399.1573339456013</v>
      </c>
      <c r="AO8" s="5">
        <f>($AK$2+(I8+AA8)*12*7.57%)*SUM(Fasering!$D$5)</f>
        <v>0</v>
      </c>
      <c r="AP8" s="109">
        <f>($AK$2+(J8+AB8)*12*7.57%)*SUM(Fasering!$D$5:$D$7)</f>
        <v>577.40501307974182</v>
      </c>
      <c r="AQ8" s="109">
        <f>($AK$2+(K8+AC8)*12*7.57%)*SUM(Fasering!$D$5:$D$8)</f>
        <v>1003.6364585288791</v>
      </c>
      <c r="AR8" s="104">
        <f>($AK$2+(L8+AD8)*12*7.57%)*SUM(Fasering!$D$5:$D$9)</f>
        <v>1499.0932419080934</v>
      </c>
      <c r="AS8" s="9">
        <f>($AK$2+(M8+AE8)*12*7.57%)*SUM(Fasering!$D$5:$D$10)</f>
        <v>2063.7753632173844</v>
      </c>
      <c r="AT8" s="9">
        <f>($AK$2+(N8+AF8)*12*7.57%)*SUM(Fasering!$D$5:$D$11)</f>
        <v>2696.1801561606062</v>
      </c>
      <c r="AU8" s="74">
        <f>($AK$2+(O8+AG8)*12*7.57%)*SUM(Fasering!$D$5:$D$12)</f>
        <v>3399.1573339456013</v>
      </c>
    </row>
    <row r="9" spans="1:47" x14ac:dyDescent="0.3">
      <c r="A9" s="32">
        <f t="shared" ref="A9:A35" si="8">+A8+1</f>
        <v>1</v>
      </c>
      <c r="B9" s="142">
        <v>32139.07</v>
      </c>
      <c r="C9" s="143"/>
      <c r="D9" s="142">
        <f t="shared" si="0"/>
        <v>44120.515295999998</v>
      </c>
      <c r="E9" s="144">
        <f t="shared" si="1"/>
        <v>1093.7190051537063</v>
      </c>
      <c r="F9" s="145">
        <f t="shared" si="2"/>
        <v>3676.7096079999997</v>
      </c>
      <c r="G9" s="146">
        <f t="shared" si="3"/>
        <v>91.143250429475529</v>
      </c>
      <c r="H9" s="60">
        <f>'L4'!$H$10</f>
        <v>1742.05</v>
      </c>
      <c r="I9" s="60">
        <f>GEW!$E$12+($F9-GEW!$E$12)*SUM(Fasering!$D$5)</f>
        <v>1858.3776639999999</v>
      </c>
      <c r="J9" s="60">
        <f>GEW!$E$12+($F9-GEW!$E$12)*SUM(Fasering!$D$5:$D$7)</f>
        <v>2328.5322856828316</v>
      </c>
      <c r="K9" s="60">
        <f>GEW!$E$12+($F9-GEW!$E$12)*SUM(Fasering!$D$5:$D$8)</f>
        <v>2598.2890334228505</v>
      </c>
      <c r="L9" s="98">
        <f>GEW!$E$12+($F9-GEW!$E$12)*SUM(Fasering!$D$5:$D$9)</f>
        <v>2868.0457811628694</v>
      </c>
      <c r="M9" s="60">
        <f>GEW!$E$12+($F9-GEW!$E$12)*SUM(Fasering!$D$5:$D$10)</f>
        <v>3137.8025289028883</v>
      </c>
      <c r="N9" s="60">
        <f>GEW!$E$12+($F9-GEW!$E$12)*SUM(Fasering!$D$5:$D$11)</f>
        <v>3406.9528602599812</v>
      </c>
      <c r="O9" s="117">
        <f>GEW!$E$12+($F9-GEW!$E$12)*SUM(Fasering!$D$5:$D$12)</f>
        <v>3676.7096080000001</v>
      </c>
      <c r="P9" s="145">
        <f t="shared" si="4"/>
        <v>0</v>
      </c>
      <c r="Q9" s="146">
        <f t="shared" si="5"/>
        <v>0</v>
      </c>
      <c r="R9" s="45">
        <f>$P9*SUM(Fasering!$D$5)</f>
        <v>0</v>
      </c>
      <c r="S9" s="45">
        <f>$P9*SUM(Fasering!$D$5:$D$7)</f>
        <v>0</v>
      </c>
      <c r="T9" s="45">
        <f>$P9*SUM(Fasering!$D$5:$D$8)</f>
        <v>0</v>
      </c>
      <c r="U9" s="101">
        <f>$P9*SUM(Fasering!$D$5:$D$9)</f>
        <v>0</v>
      </c>
      <c r="V9" s="45">
        <f>$P9*SUM(Fasering!$D$5:$D$10)</f>
        <v>0</v>
      </c>
      <c r="W9" s="45">
        <f>$P9*SUM(Fasering!$D$5:$D$11)</f>
        <v>0</v>
      </c>
      <c r="X9" s="116">
        <f>$P9*SUM(Fasering!$D$5:$D$12)</f>
        <v>0</v>
      </c>
      <c r="Y9" s="145">
        <f t="shared" si="6"/>
        <v>0</v>
      </c>
      <c r="Z9" s="146">
        <f t="shared" si="7"/>
        <v>0</v>
      </c>
      <c r="AA9" s="115">
        <f>$Y9*SUM(Fasering!$D$5)</f>
        <v>0</v>
      </c>
      <c r="AB9" s="45">
        <f>$Y9*SUM(Fasering!$D$5:$D$7)</f>
        <v>0</v>
      </c>
      <c r="AC9" s="45">
        <f>$Y9*SUM(Fasering!$D$5:$D$8)</f>
        <v>0</v>
      </c>
      <c r="AD9" s="101">
        <f>$Y9*SUM(Fasering!$D$5:$D$9)</f>
        <v>0</v>
      </c>
      <c r="AE9" s="45">
        <f>$Y9*SUM(Fasering!$D$5:$D$10)</f>
        <v>0</v>
      </c>
      <c r="AF9" s="45">
        <f>$Y9*SUM(Fasering!$D$5:$D$11)</f>
        <v>0</v>
      </c>
      <c r="AG9" s="116">
        <f>$Y9*SUM(Fasering!$D$5:$D$12)</f>
        <v>0</v>
      </c>
      <c r="AH9" s="5">
        <f>($AK$2+(I9+R9)*12*7.57%)*SUM(Fasering!$D$5)</f>
        <v>0</v>
      </c>
      <c r="AI9" s="109">
        <f>($AK$2+(J9+S9)*12*7.57%)*SUM(Fasering!$D$5:$D$7)</f>
        <v>582.69363739620906</v>
      </c>
      <c r="AJ9" s="109">
        <f>($AK$2+(K9+T9)*12*7.57%)*SUM(Fasering!$D$5:$D$8)</f>
        <v>1016.7349324466178</v>
      </c>
      <c r="AK9" s="104">
        <f>($AK$2+(L9+U9)*12*7.57%)*SUM(Fasering!$D$5:$D$9)</f>
        <v>1523.4836228425881</v>
      </c>
      <c r="AL9" s="9">
        <f>($AK$2+(M9+V9)*12*7.57%)*SUM(Fasering!$D$5:$D$10)</f>
        <v>2102.9397085841201</v>
      </c>
      <c r="AM9" s="9">
        <f>($AK$2+(N9+W9)*12*7.57%)*SUM(Fasering!$D$5:$D$11)</f>
        <v>2753.5555785655524</v>
      </c>
      <c r="AN9" s="74">
        <f>($AK$2+(O9+X9)*12*7.57%)*SUM(Fasering!$D$5:$D$12)</f>
        <v>3478.263007907201</v>
      </c>
      <c r="AO9" s="5">
        <f>($AK$2+(I9+AA9)*12*7.57%)*SUM(Fasering!$D$5)</f>
        <v>0</v>
      </c>
      <c r="AP9" s="109">
        <f>($AK$2+(J9+AB9)*12*7.57%)*SUM(Fasering!$D$5:$D$7)</f>
        <v>582.69363739620906</v>
      </c>
      <c r="AQ9" s="109">
        <f>($AK$2+(K9+AC9)*12*7.57%)*SUM(Fasering!$D$5:$D$8)</f>
        <v>1016.7349324466178</v>
      </c>
      <c r="AR9" s="104">
        <f>($AK$2+(L9+AD9)*12*7.57%)*SUM(Fasering!$D$5:$D$9)</f>
        <v>1523.4836228425881</v>
      </c>
      <c r="AS9" s="9">
        <f>($AK$2+(M9+AE9)*12*7.57%)*SUM(Fasering!$D$5:$D$10)</f>
        <v>2102.9397085841201</v>
      </c>
      <c r="AT9" s="9">
        <f>($AK$2+(N9+AF9)*12*7.57%)*SUM(Fasering!$D$5:$D$11)</f>
        <v>2753.5555785655524</v>
      </c>
      <c r="AU9" s="74">
        <f>($AK$2+(O9+AG9)*12*7.57%)*SUM(Fasering!$D$5:$D$12)</f>
        <v>3478.263007907201</v>
      </c>
    </row>
    <row r="10" spans="1:47" x14ac:dyDescent="0.3">
      <c r="A10" s="32">
        <f t="shared" si="8"/>
        <v>2</v>
      </c>
      <c r="B10" s="142">
        <v>32900.239999999998</v>
      </c>
      <c r="C10" s="143"/>
      <c r="D10" s="142">
        <f t="shared" si="0"/>
        <v>45165.449472</v>
      </c>
      <c r="E10" s="144">
        <f t="shared" si="1"/>
        <v>1119.6222467581724</v>
      </c>
      <c r="F10" s="145">
        <f t="shared" si="2"/>
        <v>3763.787456</v>
      </c>
      <c r="G10" s="146">
        <f t="shared" si="3"/>
        <v>93.301853896514373</v>
      </c>
      <c r="H10" s="60">
        <f>'L4'!$H$10</f>
        <v>1742.05</v>
      </c>
      <c r="I10" s="60">
        <f>GEW!$E$12+($F10-GEW!$E$12)*SUM(Fasering!$D$5)</f>
        <v>1858.3776639999999</v>
      </c>
      <c r="J10" s="60">
        <f>GEW!$E$12+($F10-GEW!$E$12)*SUM(Fasering!$D$5:$D$7)</f>
        <v>2351.0474555991314</v>
      </c>
      <c r="K10" s="60">
        <f>GEW!$E$12+($F10-GEW!$E$12)*SUM(Fasering!$D$5:$D$8)</f>
        <v>2633.7225470740168</v>
      </c>
      <c r="L10" s="98">
        <f>GEW!$E$12+($F10-GEW!$E$12)*SUM(Fasering!$D$5:$D$9)</f>
        <v>2916.3976385489023</v>
      </c>
      <c r="M10" s="60">
        <f>GEW!$E$12+($F10-GEW!$E$12)*SUM(Fasering!$D$5:$D$10)</f>
        <v>3199.0727300237872</v>
      </c>
      <c r="N10" s="60">
        <f>GEW!$E$12+($F10-GEW!$E$12)*SUM(Fasering!$D$5:$D$11)</f>
        <v>3481.112364525115</v>
      </c>
      <c r="O10" s="117">
        <f>GEW!$E$12+($F10-GEW!$E$12)*SUM(Fasering!$D$5:$D$12)</f>
        <v>3763.7874560000005</v>
      </c>
      <c r="P10" s="145">
        <f t="shared" si="4"/>
        <v>0</v>
      </c>
      <c r="Q10" s="146">
        <f t="shared" si="5"/>
        <v>0</v>
      </c>
      <c r="R10" s="45">
        <f>$P10*SUM(Fasering!$D$5)</f>
        <v>0</v>
      </c>
      <c r="S10" s="45">
        <f>$P10*SUM(Fasering!$D$5:$D$7)</f>
        <v>0</v>
      </c>
      <c r="T10" s="45">
        <f>$P10*SUM(Fasering!$D$5:$D$8)</f>
        <v>0</v>
      </c>
      <c r="U10" s="101">
        <f>$P10*SUM(Fasering!$D$5:$D$9)</f>
        <v>0</v>
      </c>
      <c r="V10" s="45">
        <f>$P10*SUM(Fasering!$D$5:$D$10)</f>
        <v>0</v>
      </c>
      <c r="W10" s="45">
        <f>$P10*SUM(Fasering!$D$5:$D$11)</f>
        <v>0</v>
      </c>
      <c r="X10" s="116">
        <f>$P10*SUM(Fasering!$D$5:$D$12)</f>
        <v>0</v>
      </c>
      <c r="Y10" s="145">
        <f t="shared" si="6"/>
        <v>0</v>
      </c>
      <c r="Z10" s="146">
        <f t="shared" si="7"/>
        <v>0</v>
      </c>
      <c r="AA10" s="115">
        <f>$Y10*SUM(Fasering!$D$5)</f>
        <v>0</v>
      </c>
      <c r="AB10" s="45">
        <f>$Y10*SUM(Fasering!$D$5:$D$7)</f>
        <v>0</v>
      </c>
      <c r="AC10" s="45">
        <f>$Y10*SUM(Fasering!$D$5:$D$8)</f>
        <v>0</v>
      </c>
      <c r="AD10" s="101">
        <f>$Y10*SUM(Fasering!$D$5:$D$9)</f>
        <v>0</v>
      </c>
      <c r="AE10" s="45">
        <f>$Y10*SUM(Fasering!$D$5:$D$10)</f>
        <v>0</v>
      </c>
      <c r="AF10" s="45">
        <f>$Y10*SUM(Fasering!$D$5:$D$11)</f>
        <v>0</v>
      </c>
      <c r="AG10" s="116">
        <f>$Y10*SUM(Fasering!$D$5:$D$12)</f>
        <v>0</v>
      </c>
      <c r="AH10" s="5">
        <f>($AK$2+(I10+R10)*12*7.57%)*SUM(Fasering!$D$5)</f>
        <v>0</v>
      </c>
      <c r="AI10" s="109">
        <f>($AK$2+(J10+S10)*12*7.57%)*SUM(Fasering!$D$5:$D$7)</f>
        <v>587.98198380648421</v>
      </c>
      <c r="AJ10" s="109">
        <f>($AK$2+(K10+T10)*12*7.57%)*SUM(Fasering!$D$5:$D$8)</f>
        <v>1029.8327180668348</v>
      </c>
      <c r="AK10" s="104">
        <f>($AK$2+(L10+U10)*12*7.57%)*SUM(Fasering!$D$5:$D$9)</f>
        <v>1547.8727221133672</v>
      </c>
      <c r="AL10" s="9">
        <f>($AK$2+(M10+V10)*12*7.57%)*SUM(Fasering!$D$5:$D$10)</f>
        <v>2142.1019959460809</v>
      </c>
      <c r="AM10" s="9">
        <f>($AK$2+(N10+W10)*12*7.57%)*SUM(Fasering!$D$5:$D$11)</f>
        <v>2810.9279860115576</v>
      </c>
      <c r="AN10" s="74">
        <f>($AK$2+(O10+X10)*12*7.57%)*SUM(Fasering!$D$5:$D$12)</f>
        <v>3557.3645250304016</v>
      </c>
      <c r="AO10" s="5">
        <f>($AK$2+(I10+AA10)*12*7.57%)*SUM(Fasering!$D$5)</f>
        <v>0</v>
      </c>
      <c r="AP10" s="109">
        <f>($AK$2+(J10+AB10)*12*7.57%)*SUM(Fasering!$D$5:$D$7)</f>
        <v>587.98198380648421</v>
      </c>
      <c r="AQ10" s="109">
        <f>($AK$2+(K10+AC10)*12*7.57%)*SUM(Fasering!$D$5:$D$8)</f>
        <v>1029.8327180668348</v>
      </c>
      <c r="AR10" s="104">
        <f>($AK$2+(L10+AD10)*12*7.57%)*SUM(Fasering!$D$5:$D$9)</f>
        <v>1547.8727221133672</v>
      </c>
      <c r="AS10" s="9">
        <f>($AK$2+(M10+AE10)*12*7.57%)*SUM(Fasering!$D$5:$D$10)</f>
        <v>2142.1019959460809</v>
      </c>
      <c r="AT10" s="9">
        <f>($AK$2+(N10+AF10)*12*7.57%)*SUM(Fasering!$D$5:$D$11)</f>
        <v>2810.9279860115576</v>
      </c>
      <c r="AU10" s="74">
        <f>($AK$2+(O10+AG10)*12*7.57%)*SUM(Fasering!$D$5:$D$12)</f>
        <v>3557.3645250304016</v>
      </c>
    </row>
    <row r="11" spans="1:47" x14ac:dyDescent="0.3">
      <c r="A11" s="32">
        <f t="shared" si="8"/>
        <v>3</v>
      </c>
      <c r="B11" s="142">
        <v>33661.06</v>
      </c>
      <c r="C11" s="143"/>
      <c r="D11" s="142">
        <f t="shared" si="0"/>
        <v>46209.903167999997</v>
      </c>
      <c r="E11" s="144">
        <f t="shared" si="1"/>
        <v>1145.51357757456</v>
      </c>
      <c r="F11" s="145">
        <f t="shared" si="2"/>
        <v>3850.8252639999996</v>
      </c>
      <c r="G11" s="146">
        <f t="shared" si="3"/>
        <v>95.459464797880003</v>
      </c>
      <c r="H11" s="60">
        <f>'L4'!$H$10</f>
        <v>1742.05</v>
      </c>
      <c r="I11" s="60">
        <f>GEW!$E$12+($F11-GEW!$E$12)*SUM(Fasering!$D$5)</f>
        <v>1858.3776639999999</v>
      </c>
      <c r="J11" s="60">
        <f>GEW!$E$12+($F11-GEW!$E$12)*SUM(Fasering!$D$5:$D$7)</f>
        <v>2373.552272625182</v>
      </c>
      <c r="K11" s="60">
        <f>GEW!$E$12+($F11-GEW!$E$12)*SUM(Fasering!$D$5:$D$8)</f>
        <v>2669.1397677423033</v>
      </c>
      <c r="L11" s="98">
        <f>GEW!$E$12+($F11-GEW!$E$12)*SUM(Fasering!$D$5:$D$9)</f>
        <v>2964.7272628594246</v>
      </c>
      <c r="M11" s="60">
        <f>GEW!$E$12+($F11-GEW!$E$12)*SUM(Fasering!$D$5:$D$10)</f>
        <v>3260.3147579765464</v>
      </c>
      <c r="N11" s="60">
        <f>GEW!$E$12+($F11-GEW!$E$12)*SUM(Fasering!$D$5:$D$11)</f>
        <v>3555.2377688828783</v>
      </c>
      <c r="O11" s="117">
        <f>GEW!$E$12+($F11-GEW!$E$12)*SUM(Fasering!$D$5:$D$12)</f>
        <v>3850.8252640000001</v>
      </c>
      <c r="P11" s="145">
        <f t="shared" si="4"/>
        <v>0</v>
      </c>
      <c r="Q11" s="146">
        <f t="shared" si="5"/>
        <v>0</v>
      </c>
      <c r="R11" s="45">
        <f>$P11*SUM(Fasering!$D$5)</f>
        <v>0</v>
      </c>
      <c r="S11" s="45">
        <f>$P11*SUM(Fasering!$D$5:$D$7)</f>
        <v>0</v>
      </c>
      <c r="T11" s="45">
        <f>$P11*SUM(Fasering!$D$5:$D$8)</f>
        <v>0</v>
      </c>
      <c r="U11" s="101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116">
        <f>$P11*SUM(Fasering!$D$5:$D$12)</f>
        <v>0</v>
      </c>
      <c r="Y11" s="145">
        <f t="shared" si="6"/>
        <v>0</v>
      </c>
      <c r="Z11" s="146">
        <f t="shared" si="7"/>
        <v>0</v>
      </c>
      <c r="AA11" s="115">
        <f>$Y11*SUM(Fasering!$D$5)</f>
        <v>0</v>
      </c>
      <c r="AB11" s="45">
        <f>$Y11*SUM(Fasering!$D$5:$D$7)</f>
        <v>0</v>
      </c>
      <c r="AC11" s="45">
        <f>$Y11*SUM(Fasering!$D$5:$D$8)</f>
        <v>0</v>
      </c>
      <c r="AD11" s="101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116">
        <f>$Y11*SUM(Fasering!$D$5:$D$12)</f>
        <v>0</v>
      </c>
      <c r="AH11" s="5">
        <f>($AK$2+(I11+R11)*12*7.57%)*SUM(Fasering!$D$5)</f>
        <v>0</v>
      </c>
      <c r="AI11" s="109">
        <f>($AK$2+(J11+S11)*12*7.57%)*SUM(Fasering!$D$5:$D$7)</f>
        <v>593.26789853757646</v>
      </c>
      <c r="AJ11" s="109">
        <f>($AK$2+(K11+T11)*12*7.57%)*SUM(Fasering!$D$5:$D$8)</f>
        <v>1042.9244810837342</v>
      </c>
      <c r="AK11" s="104">
        <f>($AK$2+(L11+U11)*12*7.57%)*SUM(Fasering!$D$5:$D$9)</f>
        <v>1572.2506068266289</v>
      </c>
      <c r="AL11" s="9">
        <f>($AK$2+(M11+V11)*12*7.57%)*SUM(Fasering!$D$5:$D$10)</f>
        <v>2181.2462757662615</v>
      </c>
      <c r="AM11" s="9">
        <f>($AK$2+(N11+W11)*12*7.57%)*SUM(Fasering!$D$5:$D$11)</f>
        <v>2868.2740125668206</v>
      </c>
      <c r="AN11" s="74">
        <f>($AK$2+(O11+X11)*12*7.57%)*SUM(Fasering!$D$5:$D$12)</f>
        <v>3636.4296698176017</v>
      </c>
      <c r="AO11" s="5">
        <f>($AK$2+(I11+AA11)*12*7.57%)*SUM(Fasering!$D$5)</f>
        <v>0</v>
      </c>
      <c r="AP11" s="109">
        <f>($AK$2+(J11+AB11)*12*7.57%)*SUM(Fasering!$D$5:$D$7)</f>
        <v>593.26789853757646</v>
      </c>
      <c r="AQ11" s="109">
        <f>($AK$2+(K11+AC11)*12*7.57%)*SUM(Fasering!$D$5:$D$8)</f>
        <v>1042.9244810837342</v>
      </c>
      <c r="AR11" s="104">
        <f>($AK$2+(L11+AD11)*12*7.57%)*SUM(Fasering!$D$5:$D$9)</f>
        <v>1572.2506068266289</v>
      </c>
      <c r="AS11" s="9">
        <f>($AK$2+(M11+AE11)*12*7.57%)*SUM(Fasering!$D$5:$D$10)</f>
        <v>2181.2462757662615</v>
      </c>
      <c r="AT11" s="9">
        <f>($AK$2+(N11+AF11)*12*7.57%)*SUM(Fasering!$D$5:$D$11)</f>
        <v>2868.2740125668206</v>
      </c>
      <c r="AU11" s="74">
        <f>($AK$2+(O11+AG11)*12*7.57%)*SUM(Fasering!$D$5:$D$12)</f>
        <v>3636.4296698176017</v>
      </c>
    </row>
    <row r="12" spans="1:47" x14ac:dyDescent="0.3">
      <c r="A12" s="32">
        <f t="shared" si="8"/>
        <v>4</v>
      </c>
      <c r="B12" s="142">
        <v>33661.06</v>
      </c>
      <c r="C12" s="143"/>
      <c r="D12" s="142">
        <f t="shared" si="0"/>
        <v>46209.903167999997</v>
      </c>
      <c r="E12" s="144">
        <f t="shared" si="1"/>
        <v>1145.51357757456</v>
      </c>
      <c r="F12" s="145">
        <f t="shared" si="2"/>
        <v>3850.8252639999996</v>
      </c>
      <c r="G12" s="146">
        <f t="shared" si="3"/>
        <v>95.459464797880003</v>
      </c>
      <c r="H12" s="60">
        <f>'L4'!$H$10</f>
        <v>1742.05</v>
      </c>
      <c r="I12" s="60">
        <f>GEW!$E$12+($F12-GEW!$E$12)*SUM(Fasering!$D$5)</f>
        <v>1858.3776639999999</v>
      </c>
      <c r="J12" s="60">
        <f>GEW!$E$12+($F12-GEW!$E$12)*SUM(Fasering!$D$5:$D$7)</f>
        <v>2373.552272625182</v>
      </c>
      <c r="K12" s="60">
        <f>GEW!$E$12+($F12-GEW!$E$12)*SUM(Fasering!$D$5:$D$8)</f>
        <v>2669.1397677423033</v>
      </c>
      <c r="L12" s="98">
        <f>GEW!$E$12+($F12-GEW!$E$12)*SUM(Fasering!$D$5:$D$9)</f>
        <v>2964.7272628594246</v>
      </c>
      <c r="M12" s="60">
        <f>GEW!$E$12+($F12-GEW!$E$12)*SUM(Fasering!$D$5:$D$10)</f>
        <v>3260.3147579765464</v>
      </c>
      <c r="N12" s="60">
        <f>GEW!$E$12+($F12-GEW!$E$12)*SUM(Fasering!$D$5:$D$11)</f>
        <v>3555.2377688828783</v>
      </c>
      <c r="O12" s="117">
        <f>GEW!$E$12+($F12-GEW!$E$12)*SUM(Fasering!$D$5:$D$12)</f>
        <v>3850.8252640000001</v>
      </c>
      <c r="P12" s="145">
        <f t="shared" si="4"/>
        <v>0</v>
      </c>
      <c r="Q12" s="146">
        <f t="shared" si="5"/>
        <v>0</v>
      </c>
      <c r="R12" s="45">
        <f>$P12*SUM(Fasering!$D$5)</f>
        <v>0</v>
      </c>
      <c r="S12" s="45">
        <f>$P12*SUM(Fasering!$D$5:$D$7)</f>
        <v>0</v>
      </c>
      <c r="T12" s="45">
        <f>$P12*SUM(Fasering!$D$5:$D$8)</f>
        <v>0</v>
      </c>
      <c r="U12" s="101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116">
        <f>$P12*SUM(Fasering!$D$5:$D$12)</f>
        <v>0</v>
      </c>
      <c r="Y12" s="145">
        <f t="shared" si="6"/>
        <v>0</v>
      </c>
      <c r="Z12" s="146">
        <f t="shared" si="7"/>
        <v>0</v>
      </c>
      <c r="AA12" s="115">
        <f>$Y12*SUM(Fasering!$D$5)</f>
        <v>0</v>
      </c>
      <c r="AB12" s="45">
        <f>$Y12*SUM(Fasering!$D$5:$D$7)</f>
        <v>0</v>
      </c>
      <c r="AC12" s="45">
        <f>$Y12*SUM(Fasering!$D$5:$D$8)</f>
        <v>0</v>
      </c>
      <c r="AD12" s="101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116">
        <f>$Y12*SUM(Fasering!$D$5:$D$12)</f>
        <v>0</v>
      </c>
      <c r="AH12" s="5">
        <f>($AK$2+(I12+R12)*12*7.57%)*SUM(Fasering!$D$5)</f>
        <v>0</v>
      </c>
      <c r="AI12" s="109">
        <f>($AK$2+(J12+S12)*12*7.57%)*SUM(Fasering!$D$5:$D$7)</f>
        <v>593.26789853757646</v>
      </c>
      <c r="AJ12" s="109">
        <f>($AK$2+(K12+T12)*12*7.57%)*SUM(Fasering!$D$5:$D$8)</f>
        <v>1042.9244810837342</v>
      </c>
      <c r="AK12" s="104">
        <f>($AK$2+(L12+U12)*12*7.57%)*SUM(Fasering!$D$5:$D$9)</f>
        <v>1572.2506068266289</v>
      </c>
      <c r="AL12" s="9">
        <f>($AK$2+(M12+V12)*12*7.57%)*SUM(Fasering!$D$5:$D$10)</f>
        <v>2181.2462757662615</v>
      </c>
      <c r="AM12" s="9">
        <f>($AK$2+(N12+W12)*12*7.57%)*SUM(Fasering!$D$5:$D$11)</f>
        <v>2868.2740125668206</v>
      </c>
      <c r="AN12" s="74">
        <f>($AK$2+(O12+X12)*12*7.57%)*SUM(Fasering!$D$5:$D$12)</f>
        <v>3636.4296698176017</v>
      </c>
      <c r="AO12" s="5">
        <f>($AK$2+(I12+AA12)*12*7.57%)*SUM(Fasering!$D$5)</f>
        <v>0</v>
      </c>
      <c r="AP12" s="109">
        <f>($AK$2+(J12+AB12)*12*7.57%)*SUM(Fasering!$D$5:$D$7)</f>
        <v>593.26789853757646</v>
      </c>
      <c r="AQ12" s="109">
        <f>($AK$2+(K12+AC12)*12*7.57%)*SUM(Fasering!$D$5:$D$8)</f>
        <v>1042.9244810837342</v>
      </c>
      <c r="AR12" s="104">
        <f>($AK$2+(L12+AD12)*12*7.57%)*SUM(Fasering!$D$5:$D$9)</f>
        <v>1572.2506068266289</v>
      </c>
      <c r="AS12" s="9">
        <f>($AK$2+(M12+AE12)*12*7.57%)*SUM(Fasering!$D$5:$D$10)</f>
        <v>2181.2462757662615</v>
      </c>
      <c r="AT12" s="9">
        <f>($AK$2+(N12+AF12)*12*7.57%)*SUM(Fasering!$D$5:$D$11)</f>
        <v>2868.2740125668206</v>
      </c>
      <c r="AU12" s="74">
        <f>($AK$2+(O12+AG12)*12*7.57%)*SUM(Fasering!$D$5:$D$12)</f>
        <v>3636.4296698176017</v>
      </c>
    </row>
    <row r="13" spans="1:47" x14ac:dyDescent="0.3">
      <c r="A13" s="32">
        <f t="shared" si="8"/>
        <v>5</v>
      </c>
      <c r="B13" s="142">
        <v>34992.94</v>
      </c>
      <c r="C13" s="143"/>
      <c r="D13" s="142">
        <f t="shared" si="0"/>
        <v>48038.308032000001</v>
      </c>
      <c r="E13" s="144">
        <f t="shared" si="1"/>
        <v>1190.8385502195097</v>
      </c>
      <c r="F13" s="145">
        <f t="shared" si="2"/>
        <v>4003.1923360000001</v>
      </c>
      <c r="G13" s="146">
        <f t="shared" si="3"/>
        <v>99.236545851625806</v>
      </c>
      <c r="H13" s="60">
        <f>'L4'!$H$10</f>
        <v>1742.05</v>
      </c>
      <c r="I13" s="60">
        <f>GEW!$E$12+($F13-GEW!$E$12)*SUM(Fasering!$D$5)</f>
        <v>1858.3776639999999</v>
      </c>
      <c r="J13" s="60">
        <f>GEW!$E$12+($F13-GEW!$E$12)*SUM(Fasering!$D$5:$D$7)</f>
        <v>2412.94886538123</v>
      </c>
      <c r="K13" s="60">
        <f>GEW!$E$12+($F13-GEW!$E$12)*SUM(Fasering!$D$5:$D$8)</f>
        <v>2731.1406192757518</v>
      </c>
      <c r="L13" s="98">
        <f>GEW!$E$12+($F13-GEW!$E$12)*SUM(Fasering!$D$5:$D$9)</f>
        <v>3049.332373170274</v>
      </c>
      <c r="M13" s="60">
        <f>GEW!$E$12+($F13-GEW!$E$12)*SUM(Fasering!$D$5:$D$10)</f>
        <v>3367.5241270647957</v>
      </c>
      <c r="N13" s="60">
        <f>GEW!$E$12+($F13-GEW!$E$12)*SUM(Fasering!$D$5:$D$11)</f>
        <v>3685.0005821054788</v>
      </c>
      <c r="O13" s="117">
        <f>GEW!$E$12+($F13-GEW!$E$12)*SUM(Fasering!$D$5:$D$12)</f>
        <v>4003.192336000001</v>
      </c>
      <c r="P13" s="145">
        <f t="shared" si="4"/>
        <v>0</v>
      </c>
      <c r="Q13" s="146">
        <f t="shared" si="5"/>
        <v>0</v>
      </c>
      <c r="R13" s="45">
        <f>$P13*SUM(Fasering!$D$5)</f>
        <v>0</v>
      </c>
      <c r="S13" s="45">
        <f>$P13*SUM(Fasering!$D$5:$D$7)</f>
        <v>0</v>
      </c>
      <c r="T13" s="45">
        <f>$P13*SUM(Fasering!$D$5:$D$8)</f>
        <v>0</v>
      </c>
      <c r="U13" s="101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116">
        <f>$P13*SUM(Fasering!$D$5:$D$12)</f>
        <v>0</v>
      </c>
      <c r="Y13" s="145">
        <f t="shared" si="6"/>
        <v>0</v>
      </c>
      <c r="Z13" s="146">
        <f t="shared" si="7"/>
        <v>0</v>
      </c>
      <c r="AA13" s="115">
        <f>$Y13*SUM(Fasering!$D$5)</f>
        <v>0</v>
      </c>
      <c r="AB13" s="45">
        <f>$Y13*SUM(Fasering!$D$5:$D$7)</f>
        <v>0</v>
      </c>
      <c r="AC13" s="45">
        <f>$Y13*SUM(Fasering!$D$5:$D$8)</f>
        <v>0</v>
      </c>
      <c r="AD13" s="101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116">
        <f>$Y13*SUM(Fasering!$D$5:$D$12)</f>
        <v>0</v>
      </c>
      <c r="AH13" s="5">
        <f>($AK$2+(I13+R13)*12*7.57%)*SUM(Fasering!$D$5)</f>
        <v>0</v>
      </c>
      <c r="AI13" s="109">
        <f>($AK$2+(J13+S13)*12*7.57%)*SUM(Fasering!$D$5:$D$7)</f>
        <v>602.52134102337743</v>
      </c>
      <c r="AJ13" s="109">
        <f>($AK$2+(K13+T13)*12*7.57%)*SUM(Fasering!$D$5:$D$8)</f>
        <v>1065.8427236732402</v>
      </c>
      <c r="AK13" s="104">
        <f>($AK$2+(L13+U13)*12*7.57%)*SUM(Fasering!$D$5:$D$9)</f>
        <v>1614.9261635836808</v>
      </c>
      <c r="AL13" s="9">
        <f>($AK$2+(M13+V13)*12*7.57%)*SUM(Fasering!$D$5:$D$10)</f>
        <v>2249.7716607546981</v>
      </c>
      <c r="AM13" s="9">
        <f>($AK$2+(N13+W13)*12*7.57%)*SUM(Fasering!$D$5:$D$11)</f>
        <v>2968.6631004567603</v>
      </c>
      <c r="AN13" s="74">
        <f>($AK$2+(O13+X13)*12*7.57%)*SUM(Fasering!$D$5:$D$12)</f>
        <v>3774.8399180224023</v>
      </c>
      <c r="AO13" s="5">
        <f>($AK$2+(I13+AA13)*12*7.57%)*SUM(Fasering!$D$5)</f>
        <v>0</v>
      </c>
      <c r="AP13" s="109">
        <f>($AK$2+(J13+AB13)*12*7.57%)*SUM(Fasering!$D$5:$D$7)</f>
        <v>602.52134102337743</v>
      </c>
      <c r="AQ13" s="109">
        <f>($AK$2+(K13+AC13)*12*7.57%)*SUM(Fasering!$D$5:$D$8)</f>
        <v>1065.8427236732402</v>
      </c>
      <c r="AR13" s="104">
        <f>($AK$2+(L13+AD13)*12*7.57%)*SUM(Fasering!$D$5:$D$9)</f>
        <v>1614.9261635836808</v>
      </c>
      <c r="AS13" s="9">
        <f>($AK$2+(M13+AE13)*12*7.57%)*SUM(Fasering!$D$5:$D$10)</f>
        <v>2249.7716607546981</v>
      </c>
      <c r="AT13" s="9">
        <f>($AK$2+(N13+AF13)*12*7.57%)*SUM(Fasering!$D$5:$D$11)</f>
        <v>2968.6631004567603</v>
      </c>
      <c r="AU13" s="74">
        <f>($AK$2+(O13+AG13)*12*7.57%)*SUM(Fasering!$D$5:$D$12)</f>
        <v>3774.8399180224023</v>
      </c>
    </row>
    <row r="14" spans="1:47" x14ac:dyDescent="0.3">
      <c r="A14" s="32">
        <f t="shared" si="8"/>
        <v>6</v>
      </c>
      <c r="B14" s="142">
        <v>34992.94</v>
      </c>
      <c r="C14" s="143"/>
      <c r="D14" s="142">
        <f t="shared" si="0"/>
        <v>48038.308032000001</v>
      </c>
      <c r="E14" s="144">
        <f t="shared" si="1"/>
        <v>1190.8385502195097</v>
      </c>
      <c r="F14" s="142">
        <f t="shared" si="2"/>
        <v>4003.1923360000001</v>
      </c>
      <c r="G14" s="144">
        <f t="shared" si="3"/>
        <v>99.236545851625806</v>
      </c>
      <c r="H14" s="60">
        <f>'L4'!$H$10</f>
        <v>1742.05</v>
      </c>
      <c r="I14" s="60">
        <f>GEW!$E$12+($F14-GEW!$E$12)*SUM(Fasering!$D$5)</f>
        <v>1858.3776639999999</v>
      </c>
      <c r="J14" s="60">
        <f>GEW!$E$12+($F14-GEW!$E$12)*SUM(Fasering!$D$5:$D$7)</f>
        <v>2412.94886538123</v>
      </c>
      <c r="K14" s="60">
        <f>GEW!$E$12+($F14-GEW!$E$12)*SUM(Fasering!$D$5:$D$8)</f>
        <v>2731.1406192757518</v>
      </c>
      <c r="L14" s="98">
        <f>GEW!$E$12+($F14-GEW!$E$12)*SUM(Fasering!$D$5:$D$9)</f>
        <v>3049.332373170274</v>
      </c>
      <c r="M14" s="60">
        <f>GEW!$E$12+($F14-GEW!$E$12)*SUM(Fasering!$D$5:$D$10)</f>
        <v>3367.5241270647957</v>
      </c>
      <c r="N14" s="60">
        <f>GEW!$E$12+($F14-GEW!$E$12)*SUM(Fasering!$D$5:$D$11)</f>
        <v>3685.0005821054788</v>
      </c>
      <c r="O14" s="117">
        <f>GEW!$E$12+($F14-GEW!$E$12)*SUM(Fasering!$D$5:$D$12)</f>
        <v>4003.192336000001</v>
      </c>
      <c r="P14" s="145">
        <f t="shared" si="4"/>
        <v>0</v>
      </c>
      <c r="Q14" s="146">
        <f t="shared" si="5"/>
        <v>0</v>
      </c>
      <c r="R14" s="45">
        <f>$P14*SUM(Fasering!$D$5)</f>
        <v>0</v>
      </c>
      <c r="S14" s="45">
        <f>$P14*SUM(Fasering!$D$5:$D$7)</f>
        <v>0</v>
      </c>
      <c r="T14" s="45">
        <f>$P14*SUM(Fasering!$D$5:$D$8)</f>
        <v>0</v>
      </c>
      <c r="U14" s="101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116">
        <f>$P14*SUM(Fasering!$D$5:$D$12)</f>
        <v>0</v>
      </c>
      <c r="Y14" s="145">
        <f t="shared" si="6"/>
        <v>0</v>
      </c>
      <c r="Z14" s="146">
        <f t="shared" si="7"/>
        <v>0</v>
      </c>
      <c r="AA14" s="115">
        <f>$Y14*SUM(Fasering!$D$5)</f>
        <v>0</v>
      </c>
      <c r="AB14" s="45">
        <f>$Y14*SUM(Fasering!$D$5:$D$7)</f>
        <v>0</v>
      </c>
      <c r="AC14" s="45">
        <f>$Y14*SUM(Fasering!$D$5:$D$8)</f>
        <v>0</v>
      </c>
      <c r="AD14" s="101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116">
        <f>$Y14*SUM(Fasering!$D$5:$D$12)</f>
        <v>0</v>
      </c>
      <c r="AH14" s="5">
        <f>($AK$2+(I14+R14)*12*7.57%)*SUM(Fasering!$D$5)</f>
        <v>0</v>
      </c>
      <c r="AI14" s="109">
        <f>($AK$2+(J14+S14)*12*7.57%)*SUM(Fasering!$D$5:$D$7)</f>
        <v>602.52134102337743</v>
      </c>
      <c r="AJ14" s="109">
        <f>($AK$2+(K14+T14)*12*7.57%)*SUM(Fasering!$D$5:$D$8)</f>
        <v>1065.8427236732402</v>
      </c>
      <c r="AK14" s="104">
        <f>($AK$2+(L14+U14)*12*7.57%)*SUM(Fasering!$D$5:$D$9)</f>
        <v>1614.9261635836808</v>
      </c>
      <c r="AL14" s="9">
        <f>($AK$2+(M14+V14)*12*7.57%)*SUM(Fasering!$D$5:$D$10)</f>
        <v>2249.7716607546981</v>
      </c>
      <c r="AM14" s="9">
        <f>($AK$2+(N14+W14)*12*7.57%)*SUM(Fasering!$D$5:$D$11)</f>
        <v>2968.6631004567603</v>
      </c>
      <c r="AN14" s="74">
        <f>($AK$2+(O14+X14)*12*7.57%)*SUM(Fasering!$D$5:$D$12)</f>
        <v>3774.8399180224023</v>
      </c>
      <c r="AO14" s="5">
        <f>($AK$2+(I14+AA14)*12*7.57%)*SUM(Fasering!$D$5)</f>
        <v>0</v>
      </c>
      <c r="AP14" s="109">
        <f>($AK$2+(J14+AB14)*12*7.57%)*SUM(Fasering!$D$5:$D$7)</f>
        <v>602.52134102337743</v>
      </c>
      <c r="AQ14" s="109">
        <f>($AK$2+(K14+AC14)*12*7.57%)*SUM(Fasering!$D$5:$D$8)</f>
        <v>1065.8427236732402</v>
      </c>
      <c r="AR14" s="104">
        <f>($AK$2+(L14+AD14)*12*7.57%)*SUM(Fasering!$D$5:$D$9)</f>
        <v>1614.9261635836808</v>
      </c>
      <c r="AS14" s="9">
        <f>($AK$2+(M14+AE14)*12*7.57%)*SUM(Fasering!$D$5:$D$10)</f>
        <v>2249.7716607546981</v>
      </c>
      <c r="AT14" s="9">
        <f>($AK$2+(N14+AF14)*12*7.57%)*SUM(Fasering!$D$5:$D$11)</f>
        <v>2968.6631004567603</v>
      </c>
      <c r="AU14" s="74">
        <f>($AK$2+(O14+AG14)*12*7.57%)*SUM(Fasering!$D$5:$D$12)</f>
        <v>3774.8399180224023</v>
      </c>
    </row>
    <row r="15" spans="1:47" x14ac:dyDescent="0.3">
      <c r="A15" s="32">
        <f t="shared" si="8"/>
        <v>7</v>
      </c>
      <c r="B15" s="142">
        <v>36324.839999999997</v>
      </c>
      <c r="C15" s="143"/>
      <c r="D15" s="142">
        <f t="shared" si="0"/>
        <v>49866.740351999993</v>
      </c>
      <c r="E15" s="144">
        <f t="shared" si="1"/>
        <v>1236.1642034809206</v>
      </c>
      <c r="F15" s="142">
        <f t="shared" si="2"/>
        <v>4155.5616959999998</v>
      </c>
      <c r="G15" s="144">
        <f t="shared" si="3"/>
        <v>103.01368362341006</v>
      </c>
      <c r="H15" s="60">
        <f>'L4'!$H$10</f>
        <v>1742.05</v>
      </c>
      <c r="I15" s="60">
        <f>GEW!$E$12+($F15-GEW!$E$12)*SUM(Fasering!$D$5)</f>
        <v>1858.3776639999999</v>
      </c>
      <c r="J15" s="60">
        <f>GEW!$E$12+($F15-GEW!$E$12)*SUM(Fasering!$D$5:$D$7)</f>
        <v>2452.3460497310061</v>
      </c>
      <c r="K15" s="60">
        <f>GEW!$E$12+($F15-GEW!$E$12)*SUM(Fasering!$D$5:$D$8)</f>
        <v>2793.1424018367929</v>
      </c>
      <c r="L15" s="98">
        <f>GEW!$E$12+($F15-GEW!$E$12)*SUM(Fasering!$D$5:$D$9)</f>
        <v>3133.9387539425798</v>
      </c>
      <c r="M15" s="60">
        <f>GEW!$E$12+($F15-GEW!$E$12)*SUM(Fasering!$D$5:$D$10)</f>
        <v>3474.7351060483661</v>
      </c>
      <c r="N15" s="60">
        <f>GEW!$E$12+($F15-GEW!$E$12)*SUM(Fasering!$D$5:$D$11)</f>
        <v>3814.7653438942139</v>
      </c>
      <c r="O15" s="117">
        <f>GEW!$E$12+($F15-GEW!$E$12)*SUM(Fasering!$D$5:$D$12)</f>
        <v>4155.5616960000007</v>
      </c>
      <c r="P15" s="145">
        <f t="shared" si="4"/>
        <v>0</v>
      </c>
      <c r="Q15" s="146">
        <f t="shared" si="5"/>
        <v>0</v>
      </c>
      <c r="R15" s="45">
        <f>$P15*SUM(Fasering!$D$5)</f>
        <v>0</v>
      </c>
      <c r="S15" s="45">
        <f>$P15*SUM(Fasering!$D$5:$D$7)</f>
        <v>0</v>
      </c>
      <c r="T15" s="45">
        <f>$P15*SUM(Fasering!$D$5:$D$8)</f>
        <v>0</v>
      </c>
      <c r="U15" s="101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116">
        <f>$P15*SUM(Fasering!$D$5:$D$12)</f>
        <v>0</v>
      </c>
      <c r="Y15" s="145">
        <f t="shared" si="6"/>
        <v>0</v>
      </c>
      <c r="Z15" s="146">
        <f t="shared" si="7"/>
        <v>0</v>
      </c>
      <c r="AA15" s="115">
        <f>$Y15*SUM(Fasering!$D$5)</f>
        <v>0</v>
      </c>
      <c r="AB15" s="45">
        <f>$Y15*SUM(Fasering!$D$5:$D$7)</f>
        <v>0</v>
      </c>
      <c r="AC15" s="45">
        <f>$Y15*SUM(Fasering!$D$5:$D$8)</f>
        <v>0</v>
      </c>
      <c r="AD15" s="101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116">
        <f>$Y15*SUM(Fasering!$D$5:$D$12)</f>
        <v>0</v>
      </c>
      <c r="AH15" s="5">
        <f>($AK$2+(I15+R15)*12*7.57%)*SUM(Fasering!$D$5)</f>
        <v>0</v>
      </c>
      <c r="AI15" s="109">
        <f>($AK$2+(J15+S15)*12*7.57%)*SUM(Fasering!$D$5:$D$7)</f>
        <v>611.7749224622745</v>
      </c>
      <c r="AJ15" s="109">
        <f>($AK$2+(K15+T15)*12*7.57%)*SUM(Fasering!$D$5:$D$8)</f>
        <v>1088.7613104115076</v>
      </c>
      <c r="AK15" s="104">
        <f>($AK$2+(L15+U15)*12*7.57%)*SUM(Fasering!$D$5:$D$9)</f>
        <v>1657.6023611725898</v>
      </c>
      <c r="AL15" s="9">
        <f>($AK$2+(M15+V15)*12*7.57%)*SUM(Fasering!$D$5:$D$10)</f>
        <v>2318.2980747455217</v>
      </c>
      <c r="AM15" s="9">
        <f>($AK$2+(N15+W15)*12*7.57%)*SUM(Fasering!$D$5:$D$11)</f>
        <v>3069.0536958261705</v>
      </c>
      <c r="AN15" s="74">
        <f>($AK$2+(O15+X15)*12*7.57%)*SUM(Fasering!$D$5:$D$12)</f>
        <v>3913.2522446464018</v>
      </c>
      <c r="AO15" s="5">
        <f>($AK$2+(I15+AA15)*12*7.57%)*SUM(Fasering!$D$5)</f>
        <v>0</v>
      </c>
      <c r="AP15" s="109">
        <f>($AK$2+(J15+AB15)*12*7.57%)*SUM(Fasering!$D$5:$D$7)</f>
        <v>611.7749224622745</v>
      </c>
      <c r="AQ15" s="109">
        <f>($AK$2+(K15+AC15)*12*7.57%)*SUM(Fasering!$D$5:$D$8)</f>
        <v>1088.7613104115076</v>
      </c>
      <c r="AR15" s="104">
        <f>($AK$2+(L15+AD15)*12*7.57%)*SUM(Fasering!$D$5:$D$9)</f>
        <v>1657.6023611725898</v>
      </c>
      <c r="AS15" s="9">
        <f>($AK$2+(M15+AE15)*12*7.57%)*SUM(Fasering!$D$5:$D$10)</f>
        <v>2318.2980747455217</v>
      </c>
      <c r="AT15" s="9">
        <f>($AK$2+(N15+AF15)*12*7.57%)*SUM(Fasering!$D$5:$D$11)</f>
        <v>3069.0536958261705</v>
      </c>
      <c r="AU15" s="74">
        <f>($AK$2+(O15+AG15)*12*7.57%)*SUM(Fasering!$D$5:$D$12)</f>
        <v>3913.2522446464018</v>
      </c>
    </row>
    <row r="16" spans="1:47" x14ac:dyDescent="0.3">
      <c r="A16" s="32">
        <f t="shared" si="8"/>
        <v>8</v>
      </c>
      <c r="B16" s="142">
        <v>36324.839999999997</v>
      </c>
      <c r="C16" s="143"/>
      <c r="D16" s="142">
        <f t="shared" si="0"/>
        <v>49866.740351999993</v>
      </c>
      <c r="E16" s="144">
        <f t="shared" si="1"/>
        <v>1236.1642034809206</v>
      </c>
      <c r="F16" s="142">
        <f t="shared" si="2"/>
        <v>4155.5616959999998</v>
      </c>
      <c r="G16" s="144">
        <f t="shared" si="3"/>
        <v>103.01368362341006</v>
      </c>
      <c r="H16" s="60">
        <f>'L4'!$H$10</f>
        <v>1742.05</v>
      </c>
      <c r="I16" s="60">
        <f>GEW!$E$12+($F16-GEW!$E$12)*SUM(Fasering!$D$5)</f>
        <v>1858.3776639999999</v>
      </c>
      <c r="J16" s="60">
        <f>GEW!$E$12+($F16-GEW!$E$12)*SUM(Fasering!$D$5:$D$7)</f>
        <v>2452.3460497310061</v>
      </c>
      <c r="K16" s="60">
        <f>GEW!$E$12+($F16-GEW!$E$12)*SUM(Fasering!$D$5:$D$8)</f>
        <v>2793.1424018367929</v>
      </c>
      <c r="L16" s="98">
        <f>GEW!$E$12+($F16-GEW!$E$12)*SUM(Fasering!$D$5:$D$9)</f>
        <v>3133.9387539425798</v>
      </c>
      <c r="M16" s="60">
        <f>GEW!$E$12+($F16-GEW!$E$12)*SUM(Fasering!$D$5:$D$10)</f>
        <v>3474.7351060483661</v>
      </c>
      <c r="N16" s="60">
        <f>GEW!$E$12+($F16-GEW!$E$12)*SUM(Fasering!$D$5:$D$11)</f>
        <v>3814.7653438942139</v>
      </c>
      <c r="O16" s="117">
        <f>GEW!$E$12+($F16-GEW!$E$12)*SUM(Fasering!$D$5:$D$12)</f>
        <v>4155.5616960000007</v>
      </c>
      <c r="P16" s="145">
        <f t="shared" si="4"/>
        <v>0</v>
      </c>
      <c r="Q16" s="146">
        <f t="shared" si="5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101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116">
        <f>$P16*SUM(Fasering!$D$5:$D$12)</f>
        <v>0</v>
      </c>
      <c r="Y16" s="145">
        <f t="shared" si="6"/>
        <v>0</v>
      </c>
      <c r="Z16" s="146">
        <f t="shared" si="7"/>
        <v>0</v>
      </c>
      <c r="AA16" s="115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101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116">
        <f>$Y16*SUM(Fasering!$D$5:$D$12)</f>
        <v>0</v>
      </c>
      <c r="AH16" s="5">
        <f>($AK$2+(I16+R16)*12*7.57%)*SUM(Fasering!$D$5)</f>
        <v>0</v>
      </c>
      <c r="AI16" s="109">
        <f>($AK$2+(J16+S16)*12*7.57%)*SUM(Fasering!$D$5:$D$7)</f>
        <v>611.7749224622745</v>
      </c>
      <c r="AJ16" s="109">
        <f>($AK$2+(K16+T16)*12*7.57%)*SUM(Fasering!$D$5:$D$8)</f>
        <v>1088.7613104115076</v>
      </c>
      <c r="AK16" s="104">
        <f>($AK$2+(L16+U16)*12*7.57%)*SUM(Fasering!$D$5:$D$9)</f>
        <v>1657.6023611725898</v>
      </c>
      <c r="AL16" s="9">
        <f>($AK$2+(M16+V16)*12*7.57%)*SUM(Fasering!$D$5:$D$10)</f>
        <v>2318.2980747455217</v>
      </c>
      <c r="AM16" s="9">
        <f>($AK$2+(N16+W16)*12*7.57%)*SUM(Fasering!$D$5:$D$11)</f>
        <v>3069.0536958261705</v>
      </c>
      <c r="AN16" s="74">
        <f>($AK$2+(O16+X16)*12*7.57%)*SUM(Fasering!$D$5:$D$12)</f>
        <v>3913.2522446464018</v>
      </c>
      <c r="AO16" s="5">
        <f>($AK$2+(I16+AA16)*12*7.57%)*SUM(Fasering!$D$5)</f>
        <v>0</v>
      </c>
      <c r="AP16" s="109">
        <f>($AK$2+(J16+AB16)*12*7.57%)*SUM(Fasering!$D$5:$D$7)</f>
        <v>611.7749224622745</v>
      </c>
      <c r="AQ16" s="109">
        <f>($AK$2+(K16+AC16)*12*7.57%)*SUM(Fasering!$D$5:$D$8)</f>
        <v>1088.7613104115076</v>
      </c>
      <c r="AR16" s="104">
        <f>($AK$2+(L16+AD16)*12*7.57%)*SUM(Fasering!$D$5:$D$9)</f>
        <v>1657.6023611725898</v>
      </c>
      <c r="AS16" s="9">
        <f>($AK$2+(M16+AE16)*12*7.57%)*SUM(Fasering!$D$5:$D$10)</f>
        <v>2318.2980747455217</v>
      </c>
      <c r="AT16" s="9">
        <f>($AK$2+(N16+AF16)*12*7.57%)*SUM(Fasering!$D$5:$D$11)</f>
        <v>3069.0536958261705</v>
      </c>
      <c r="AU16" s="74">
        <f>($AK$2+(O16+AG16)*12*7.57%)*SUM(Fasering!$D$5:$D$12)</f>
        <v>3913.2522446464018</v>
      </c>
    </row>
    <row r="17" spans="1:47" x14ac:dyDescent="0.3">
      <c r="A17" s="32">
        <f t="shared" si="8"/>
        <v>9</v>
      </c>
      <c r="B17" s="142">
        <v>37656.75</v>
      </c>
      <c r="C17" s="143"/>
      <c r="D17" s="142">
        <f t="shared" si="0"/>
        <v>51695.186399999999</v>
      </c>
      <c r="E17" s="144">
        <f t="shared" si="1"/>
        <v>1281.4901970505628</v>
      </c>
      <c r="F17" s="142">
        <f t="shared" si="2"/>
        <v>4307.9322000000002</v>
      </c>
      <c r="G17" s="144">
        <f t="shared" si="3"/>
        <v>106.79084975421357</v>
      </c>
      <c r="H17" s="60">
        <f>'L4'!$H$10</f>
        <v>1742.05</v>
      </c>
      <c r="I17" s="60">
        <f>GEW!$E$12+($F17-GEW!$E$12)*SUM(Fasering!$D$5)</f>
        <v>1858.3776639999999</v>
      </c>
      <c r="J17" s="60">
        <f>GEW!$E$12+($F17-GEW!$E$12)*SUM(Fasering!$D$5:$D$7)</f>
        <v>2491.7435298776468</v>
      </c>
      <c r="K17" s="60">
        <f>GEW!$E$12+($F17-GEW!$E$12)*SUM(Fasering!$D$5:$D$8)</f>
        <v>2855.1446499116309</v>
      </c>
      <c r="L17" s="98">
        <f>GEW!$E$12+($F17-GEW!$E$12)*SUM(Fasering!$D$5:$D$9)</f>
        <v>3218.5457699456147</v>
      </c>
      <c r="M17" s="60">
        <f>GEW!$E$12+($F17-GEW!$E$12)*SUM(Fasering!$D$5:$D$10)</f>
        <v>3581.9468899795984</v>
      </c>
      <c r="N17" s="60">
        <f>GEW!$E$12+($F17-GEW!$E$12)*SUM(Fasering!$D$5:$D$11)</f>
        <v>3944.5310799660174</v>
      </c>
      <c r="O17" s="117">
        <f>GEW!$E$12+($F17-GEW!$E$12)*SUM(Fasering!$D$5:$D$12)</f>
        <v>4307.9322000000011</v>
      </c>
      <c r="P17" s="145">
        <f t="shared" si="4"/>
        <v>0</v>
      </c>
      <c r="Q17" s="146">
        <f t="shared" si="5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101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116">
        <f>$P17*SUM(Fasering!$D$5:$D$12)</f>
        <v>0</v>
      </c>
      <c r="Y17" s="145">
        <f t="shared" si="6"/>
        <v>0</v>
      </c>
      <c r="Z17" s="146">
        <f t="shared" si="7"/>
        <v>0</v>
      </c>
      <c r="AA17" s="115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101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116">
        <f>$Y17*SUM(Fasering!$D$5:$D$12)</f>
        <v>0</v>
      </c>
      <c r="AH17" s="5">
        <f>($AK$2+(I17+R17)*12*7.57%)*SUM(Fasering!$D$5)</f>
        <v>0</v>
      </c>
      <c r="AI17" s="109">
        <f>($AK$2+(J17+S17)*12*7.57%)*SUM(Fasering!$D$5:$D$7)</f>
        <v>621.02857337771968</v>
      </c>
      <c r="AJ17" s="109">
        <f>($AK$2+(K17+T17)*12*7.57%)*SUM(Fasering!$D$5:$D$8)</f>
        <v>1111.680069224155</v>
      </c>
      <c r="AK17" s="104">
        <f>($AK$2+(L17+U17)*12*7.57%)*SUM(Fasering!$D$5:$D$9)</f>
        <v>1700.2788791774285</v>
      </c>
      <c r="AL17" s="9">
        <f>($AK$2+(M17+V17)*12*7.57%)*SUM(Fasering!$D$5:$D$10)</f>
        <v>2386.8250032375399</v>
      </c>
      <c r="AM17" s="9">
        <f>($AK$2+(N17+W17)*12*7.57%)*SUM(Fasering!$D$5:$D$11)</f>
        <v>3169.4450449353162</v>
      </c>
      <c r="AN17" s="74">
        <f>($AK$2+(O17+X17)*12*7.57%)*SUM(Fasering!$D$5:$D$12)</f>
        <v>4051.6656104800022</v>
      </c>
      <c r="AO17" s="5">
        <f>($AK$2+(I17+AA17)*12*7.57%)*SUM(Fasering!$D$5)</f>
        <v>0</v>
      </c>
      <c r="AP17" s="109">
        <f>($AK$2+(J17+AB17)*12*7.57%)*SUM(Fasering!$D$5:$D$7)</f>
        <v>621.02857337771968</v>
      </c>
      <c r="AQ17" s="109">
        <f>($AK$2+(K17+AC17)*12*7.57%)*SUM(Fasering!$D$5:$D$8)</f>
        <v>1111.680069224155</v>
      </c>
      <c r="AR17" s="104">
        <f>($AK$2+(L17+AD17)*12*7.57%)*SUM(Fasering!$D$5:$D$9)</f>
        <v>1700.2788791774285</v>
      </c>
      <c r="AS17" s="9">
        <f>($AK$2+(M17+AE17)*12*7.57%)*SUM(Fasering!$D$5:$D$10)</f>
        <v>2386.8250032375399</v>
      </c>
      <c r="AT17" s="9">
        <f>($AK$2+(N17+AF17)*12*7.57%)*SUM(Fasering!$D$5:$D$11)</f>
        <v>3169.4450449353162</v>
      </c>
      <c r="AU17" s="74">
        <f>($AK$2+(O17+AG17)*12*7.57%)*SUM(Fasering!$D$5:$D$12)</f>
        <v>4051.6656104800022</v>
      </c>
    </row>
    <row r="18" spans="1:47" x14ac:dyDescent="0.3">
      <c r="A18" s="32">
        <f t="shared" si="8"/>
        <v>10</v>
      </c>
      <c r="B18" s="142">
        <v>37656.75</v>
      </c>
      <c r="C18" s="143"/>
      <c r="D18" s="142">
        <f t="shared" si="0"/>
        <v>51695.186399999999</v>
      </c>
      <c r="E18" s="144">
        <f t="shared" si="1"/>
        <v>1281.4901970505628</v>
      </c>
      <c r="F18" s="142">
        <f t="shared" si="2"/>
        <v>4307.9322000000002</v>
      </c>
      <c r="G18" s="144">
        <f t="shared" si="3"/>
        <v>106.79084975421357</v>
      </c>
      <c r="H18" s="60">
        <f>'L4'!$H$10</f>
        <v>1742.05</v>
      </c>
      <c r="I18" s="60">
        <f>GEW!$E$12+($F18-GEW!$E$12)*SUM(Fasering!$D$5)</f>
        <v>1858.3776639999999</v>
      </c>
      <c r="J18" s="60">
        <f>GEW!$E$12+($F18-GEW!$E$12)*SUM(Fasering!$D$5:$D$7)</f>
        <v>2491.7435298776468</v>
      </c>
      <c r="K18" s="60">
        <f>GEW!$E$12+($F18-GEW!$E$12)*SUM(Fasering!$D$5:$D$8)</f>
        <v>2855.1446499116309</v>
      </c>
      <c r="L18" s="98">
        <f>GEW!$E$12+($F18-GEW!$E$12)*SUM(Fasering!$D$5:$D$9)</f>
        <v>3218.5457699456147</v>
      </c>
      <c r="M18" s="60">
        <f>GEW!$E$12+($F18-GEW!$E$12)*SUM(Fasering!$D$5:$D$10)</f>
        <v>3581.9468899795984</v>
      </c>
      <c r="N18" s="60">
        <f>GEW!$E$12+($F18-GEW!$E$12)*SUM(Fasering!$D$5:$D$11)</f>
        <v>3944.5310799660174</v>
      </c>
      <c r="O18" s="117">
        <f>GEW!$E$12+($F18-GEW!$E$12)*SUM(Fasering!$D$5:$D$12)</f>
        <v>4307.9322000000011</v>
      </c>
      <c r="P18" s="142">
        <f t="shared" si="4"/>
        <v>0</v>
      </c>
      <c r="Q18" s="144">
        <f t="shared" si="5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101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116">
        <f>$P18*SUM(Fasering!$D$5:$D$12)</f>
        <v>0</v>
      </c>
      <c r="Y18" s="142">
        <f t="shared" si="6"/>
        <v>0</v>
      </c>
      <c r="Z18" s="144">
        <f t="shared" si="7"/>
        <v>0</v>
      </c>
      <c r="AA18" s="115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101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116">
        <f>$Y18*SUM(Fasering!$D$5:$D$12)</f>
        <v>0</v>
      </c>
      <c r="AH18" s="5">
        <f>($AK$2+(I18+R18)*12*7.57%)*SUM(Fasering!$D$5)</f>
        <v>0</v>
      </c>
      <c r="AI18" s="109">
        <f>($AK$2+(J18+S18)*12*7.57%)*SUM(Fasering!$D$5:$D$7)</f>
        <v>621.02857337771968</v>
      </c>
      <c r="AJ18" s="109">
        <f>($AK$2+(K18+T18)*12*7.57%)*SUM(Fasering!$D$5:$D$8)</f>
        <v>1111.680069224155</v>
      </c>
      <c r="AK18" s="104">
        <f>($AK$2+(L18+U18)*12*7.57%)*SUM(Fasering!$D$5:$D$9)</f>
        <v>1700.2788791774285</v>
      </c>
      <c r="AL18" s="9">
        <f>($AK$2+(M18+V18)*12*7.57%)*SUM(Fasering!$D$5:$D$10)</f>
        <v>2386.8250032375399</v>
      </c>
      <c r="AM18" s="9">
        <f>($AK$2+(N18+W18)*12*7.57%)*SUM(Fasering!$D$5:$D$11)</f>
        <v>3169.4450449353162</v>
      </c>
      <c r="AN18" s="74">
        <f>($AK$2+(O18+X18)*12*7.57%)*SUM(Fasering!$D$5:$D$12)</f>
        <v>4051.6656104800022</v>
      </c>
      <c r="AO18" s="5">
        <f>($AK$2+(I18+AA18)*12*7.57%)*SUM(Fasering!$D$5)</f>
        <v>0</v>
      </c>
      <c r="AP18" s="109">
        <f>($AK$2+(J18+AB18)*12*7.57%)*SUM(Fasering!$D$5:$D$7)</f>
        <v>621.02857337771968</v>
      </c>
      <c r="AQ18" s="109">
        <f>($AK$2+(K18+AC18)*12*7.57%)*SUM(Fasering!$D$5:$D$8)</f>
        <v>1111.680069224155</v>
      </c>
      <c r="AR18" s="104">
        <f>($AK$2+(L18+AD18)*12*7.57%)*SUM(Fasering!$D$5:$D$9)</f>
        <v>1700.2788791774285</v>
      </c>
      <c r="AS18" s="9">
        <f>($AK$2+(M18+AE18)*12*7.57%)*SUM(Fasering!$D$5:$D$10)</f>
        <v>2386.8250032375399</v>
      </c>
      <c r="AT18" s="9">
        <f>($AK$2+(N18+AF18)*12*7.57%)*SUM(Fasering!$D$5:$D$11)</f>
        <v>3169.4450449353162</v>
      </c>
      <c r="AU18" s="74">
        <f>($AK$2+(O18+AG18)*12*7.57%)*SUM(Fasering!$D$5:$D$12)</f>
        <v>4051.6656104800022</v>
      </c>
    </row>
    <row r="19" spans="1:47" x14ac:dyDescent="0.3">
      <c r="A19" s="32">
        <f t="shared" si="8"/>
        <v>11</v>
      </c>
      <c r="B19" s="142">
        <v>38988.629999999997</v>
      </c>
      <c r="C19" s="143"/>
      <c r="D19" s="142">
        <f t="shared" si="0"/>
        <v>53523.591263999995</v>
      </c>
      <c r="E19" s="144">
        <f t="shared" si="1"/>
        <v>1326.8151696955122</v>
      </c>
      <c r="F19" s="142">
        <f t="shared" si="2"/>
        <v>4460.2992720000002</v>
      </c>
      <c r="G19" s="144">
        <f t="shared" si="3"/>
        <v>110.56793080795937</v>
      </c>
      <c r="H19" s="60">
        <f>'L4'!$H$10</f>
        <v>1742.05</v>
      </c>
      <c r="I19" s="60">
        <f>GEW!$E$12+($F19-GEW!$E$12)*SUM(Fasering!$D$5)</f>
        <v>1858.3776639999999</v>
      </c>
      <c r="J19" s="60">
        <f>GEW!$E$12+($F19-GEW!$E$12)*SUM(Fasering!$D$5:$D$7)</f>
        <v>2531.1401226336948</v>
      </c>
      <c r="K19" s="60">
        <f>GEW!$E$12+($F19-GEW!$E$12)*SUM(Fasering!$D$5:$D$8)</f>
        <v>2917.1455014450789</v>
      </c>
      <c r="L19" s="98">
        <f>GEW!$E$12+($F19-GEW!$E$12)*SUM(Fasering!$D$5:$D$9)</f>
        <v>3303.1508802564631</v>
      </c>
      <c r="M19" s="60">
        <f>GEW!$E$12+($F19-GEW!$E$12)*SUM(Fasering!$D$5:$D$10)</f>
        <v>3689.1562590678477</v>
      </c>
      <c r="N19" s="60">
        <f>GEW!$E$12+($F19-GEW!$E$12)*SUM(Fasering!$D$5:$D$11)</f>
        <v>4074.2938931886165</v>
      </c>
      <c r="O19" s="117">
        <f>GEW!$E$12+($F19-GEW!$E$12)*SUM(Fasering!$D$5:$D$12)</f>
        <v>4460.2992720000011</v>
      </c>
      <c r="P19" s="142">
        <f t="shared" si="4"/>
        <v>0</v>
      </c>
      <c r="Q19" s="144">
        <f t="shared" si="5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101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116">
        <f>$P19*SUM(Fasering!$D$5:$D$12)</f>
        <v>0</v>
      </c>
      <c r="Y19" s="142">
        <f t="shared" si="6"/>
        <v>0</v>
      </c>
      <c r="Z19" s="144">
        <f t="shared" si="7"/>
        <v>0</v>
      </c>
      <c r="AA19" s="115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101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116">
        <f>$Y19*SUM(Fasering!$D$5:$D$12)</f>
        <v>0</v>
      </c>
      <c r="AH19" s="5">
        <f>($AK$2+(I19+R19)*12*7.57%)*SUM(Fasering!$D$5)</f>
        <v>0</v>
      </c>
      <c r="AI19" s="109">
        <f>($AK$2+(J19+S19)*12*7.57%)*SUM(Fasering!$D$5:$D$7)</f>
        <v>630.28201586352066</v>
      </c>
      <c r="AJ19" s="109">
        <f>($AK$2+(K19+T19)*12*7.57%)*SUM(Fasering!$D$5:$D$8)</f>
        <v>1134.5983118136612</v>
      </c>
      <c r="AK19" s="104">
        <f>($AK$2+(L19+U19)*12*7.57%)*SUM(Fasering!$D$5:$D$9)</f>
        <v>1742.9544359344795</v>
      </c>
      <c r="AL19" s="9">
        <f>($AK$2+(M19+V19)*12*7.57%)*SUM(Fasering!$D$5:$D$10)</f>
        <v>2455.3503882259765</v>
      </c>
      <c r="AM19" s="9">
        <f>($AK$2+(N19+W19)*12*7.57%)*SUM(Fasering!$D$5:$D$11)</f>
        <v>3269.8341328252554</v>
      </c>
      <c r="AN19" s="74">
        <f>($AK$2+(O19+X19)*12*7.57%)*SUM(Fasering!$D$5:$D$12)</f>
        <v>4190.0758586848024</v>
      </c>
      <c r="AO19" s="5">
        <f>($AK$2+(I19+AA19)*12*7.57%)*SUM(Fasering!$D$5)</f>
        <v>0</v>
      </c>
      <c r="AP19" s="109">
        <f>($AK$2+(J19+AB19)*12*7.57%)*SUM(Fasering!$D$5:$D$7)</f>
        <v>630.28201586352066</v>
      </c>
      <c r="AQ19" s="109">
        <f>($AK$2+(K19+AC19)*12*7.57%)*SUM(Fasering!$D$5:$D$8)</f>
        <v>1134.5983118136612</v>
      </c>
      <c r="AR19" s="104">
        <f>($AK$2+(L19+AD19)*12*7.57%)*SUM(Fasering!$D$5:$D$9)</f>
        <v>1742.9544359344795</v>
      </c>
      <c r="AS19" s="9">
        <f>($AK$2+(M19+AE19)*12*7.57%)*SUM(Fasering!$D$5:$D$10)</f>
        <v>2455.3503882259765</v>
      </c>
      <c r="AT19" s="9">
        <f>($AK$2+(N19+AF19)*12*7.57%)*SUM(Fasering!$D$5:$D$11)</f>
        <v>3269.8341328252554</v>
      </c>
      <c r="AU19" s="74">
        <f>($AK$2+(O19+AG19)*12*7.57%)*SUM(Fasering!$D$5:$D$12)</f>
        <v>4190.0758586848024</v>
      </c>
    </row>
    <row r="20" spans="1:47" x14ac:dyDescent="0.3">
      <c r="A20" s="32">
        <f t="shared" si="8"/>
        <v>12</v>
      </c>
      <c r="B20" s="142">
        <v>38988.629999999997</v>
      </c>
      <c r="C20" s="143"/>
      <c r="D20" s="142">
        <f t="shared" si="0"/>
        <v>53523.591263999995</v>
      </c>
      <c r="E20" s="144">
        <f t="shared" si="1"/>
        <v>1326.8151696955122</v>
      </c>
      <c r="F20" s="142">
        <f t="shared" si="2"/>
        <v>4460.2992720000002</v>
      </c>
      <c r="G20" s="144">
        <f t="shared" si="3"/>
        <v>110.56793080795937</v>
      </c>
      <c r="H20" s="60">
        <f>'L4'!$H$10</f>
        <v>1742.05</v>
      </c>
      <c r="I20" s="60">
        <f>GEW!$E$12+($F20-GEW!$E$12)*SUM(Fasering!$D$5)</f>
        <v>1858.3776639999999</v>
      </c>
      <c r="J20" s="60">
        <f>GEW!$E$12+($F20-GEW!$E$12)*SUM(Fasering!$D$5:$D$7)</f>
        <v>2531.1401226336948</v>
      </c>
      <c r="K20" s="60">
        <f>GEW!$E$12+($F20-GEW!$E$12)*SUM(Fasering!$D$5:$D$8)</f>
        <v>2917.1455014450789</v>
      </c>
      <c r="L20" s="98">
        <f>GEW!$E$12+($F20-GEW!$E$12)*SUM(Fasering!$D$5:$D$9)</f>
        <v>3303.1508802564631</v>
      </c>
      <c r="M20" s="60">
        <f>GEW!$E$12+($F20-GEW!$E$12)*SUM(Fasering!$D$5:$D$10)</f>
        <v>3689.1562590678477</v>
      </c>
      <c r="N20" s="60">
        <f>GEW!$E$12+($F20-GEW!$E$12)*SUM(Fasering!$D$5:$D$11)</f>
        <v>4074.2938931886165</v>
      </c>
      <c r="O20" s="117">
        <f>GEW!$E$12+($F20-GEW!$E$12)*SUM(Fasering!$D$5:$D$12)</f>
        <v>4460.2992720000011</v>
      </c>
      <c r="P20" s="142">
        <f t="shared" si="4"/>
        <v>0</v>
      </c>
      <c r="Q20" s="144">
        <f t="shared" si="5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101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116">
        <f>$P20*SUM(Fasering!$D$5:$D$12)</f>
        <v>0</v>
      </c>
      <c r="Y20" s="142">
        <f t="shared" si="6"/>
        <v>0</v>
      </c>
      <c r="Z20" s="144">
        <f t="shared" si="7"/>
        <v>0</v>
      </c>
      <c r="AA20" s="115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101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116">
        <f>$Y20*SUM(Fasering!$D$5:$D$12)</f>
        <v>0</v>
      </c>
      <c r="AH20" s="5">
        <f>($AK$2+(I20+R20)*12*7.57%)*SUM(Fasering!$D$5)</f>
        <v>0</v>
      </c>
      <c r="AI20" s="109">
        <f>($AK$2+(J20+S20)*12*7.57%)*SUM(Fasering!$D$5:$D$7)</f>
        <v>630.28201586352066</v>
      </c>
      <c r="AJ20" s="109">
        <f>($AK$2+(K20+T20)*12*7.57%)*SUM(Fasering!$D$5:$D$8)</f>
        <v>1134.5983118136612</v>
      </c>
      <c r="AK20" s="104">
        <f>($AK$2+(L20+U20)*12*7.57%)*SUM(Fasering!$D$5:$D$9)</f>
        <v>1742.9544359344795</v>
      </c>
      <c r="AL20" s="9">
        <f>($AK$2+(M20+V20)*12*7.57%)*SUM(Fasering!$D$5:$D$10)</f>
        <v>2455.3503882259765</v>
      </c>
      <c r="AM20" s="9">
        <f>($AK$2+(N20+W20)*12*7.57%)*SUM(Fasering!$D$5:$D$11)</f>
        <v>3269.8341328252554</v>
      </c>
      <c r="AN20" s="74">
        <f>($AK$2+(O20+X20)*12*7.57%)*SUM(Fasering!$D$5:$D$12)</f>
        <v>4190.0758586848024</v>
      </c>
      <c r="AO20" s="5">
        <f>($AK$2+(I20+AA20)*12*7.57%)*SUM(Fasering!$D$5)</f>
        <v>0</v>
      </c>
      <c r="AP20" s="109">
        <f>($AK$2+(J20+AB20)*12*7.57%)*SUM(Fasering!$D$5:$D$7)</f>
        <v>630.28201586352066</v>
      </c>
      <c r="AQ20" s="109">
        <f>($AK$2+(K20+AC20)*12*7.57%)*SUM(Fasering!$D$5:$D$8)</f>
        <v>1134.5983118136612</v>
      </c>
      <c r="AR20" s="104">
        <f>($AK$2+(L20+AD20)*12*7.57%)*SUM(Fasering!$D$5:$D$9)</f>
        <v>1742.9544359344795</v>
      </c>
      <c r="AS20" s="9">
        <f>($AK$2+(M20+AE20)*12*7.57%)*SUM(Fasering!$D$5:$D$10)</f>
        <v>2455.3503882259765</v>
      </c>
      <c r="AT20" s="9">
        <f>($AK$2+(N20+AF20)*12*7.57%)*SUM(Fasering!$D$5:$D$11)</f>
        <v>3269.8341328252554</v>
      </c>
      <c r="AU20" s="74">
        <f>($AK$2+(O20+AG20)*12*7.57%)*SUM(Fasering!$D$5:$D$12)</f>
        <v>4190.0758586848024</v>
      </c>
    </row>
    <row r="21" spans="1:47" x14ac:dyDescent="0.3">
      <c r="A21" s="32">
        <f t="shared" si="8"/>
        <v>13</v>
      </c>
      <c r="B21" s="142">
        <v>40320.53</v>
      </c>
      <c r="C21" s="143"/>
      <c r="D21" s="142">
        <f t="shared" si="0"/>
        <v>55352.023584000002</v>
      </c>
      <c r="E21" s="144">
        <f t="shared" si="1"/>
        <v>1372.1408229569236</v>
      </c>
      <c r="F21" s="142">
        <f t="shared" si="2"/>
        <v>4612.6686319999999</v>
      </c>
      <c r="G21" s="144">
        <f t="shared" si="3"/>
        <v>114.34506857974363</v>
      </c>
      <c r="H21" s="60">
        <f>'L4'!$H$10</f>
        <v>1742.05</v>
      </c>
      <c r="I21" s="60">
        <f>GEW!$E$12+($F21-GEW!$E$12)*SUM(Fasering!$D$5)</f>
        <v>1858.3776639999999</v>
      </c>
      <c r="J21" s="60">
        <f>GEW!$E$12+($F21-GEW!$E$12)*SUM(Fasering!$D$5:$D$7)</f>
        <v>2570.5373069834709</v>
      </c>
      <c r="K21" s="60">
        <f>GEW!$E$12+($F21-GEW!$E$12)*SUM(Fasering!$D$5:$D$8)</f>
        <v>2979.1472840061201</v>
      </c>
      <c r="L21" s="98">
        <f>GEW!$E$12+($F21-GEW!$E$12)*SUM(Fasering!$D$5:$D$9)</f>
        <v>3387.7572610287689</v>
      </c>
      <c r="M21" s="60">
        <f>GEW!$E$12+($F21-GEW!$E$12)*SUM(Fasering!$D$5:$D$10)</f>
        <v>3796.3672380514181</v>
      </c>
      <c r="N21" s="60">
        <f>GEW!$E$12+($F21-GEW!$E$12)*SUM(Fasering!$D$5:$D$11)</f>
        <v>4204.0586549773516</v>
      </c>
      <c r="O21" s="117">
        <f>GEW!$E$12+($F21-GEW!$E$12)*SUM(Fasering!$D$5:$D$12)</f>
        <v>4612.6686320000008</v>
      </c>
      <c r="P21" s="142">
        <f t="shared" si="4"/>
        <v>0</v>
      </c>
      <c r="Q21" s="144">
        <f t="shared" si="5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101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116">
        <f>$P21*SUM(Fasering!$D$5:$D$12)</f>
        <v>0</v>
      </c>
      <c r="Y21" s="142">
        <f t="shared" si="6"/>
        <v>0</v>
      </c>
      <c r="Z21" s="144">
        <f t="shared" si="7"/>
        <v>0</v>
      </c>
      <c r="AA21" s="115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101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116">
        <f>$Y21*SUM(Fasering!$D$5:$D$12)</f>
        <v>0</v>
      </c>
      <c r="AH21" s="5">
        <f>($AK$2+(I21+R21)*12*7.57%)*SUM(Fasering!$D$5)</f>
        <v>0</v>
      </c>
      <c r="AI21" s="109">
        <f>($AK$2+(J21+S21)*12*7.57%)*SUM(Fasering!$D$5:$D$7)</f>
        <v>639.53559730241773</v>
      </c>
      <c r="AJ21" s="109">
        <f>($AK$2+(K21+T21)*12*7.57%)*SUM(Fasering!$D$5:$D$8)</f>
        <v>1157.5168985519283</v>
      </c>
      <c r="AK21" s="104">
        <f>($AK$2+(L21+U21)*12*7.57%)*SUM(Fasering!$D$5:$D$9)</f>
        <v>1785.630633523389</v>
      </c>
      <c r="AL21" s="9">
        <f>($AK$2+(M21+V21)*12*7.57%)*SUM(Fasering!$D$5:$D$10)</f>
        <v>2523.8768022168001</v>
      </c>
      <c r="AM21" s="9">
        <f>($AK$2+(N21+W21)*12*7.57%)*SUM(Fasering!$D$5:$D$11)</f>
        <v>3370.2247281946657</v>
      </c>
      <c r="AN21" s="74">
        <f>($AK$2+(O21+X21)*12*7.57%)*SUM(Fasering!$D$5:$D$12)</f>
        <v>4328.4881853088018</v>
      </c>
      <c r="AO21" s="5">
        <f>($AK$2+(I21+AA21)*12*7.57%)*SUM(Fasering!$D$5)</f>
        <v>0</v>
      </c>
      <c r="AP21" s="109">
        <f>($AK$2+(J21+AB21)*12*7.57%)*SUM(Fasering!$D$5:$D$7)</f>
        <v>639.53559730241773</v>
      </c>
      <c r="AQ21" s="109">
        <f>($AK$2+(K21+AC21)*12*7.57%)*SUM(Fasering!$D$5:$D$8)</f>
        <v>1157.5168985519283</v>
      </c>
      <c r="AR21" s="104">
        <f>($AK$2+(L21+AD21)*12*7.57%)*SUM(Fasering!$D$5:$D$9)</f>
        <v>1785.630633523389</v>
      </c>
      <c r="AS21" s="9">
        <f>($AK$2+(M21+AE21)*12*7.57%)*SUM(Fasering!$D$5:$D$10)</f>
        <v>2523.8768022168001</v>
      </c>
      <c r="AT21" s="9">
        <f>($AK$2+(N21+AF21)*12*7.57%)*SUM(Fasering!$D$5:$D$11)</f>
        <v>3370.2247281946657</v>
      </c>
      <c r="AU21" s="74">
        <f>($AK$2+(O21+AG21)*12*7.57%)*SUM(Fasering!$D$5:$D$12)</f>
        <v>4328.4881853088018</v>
      </c>
    </row>
    <row r="22" spans="1:47" x14ac:dyDescent="0.3">
      <c r="A22" s="32">
        <f t="shared" si="8"/>
        <v>14</v>
      </c>
      <c r="B22" s="142">
        <v>40320.53</v>
      </c>
      <c r="C22" s="143"/>
      <c r="D22" s="142">
        <f t="shared" si="0"/>
        <v>55352.023584000002</v>
      </c>
      <c r="E22" s="144">
        <f t="shared" si="1"/>
        <v>1372.1408229569236</v>
      </c>
      <c r="F22" s="142">
        <f t="shared" si="2"/>
        <v>4612.6686319999999</v>
      </c>
      <c r="G22" s="144">
        <f t="shared" si="3"/>
        <v>114.34506857974363</v>
      </c>
      <c r="H22" s="60">
        <f>'L4'!$H$10</f>
        <v>1742.05</v>
      </c>
      <c r="I22" s="60">
        <f>GEW!$E$12+($F22-GEW!$E$12)*SUM(Fasering!$D$5)</f>
        <v>1858.3776639999999</v>
      </c>
      <c r="J22" s="60">
        <f>GEW!$E$12+($F22-GEW!$E$12)*SUM(Fasering!$D$5:$D$7)</f>
        <v>2570.5373069834709</v>
      </c>
      <c r="K22" s="60">
        <f>GEW!$E$12+($F22-GEW!$E$12)*SUM(Fasering!$D$5:$D$8)</f>
        <v>2979.1472840061201</v>
      </c>
      <c r="L22" s="98">
        <f>GEW!$E$12+($F22-GEW!$E$12)*SUM(Fasering!$D$5:$D$9)</f>
        <v>3387.7572610287689</v>
      </c>
      <c r="M22" s="60">
        <f>GEW!$E$12+($F22-GEW!$E$12)*SUM(Fasering!$D$5:$D$10)</f>
        <v>3796.3672380514181</v>
      </c>
      <c r="N22" s="60">
        <f>GEW!$E$12+($F22-GEW!$E$12)*SUM(Fasering!$D$5:$D$11)</f>
        <v>4204.0586549773516</v>
      </c>
      <c r="O22" s="117">
        <f>GEW!$E$12+($F22-GEW!$E$12)*SUM(Fasering!$D$5:$D$12)</f>
        <v>4612.6686320000008</v>
      </c>
      <c r="P22" s="142">
        <f t="shared" si="4"/>
        <v>0</v>
      </c>
      <c r="Q22" s="144">
        <f t="shared" si="5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101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116">
        <f>$P22*SUM(Fasering!$D$5:$D$12)</f>
        <v>0</v>
      </c>
      <c r="Y22" s="142">
        <f t="shared" si="6"/>
        <v>0</v>
      </c>
      <c r="Z22" s="144">
        <f t="shared" si="7"/>
        <v>0</v>
      </c>
      <c r="AA22" s="115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101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116">
        <f>$Y22*SUM(Fasering!$D$5:$D$12)</f>
        <v>0</v>
      </c>
      <c r="AH22" s="5">
        <f>($AK$2+(I22+R22)*12*7.57%)*SUM(Fasering!$D$5)</f>
        <v>0</v>
      </c>
      <c r="AI22" s="109">
        <f>($AK$2+(J22+S22)*12*7.57%)*SUM(Fasering!$D$5:$D$7)</f>
        <v>639.53559730241773</v>
      </c>
      <c r="AJ22" s="109">
        <f>($AK$2+(K22+T22)*12*7.57%)*SUM(Fasering!$D$5:$D$8)</f>
        <v>1157.5168985519283</v>
      </c>
      <c r="AK22" s="104">
        <f>($AK$2+(L22+U22)*12*7.57%)*SUM(Fasering!$D$5:$D$9)</f>
        <v>1785.630633523389</v>
      </c>
      <c r="AL22" s="9">
        <f>($AK$2+(M22+V22)*12*7.57%)*SUM(Fasering!$D$5:$D$10)</f>
        <v>2523.8768022168001</v>
      </c>
      <c r="AM22" s="9">
        <f>($AK$2+(N22+W22)*12*7.57%)*SUM(Fasering!$D$5:$D$11)</f>
        <v>3370.2247281946657</v>
      </c>
      <c r="AN22" s="74">
        <f>($AK$2+(O22+X22)*12*7.57%)*SUM(Fasering!$D$5:$D$12)</f>
        <v>4328.4881853088018</v>
      </c>
      <c r="AO22" s="5">
        <f>($AK$2+(I22+AA22)*12*7.57%)*SUM(Fasering!$D$5)</f>
        <v>0</v>
      </c>
      <c r="AP22" s="109">
        <f>($AK$2+(J22+AB22)*12*7.57%)*SUM(Fasering!$D$5:$D$7)</f>
        <v>639.53559730241773</v>
      </c>
      <c r="AQ22" s="109">
        <f>($AK$2+(K22+AC22)*12*7.57%)*SUM(Fasering!$D$5:$D$8)</f>
        <v>1157.5168985519283</v>
      </c>
      <c r="AR22" s="104">
        <f>($AK$2+(L22+AD22)*12*7.57%)*SUM(Fasering!$D$5:$D$9)</f>
        <v>1785.630633523389</v>
      </c>
      <c r="AS22" s="9">
        <f>($AK$2+(M22+AE22)*12*7.57%)*SUM(Fasering!$D$5:$D$10)</f>
        <v>2523.8768022168001</v>
      </c>
      <c r="AT22" s="9">
        <f>($AK$2+(N22+AF22)*12*7.57%)*SUM(Fasering!$D$5:$D$11)</f>
        <v>3370.2247281946657</v>
      </c>
      <c r="AU22" s="74">
        <f>($AK$2+(O22+AG22)*12*7.57%)*SUM(Fasering!$D$5:$D$12)</f>
        <v>4328.4881853088018</v>
      </c>
    </row>
    <row r="23" spans="1:47" x14ac:dyDescent="0.3">
      <c r="A23" s="32">
        <f t="shared" si="8"/>
        <v>15</v>
      </c>
      <c r="B23" s="142">
        <v>41652.03</v>
      </c>
      <c r="C23" s="143"/>
      <c r="D23" s="142">
        <f t="shared" si="0"/>
        <v>57179.906783999999</v>
      </c>
      <c r="E23" s="144">
        <f t="shared" si="1"/>
        <v>1417.4528638891022</v>
      </c>
      <c r="F23" s="142">
        <f t="shared" si="2"/>
        <v>4764.9922320000005</v>
      </c>
      <c r="G23" s="144">
        <f t="shared" si="3"/>
        <v>118.12107199075854</v>
      </c>
      <c r="H23" s="60">
        <f>'L4'!$H$10</f>
        <v>1742.05</v>
      </c>
      <c r="I23" s="60">
        <f>GEW!$E$12+($F23-GEW!$E$12)*SUM(Fasering!$D$5)</f>
        <v>1858.3776639999999</v>
      </c>
      <c r="J23" s="60">
        <f>GEW!$E$12+($F23-GEW!$E$12)*SUM(Fasering!$D$5:$D$7)</f>
        <v>2609.9226594586776</v>
      </c>
      <c r="K23" s="60">
        <f>GEW!$E$12+($F23-GEW!$E$12)*SUM(Fasering!$D$5:$D$8)</f>
        <v>3041.1304460152996</v>
      </c>
      <c r="L23" s="98">
        <f>GEW!$E$12+($F23-GEW!$E$12)*SUM(Fasering!$D$5:$D$9)</f>
        <v>3472.3382325719222</v>
      </c>
      <c r="M23" s="60">
        <f>GEW!$E$12+($F23-GEW!$E$12)*SUM(Fasering!$D$5:$D$10)</f>
        <v>3903.5460191285447</v>
      </c>
      <c r="N23" s="60">
        <f>GEW!$E$12+($F23-GEW!$E$12)*SUM(Fasering!$D$5:$D$11)</f>
        <v>4333.7844454433789</v>
      </c>
      <c r="O23" s="117">
        <f>GEW!$E$12+($F23-GEW!$E$12)*SUM(Fasering!$D$5:$D$12)</f>
        <v>4764.9922320000014</v>
      </c>
      <c r="P23" s="142">
        <f t="shared" si="4"/>
        <v>0</v>
      </c>
      <c r="Q23" s="144">
        <f t="shared" si="5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101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116">
        <f>$P23*SUM(Fasering!$D$5:$D$12)</f>
        <v>0</v>
      </c>
      <c r="Y23" s="142">
        <f t="shared" si="6"/>
        <v>0</v>
      </c>
      <c r="Z23" s="144">
        <f t="shared" si="7"/>
        <v>0</v>
      </c>
      <c r="AA23" s="115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101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116">
        <f>$Y23*SUM(Fasering!$D$5:$D$12)</f>
        <v>0</v>
      </c>
      <c r="AH23" s="5">
        <f>($AK$2+(I23+R23)*12*7.57%)*SUM(Fasering!$D$5)</f>
        <v>0</v>
      </c>
      <c r="AI23" s="109">
        <f>($AK$2+(J23+S23)*12*7.57%)*SUM(Fasering!$D$5:$D$7)</f>
        <v>648.78639967939171</v>
      </c>
      <c r="AJ23" s="109">
        <f>($AK$2+(K23+T23)*12*7.57%)*SUM(Fasering!$D$5:$D$8)</f>
        <v>1180.4286023149753</v>
      </c>
      <c r="AK23" s="104">
        <f>($AK$2+(L23+U23)*12*7.57%)*SUM(Fasering!$D$5:$D$9)</f>
        <v>1828.2940144751367</v>
      </c>
      <c r="AL23" s="9">
        <f>($AK$2+(M23+V23)*12*7.57%)*SUM(Fasering!$D$5:$D$10)</f>
        <v>2592.3826361598753</v>
      </c>
      <c r="AM23" s="9">
        <f>($AK$2+(N23+W23)*12*7.57%)*SUM(Fasering!$D$5:$D$11)</f>
        <v>3470.5851739746568</v>
      </c>
      <c r="AN23" s="74">
        <f>($AK$2+(O23+X23)*12*7.57%)*SUM(Fasering!$D$5:$D$12)</f>
        <v>4466.8589435488029</v>
      </c>
      <c r="AO23" s="5">
        <f>($AK$2+(I23+AA23)*12*7.57%)*SUM(Fasering!$D$5)</f>
        <v>0</v>
      </c>
      <c r="AP23" s="109">
        <f>($AK$2+(J23+AB23)*12*7.57%)*SUM(Fasering!$D$5:$D$7)</f>
        <v>648.78639967939171</v>
      </c>
      <c r="AQ23" s="109">
        <f>($AK$2+(K23+AC23)*12*7.57%)*SUM(Fasering!$D$5:$D$8)</f>
        <v>1180.4286023149753</v>
      </c>
      <c r="AR23" s="104">
        <f>($AK$2+(L23+AD23)*12*7.57%)*SUM(Fasering!$D$5:$D$9)</f>
        <v>1828.2940144751367</v>
      </c>
      <c r="AS23" s="9">
        <f>($AK$2+(M23+AE23)*12*7.57%)*SUM(Fasering!$D$5:$D$10)</f>
        <v>2592.3826361598753</v>
      </c>
      <c r="AT23" s="9">
        <f>($AK$2+(N23+AF23)*12*7.57%)*SUM(Fasering!$D$5:$D$11)</f>
        <v>3470.5851739746568</v>
      </c>
      <c r="AU23" s="74">
        <f>($AK$2+(O23+AG23)*12*7.57%)*SUM(Fasering!$D$5:$D$12)</f>
        <v>4466.8589435488029</v>
      </c>
    </row>
    <row r="24" spans="1:47" x14ac:dyDescent="0.3">
      <c r="A24" s="32">
        <f t="shared" si="8"/>
        <v>16</v>
      </c>
      <c r="B24" s="142">
        <v>41652.03</v>
      </c>
      <c r="C24" s="143"/>
      <c r="D24" s="142">
        <f t="shared" si="0"/>
        <v>57179.906783999999</v>
      </c>
      <c r="E24" s="144">
        <f t="shared" si="1"/>
        <v>1417.4528638891022</v>
      </c>
      <c r="F24" s="142">
        <f t="shared" si="2"/>
        <v>4764.9922320000005</v>
      </c>
      <c r="G24" s="144">
        <f t="shared" si="3"/>
        <v>118.12107199075854</v>
      </c>
      <c r="H24" s="60">
        <f>'L4'!$H$10</f>
        <v>1742.05</v>
      </c>
      <c r="I24" s="60">
        <f>GEW!$E$12+($F24-GEW!$E$12)*SUM(Fasering!$D$5)</f>
        <v>1858.3776639999999</v>
      </c>
      <c r="J24" s="60">
        <f>GEW!$E$12+($F24-GEW!$E$12)*SUM(Fasering!$D$5:$D$7)</f>
        <v>2609.9226594586776</v>
      </c>
      <c r="K24" s="60">
        <f>GEW!$E$12+($F24-GEW!$E$12)*SUM(Fasering!$D$5:$D$8)</f>
        <v>3041.1304460152996</v>
      </c>
      <c r="L24" s="98">
        <f>GEW!$E$12+($F24-GEW!$E$12)*SUM(Fasering!$D$5:$D$9)</f>
        <v>3472.3382325719222</v>
      </c>
      <c r="M24" s="60">
        <f>GEW!$E$12+($F24-GEW!$E$12)*SUM(Fasering!$D$5:$D$10)</f>
        <v>3903.5460191285447</v>
      </c>
      <c r="N24" s="60">
        <f>GEW!$E$12+($F24-GEW!$E$12)*SUM(Fasering!$D$5:$D$11)</f>
        <v>4333.7844454433789</v>
      </c>
      <c r="O24" s="117">
        <f>GEW!$E$12+($F24-GEW!$E$12)*SUM(Fasering!$D$5:$D$12)</f>
        <v>4764.9922320000014</v>
      </c>
      <c r="P24" s="142">
        <f t="shared" si="4"/>
        <v>0</v>
      </c>
      <c r="Q24" s="144">
        <f t="shared" si="5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101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116">
        <f>$P24*SUM(Fasering!$D$5:$D$12)</f>
        <v>0</v>
      </c>
      <c r="Y24" s="142">
        <f t="shared" si="6"/>
        <v>0</v>
      </c>
      <c r="Z24" s="144">
        <f t="shared" si="7"/>
        <v>0</v>
      </c>
      <c r="AA24" s="115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101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116">
        <f>$Y24*SUM(Fasering!$D$5:$D$12)</f>
        <v>0</v>
      </c>
      <c r="AH24" s="5">
        <f>($AK$2+(I24+R24)*12*7.57%)*SUM(Fasering!$D$5)</f>
        <v>0</v>
      </c>
      <c r="AI24" s="109">
        <f>($AK$2+(J24+S24)*12*7.57%)*SUM(Fasering!$D$5:$D$7)</f>
        <v>648.78639967939171</v>
      </c>
      <c r="AJ24" s="109">
        <f>($AK$2+(K24+T24)*12*7.57%)*SUM(Fasering!$D$5:$D$8)</f>
        <v>1180.4286023149753</v>
      </c>
      <c r="AK24" s="104">
        <f>($AK$2+(L24+U24)*12*7.57%)*SUM(Fasering!$D$5:$D$9)</f>
        <v>1828.2940144751367</v>
      </c>
      <c r="AL24" s="9">
        <f>($AK$2+(M24+V24)*12*7.57%)*SUM(Fasering!$D$5:$D$10)</f>
        <v>2592.3826361598753</v>
      </c>
      <c r="AM24" s="9">
        <f>($AK$2+(N24+W24)*12*7.57%)*SUM(Fasering!$D$5:$D$11)</f>
        <v>3470.5851739746568</v>
      </c>
      <c r="AN24" s="74">
        <f>($AK$2+(O24+X24)*12*7.57%)*SUM(Fasering!$D$5:$D$12)</f>
        <v>4466.8589435488029</v>
      </c>
      <c r="AO24" s="5">
        <f>($AK$2+(I24+AA24)*12*7.57%)*SUM(Fasering!$D$5)</f>
        <v>0</v>
      </c>
      <c r="AP24" s="109">
        <f>($AK$2+(J24+AB24)*12*7.57%)*SUM(Fasering!$D$5:$D$7)</f>
        <v>648.78639967939171</v>
      </c>
      <c r="AQ24" s="109">
        <f>($AK$2+(K24+AC24)*12*7.57%)*SUM(Fasering!$D$5:$D$8)</f>
        <v>1180.4286023149753</v>
      </c>
      <c r="AR24" s="104">
        <f>($AK$2+(L24+AD24)*12*7.57%)*SUM(Fasering!$D$5:$D$9)</f>
        <v>1828.2940144751367</v>
      </c>
      <c r="AS24" s="9">
        <f>($AK$2+(M24+AE24)*12*7.57%)*SUM(Fasering!$D$5:$D$10)</f>
        <v>2592.3826361598753</v>
      </c>
      <c r="AT24" s="9">
        <f>($AK$2+(N24+AF24)*12*7.57%)*SUM(Fasering!$D$5:$D$11)</f>
        <v>3470.5851739746568</v>
      </c>
      <c r="AU24" s="74">
        <f>($AK$2+(O24+AG24)*12*7.57%)*SUM(Fasering!$D$5:$D$12)</f>
        <v>4466.8589435488029</v>
      </c>
    </row>
    <row r="25" spans="1:47" x14ac:dyDescent="0.3">
      <c r="A25" s="32">
        <f t="shared" si="8"/>
        <v>17</v>
      </c>
      <c r="B25" s="142">
        <v>42983.94</v>
      </c>
      <c r="C25" s="143"/>
      <c r="D25" s="142">
        <f t="shared" si="0"/>
        <v>59008.352832000004</v>
      </c>
      <c r="E25" s="144">
        <f t="shared" si="1"/>
        <v>1462.7788574587444</v>
      </c>
      <c r="F25" s="142">
        <f t="shared" si="2"/>
        <v>4917.362736000001</v>
      </c>
      <c r="G25" s="144">
        <f t="shared" si="3"/>
        <v>121.89823812156204</v>
      </c>
      <c r="H25" s="60">
        <f>'L4'!$H$10</f>
        <v>1742.05</v>
      </c>
      <c r="I25" s="60">
        <f>GEW!$E$12+($F25-GEW!$E$12)*SUM(Fasering!$D$5)</f>
        <v>1858.3776639999999</v>
      </c>
      <c r="J25" s="60">
        <f>GEW!$E$12+($F25-GEW!$E$12)*SUM(Fasering!$D$5:$D$7)</f>
        <v>2649.3201396053182</v>
      </c>
      <c r="K25" s="60">
        <f>GEW!$E$12+($F25-GEW!$E$12)*SUM(Fasering!$D$5:$D$8)</f>
        <v>3103.1326940901381</v>
      </c>
      <c r="L25" s="98">
        <f>GEW!$E$12+($F25-GEW!$E$12)*SUM(Fasering!$D$5:$D$9)</f>
        <v>3556.9452485749575</v>
      </c>
      <c r="M25" s="60">
        <f>GEW!$E$12+($F25-GEW!$E$12)*SUM(Fasering!$D$5:$D$10)</f>
        <v>4010.757803059777</v>
      </c>
      <c r="N25" s="60">
        <f>GEW!$E$12+($F25-GEW!$E$12)*SUM(Fasering!$D$5:$D$11)</f>
        <v>4463.550181515182</v>
      </c>
      <c r="O25" s="117">
        <f>GEW!$E$12+($F25-GEW!$E$12)*SUM(Fasering!$D$5:$D$12)</f>
        <v>4917.3627360000019</v>
      </c>
      <c r="P25" s="142">
        <f t="shared" si="4"/>
        <v>0</v>
      </c>
      <c r="Q25" s="144">
        <f t="shared" si="5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101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116">
        <f>$P25*SUM(Fasering!$D$5:$D$12)</f>
        <v>0</v>
      </c>
      <c r="Y25" s="142">
        <f t="shared" si="6"/>
        <v>0</v>
      </c>
      <c r="Z25" s="144">
        <f t="shared" si="7"/>
        <v>0</v>
      </c>
      <c r="AA25" s="115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101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116">
        <f>$Y25*SUM(Fasering!$D$5:$D$12)</f>
        <v>0</v>
      </c>
      <c r="AH25" s="5">
        <f>($AK$2+(I25+R25)*12*7.57%)*SUM(Fasering!$D$5)</f>
        <v>0</v>
      </c>
      <c r="AI25" s="109">
        <f>($AK$2+(J25+S25)*12*7.57%)*SUM(Fasering!$D$5:$D$7)</f>
        <v>658.040050594837</v>
      </c>
      <c r="AJ25" s="109">
        <f>($AK$2+(K25+T25)*12*7.57%)*SUM(Fasering!$D$5:$D$8)</f>
        <v>1203.3473611276233</v>
      </c>
      <c r="AK25" s="104">
        <f>($AK$2+(L25+U25)*12*7.57%)*SUM(Fasering!$D$5:$D$9)</f>
        <v>1870.9705324799754</v>
      </c>
      <c r="AL25" s="9">
        <f>($AK$2+(M25+V25)*12*7.57%)*SUM(Fasering!$D$5:$D$10)</f>
        <v>2660.9095646518936</v>
      </c>
      <c r="AM25" s="9">
        <f>($AK$2+(N25+W25)*12*7.57%)*SUM(Fasering!$D$5:$D$11)</f>
        <v>3570.9765230838025</v>
      </c>
      <c r="AN25" s="74">
        <f>($AK$2+(O25+X25)*12*7.57%)*SUM(Fasering!$D$5:$D$12)</f>
        <v>4605.2723093824025</v>
      </c>
      <c r="AO25" s="5">
        <f>($AK$2+(I25+AA25)*12*7.57%)*SUM(Fasering!$D$5)</f>
        <v>0</v>
      </c>
      <c r="AP25" s="109">
        <f>($AK$2+(J25+AB25)*12*7.57%)*SUM(Fasering!$D$5:$D$7)</f>
        <v>658.040050594837</v>
      </c>
      <c r="AQ25" s="109">
        <f>($AK$2+(K25+AC25)*12*7.57%)*SUM(Fasering!$D$5:$D$8)</f>
        <v>1203.3473611276233</v>
      </c>
      <c r="AR25" s="104">
        <f>($AK$2+(L25+AD25)*12*7.57%)*SUM(Fasering!$D$5:$D$9)</f>
        <v>1870.9705324799754</v>
      </c>
      <c r="AS25" s="9">
        <f>($AK$2+(M25+AE25)*12*7.57%)*SUM(Fasering!$D$5:$D$10)</f>
        <v>2660.9095646518936</v>
      </c>
      <c r="AT25" s="9">
        <f>($AK$2+(N25+AF25)*12*7.57%)*SUM(Fasering!$D$5:$D$11)</f>
        <v>3570.9765230838025</v>
      </c>
      <c r="AU25" s="74">
        <f>($AK$2+(O25+AG25)*12*7.57%)*SUM(Fasering!$D$5:$D$12)</f>
        <v>4605.2723093824025</v>
      </c>
    </row>
    <row r="26" spans="1:47" x14ac:dyDescent="0.3">
      <c r="A26" s="32">
        <f t="shared" si="8"/>
        <v>18</v>
      </c>
      <c r="B26" s="142">
        <v>42983.94</v>
      </c>
      <c r="C26" s="143"/>
      <c r="D26" s="142">
        <f t="shared" si="0"/>
        <v>59008.352832000004</v>
      </c>
      <c r="E26" s="144">
        <f t="shared" si="1"/>
        <v>1462.7788574587444</v>
      </c>
      <c r="F26" s="142">
        <f t="shared" si="2"/>
        <v>4917.362736000001</v>
      </c>
      <c r="G26" s="144">
        <f t="shared" si="3"/>
        <v>121.89823812156204</v>
      </c>
      <c r="H26" s="60">
        <f>'L4'!$H$10</f>
        <v>1742.05</v>
      </c>
      <c r="I26" s="60">
        <f>GEW!$E$12+($F26-GEW!$E$12)*SUM(Fasering!$D$5)</f>
        <v>1858.3776639999999</v>
      </c>
      <c r="J26" s="60">
        <f>GEW!$E$12+($F26-GEW!$E$12)*SUM(Fasering!$D$5:$D$7)</f>
        <v>2649.3201396053182</v>
      </c>
      <c r="K26" s="60">
        <f>GEW!$E$12+($F26-GEW!$E$12)*SUM(Fasering!$D$5:$D$8)</f>
        <v>3103.1326940901381</v>
      </c>
      <c r="L26" s="98">
        <f>GEW!$E$12+($F26-GEW!$E$12)*SUM(Fasering!$D$5:$D$9)</f>
        <v>3556.9452485749575</v>
      </c>
      <c r="M26" s="60">
        <f>GEW!$E$12+($F26-GEW!$E$12)*SUM(Fasering!$D$5:$D$10)</f>
        <v>4010.757803059777</v>
      </c>
      <c r="N26" s="60">
        <f>GEW!$E$12+($F26-GEW!$E$12)*SUM(Fasering!$D$5:$D$11)</f>
        <v>4463.550181515182</v>
      </c>
      <c r="O26" s="117">
        <f>GEW!$E$12+($F26-GEW!$E$12)*SUM(Fasering!$D$5:$D$12)</f>
        <v>4917.3627360000019</v>
      </c>
      <c r="P26" s="142">
        <f t="shared" si="4"/>
        <v>0</v>
      </c>
      <c r="Q26" s="144">
        <f t="shared" si="5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101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116">
        <f>$P26*SUM(Fasering!$D$5:$D$12)</f>
        <v>0</v>
      </c>
      <c r="Y26" s="142">
        <f t="shared" si="6"/>
        <v>0</v>
      </c>
      <c r="Z26" s="144">
        <f t="shared" si="7"/>
        <v>0</v>
      </c>
      <c r="AA26" s="115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101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116">
        <f>$Y26*SUM(Fasering!$D$5:$D$12)</f>
        <v>0</v>
      </c>
      <c r="AH26" s="5">
        <f>($AK$2+(I26+R26)*12*7.57%)*SUM(Fasering!$D$5)</f>
        <v>0</v>
      </c>
      <c r="AI26" s="109">
        <f>($AK$2+(J26+S26)*12*7.57%)*SUM(Fasering!$D$5:$D$7)</f>
        <v>658.040050594837</v>
      </c>
      <c r="AJ26" s="109">
        <f>($AK$2+(K26+T26)*12*7.57%)*SUM(Fasering!$D$5:$D$8)</f>
        <v>1203.3473611276233</v>
      </c>
      <c r="AK26" s="104">
        <f>($AK$2+(L26+U26)*12*7.57%)*SUM(Fasering!$D$5:$D$9)</f>
        <v>1870.9705324799754</v>
      </c>
      <c r="AL26" s="9">
        <f>($AK$2+(M26+V26)*12*7.57%)*SUM(Fasering!$D$5:$D$10)</f>
        <v>2660.9095646518936</v>
      </c>
      <c r="AM26" s="9">
        <f>($AK$2+(N26+W26)*12*7.57%)*SUM(Fasering!$D$5:$D$11)</f>
        <v>3570.9765230838025</v>
      </c>
      <c r="AN26" s="74">
        <f>($AK$2+(O26+X26)*12*7.57%)*SUM(Fasering!$D$5:$D$12)</f>
        <v>4605.2723093824025</v>
      </c>
      <c r="AO26" s="5">
        <f>($AK$2+(I26+AA26)*12*7.57%)*SUM(Fasering!$D$5)</f>
        <v>0</v>
      </c>
      <c r="AP26" s="109">
        <f>($AK$2+(J26+AB26)*12*7.57%)*SUM(Fasering!$D$5:$D$7)</f>
        <v>658.040050594837</v>
      </c>
      <c r="AQ26" s="109">
        <f>($AK$2+(K26+AC26)*12*7.57%)*SUM(Fasering!$D$5:$D$8)</f>
        <v>1203.3473611276233</v>
      </c>
      <c r="AR26" s="104">
        <f>($AK$2+(L26+AD26)*12*7.57%)*SUM(Fasering!$D$5:$D$9)</f>
        <v>1870.9705324799754</v>
      </c>
      <c r="AS26" s="9">
        <f>($AK$2+(M26+AE26)*12*7.57%)*SUM(Fasering!$D$5:$D$10)</f>
        <v>2660.9095646518936</v>
      </c>
      <c r="AT26" s="9">
        <f>($AK$2+(N26+AF26)*12*7.57%)*SUM(Fasering!$D$5:$D$11)</f>
        <v>3570.9765230838025</v>
      </c>
      <c r="AU26" s="74">
        <f>($AK$2+(O26+AG26)*12*7.57%)*SUM(Fasering!$D$5:$D$12)</f>
        <v>4605.2723093824025</v>
      </c>
    </row>
    <row r="27" spans="1:47" x14ac:dyDescent="0.3">
      <c r="A27" s="32">
        <f t="shared" si="8"/>
        <v>19</v>
      </c>
      <c r="B27" s="142">
        <v>44315.839999999997</v>
      </c>
      <c r="C27" s="143"/>
      <c r="D27" s="142">
        <f t="shared" si="0"/>
        <v>60836.785151999997</v>
      </c>
      <c r="E27" s="144">
        <f t="shared" si="1"/>
        <v>1508.1045107201553</v>
      </c>
      <c r="F27" s="142">
        <f t="shared" si="2"/>
        <v>5069.7320959999997</v>
      </c>
      <c r="G27" s="144">
        <f t="shared" si="3"/>
        <v>125.67537589334628</v>
      </c>
      <c r="H27" s="60">
        <f>'L4'!$H$10</f>
        <v>1742.05</v>
      </c>
      <c r="I27" s="60">
        <f>GEW!$E$12+($F27-GEW!$E$12)*SUM(Fasering!$D$5)</f>
        <v>1858.3776639999999</v>
      </c>
      <c r="J27" s="60">
        <f>GEW!$E$12+($F27-GEW!$E$12)*SUM(Fasering!$D$5:$D$7)</f>
        <v>2688.7173239550943</v>
      </c>
      <c r="K27" s="60">
        <f>GEW!$E$12+($F27-GEW!$E$12)*SUM(Fasering!$D$5:$D$8)</f>
        <v>3165.1344766511784</v>
      </c>
      <c r="L27" s="98">
        <f>GEW!$E$12+($F27-GEW!$E$12)*SUM(Fasering!$D$5:$D$9)</f>
        <v>3641.5516293472629</v>
      </c>
      <c r="M27" s="60">
        <f>GEW!$E$12+($F27-GEW!$E$12)*SUM(Fasering!$D$5:$D$10)</f>
        <v>4117.9687820433473</v>
      </c>
      <c r="N27" s="60">
        <f>GEW!$E$12+($F27-GEW!$E$12)*SUM(Fasering!$D$5:$D$11)</f>
        <v>4593.3149433039162</v>
      </c>
      <c r="O27" s="117">
        <f>GEW!$E$12+($F27-GEW!$E$12)*SUM(Fasering!$D$5:$D$12)</f>
        <v>5069.7320960000006</v>
      </c>
      <c r="P27" s="142">
        <f t="shared" si="4"/>
        <v>0</v>
      </c>
      <c r="Q27" s="144">
        <f t="shared" si="5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101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116">
        <f>$P27*SUM(Fasering!$D$5:$D$12)</f>
        <v>0</v>
      </c>
      <c r="Y27" s="142">
        <f t="shared" si="6"/>
        <v>0</v>
      </c>
      <c r="Z27" s="144">
        <f t="shared" si="7"/>
        <v>0</v>
      </c>
      <c r="AA27" s="115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101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116">
        <f>$Y27*SUM(Fasering!$D$5:$D$12)</f>
        <v>0</v>
      </c>
      <c r="AH27" s="5">
        <f>($AK$2+(I27+R27)*12*7.57%)*SUM(Fasering!$D$5)</f>
        <v>0</v>
      </c>
      <c r="AI27" s="109">
        <f>($AK$2+(J27+S27)*12*7.57%)*SUM(Fasering!$D$5:$D$7)</f>
        <v>667.29363203373418</v>
      </c>
      <c r="AJ27" s="109">
        <f>($AK$2+(K27+T27)*12*7.57%)*SUM(Fasering!$D$5:$D$8)</f>
        <v>1226.26594786589</v>
      </c>
      <c r="AK27" s="104">
        <f>($AK$2+(L27+U27)*12*7.57%)*SUM(Fasering!$D$5:$D$9)</f>
        <v>1913.6467300688844</v>
      </c>
      <c r="AL27" s="9">
        <f>($AK$2+(M27+V27)*12*7.57%)*SUM(Fasering!$D$5:$D$10)</f>
        <v>2729.4359786427171</v>
      </c>
      <c r="AM27" s="9">
        <f>($AK$2+(N27+W27)*12*7.57%)*SUM(Fasering!$D$5:$D$11)</f>
        <v>3671.3671184532122</v>
      </c>
      <c r="AN27" s="74">
        <f>($AK$2+(O27+X27)*12*7.57%)*SUM(Fasering!$D$5:$D$12)</f>
        <v>4743.6846360064019</v>
      </c>
      <c r="AO27" s="5">
        <f>($AK$2+(I27+AA27)*12*7.57%)*SUM(Fasering!$D$5)</f>
        <v>0</v>
      </c>
      <c r="AP27" s="109">
        <f>($AK$2+(J27+AB27)*12*7.57%)*SUM(Fasering!$D$5:$D$7)</f>
        <v>667.29363203373418</v>
      </c>
      <c r="AQ27" s="109">
        <f>($AK$2+(K27+AC27)*12*7.57%)*SUM(Fasering!$D$5:$D$8)</f>
        <v>1226.26594786589</v>
      </c>
      <c r="AR27" s="104">
        <f>($AK$2+(L27+AD27)*12*7.57%)*SUM(Fasering!$D$5:$D$9)</f>
        <v>1913.6467300688844</v>
      </c>
      <c r="AS27" s="9">
        <f>($AK$2+(M27+AE27)*12*7.57%)*SUM(Fasering!$D$5:$D$10)</f>
        <v>2729.4359786427171</v>
      </c>
      <c r="AT27" s="9">
        <f>($AK$2+(N27+AF27)*12*7.57%)*SUM(Fasering!$D$5:$D$11)</f>
        <v>3671.3671184532122</v>
      </c>
      <c r="AU27" s="74">
        <f>($AK$2+(O27+AG27)*12*7.57%)*SUM(Fasering!$D$5:$D$12)</f>
        <v>4743.6846360064019</v>
      </c>
    </row>
    <row r="28" spans="1:47" x14ac:dyDescent="0.3">
      <c r="A28" s="32">
        <f t="shared" si="8"/>
        <v>20</v>
      </c>
      <c r="B28" s="142">
        <v>44315.839999999997</v>
      </c>
      <c r="C28" s="143"/>
      <c r="D28" s="142">
        <f t="shared" si="0"/>
        <v>60836.785151999997</v>
      </c>
      <c r="E28" s="144">
        <f t="shared" si="1"/>
        <v>1508.1045107201553</v>
      </c>
      <c r="F28" s="142">
        <f t="shared" si="2"/>
        <v>5069.7320959999997</v>
      </c>
      <c r="G28" s="144">
        <f t="shared" si="3"/>
        <v>125.67537589334628</v>
      </c>
      <c r="H28" s="60">
        <f>'L4'!$H$10</f>
        <v>1742.05</v>
      </c>
      <c r="I28" s="60">
        <f>GEW!$E$12+($F28-GEW!$E$12)*SUM(Fasering!$D$5)</f>
        <v>1858.3776639999999</v>
      </c>
      <c r="J28" s="60">
        <f>GEW!$E$12+($F28-GEW!$E$12)*SUM(Fasering!$D$5:$D$7)</f>
        <v>2688.7173239550943</v>
      </c>
      <c r="K28" s="60">
        <f>GEW!$E$12+($F28-GEW!$E$12)*SUM(Fasering!$D$5:$D$8)</f>
        <v>3165.1344766511784</v>
      </c>
      <c r="L28" s="98">
        <f>GEW!$E$12+($F28-GEW!$E$12)*SUM(Fasering!$D$5:$D$9)</f>
        <v>3641.5516293472629</v>
      </c>
      <c r="M28" s="60">
        <f>GEW!$E$12+($F28-GEW!$E$12)*SUM(Fasering!$D$5:$D$10)</f>
        <v>4117.9687820433473</v>
      </c>
      <c r="N28" s="60">
        <f>GEW!$E$12+($F28-GEW!$E$12)*SUM(Fasering!$D$5:$D$11)</f>
        <v>4593.3149433039162</v>
      </c>
      <c r="O28" s="117">
        <f>GEW!$E$12+($F28-GEW!$E$12)*SUM(Fasering!$D$5:$D$12)</f>
        <v>5069.7320960000006</v>
      </c>
      <c r="P28" s="142">
        <f t="shared" si="4"/>
        <v>0</v>
      </c>
      <c r="Q28" s="144">
        <f t="shared" si="5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101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116">
        <f>$P28*SUM(Fasering!$D$5:$D$12)</f>
        <v>0</v>
      </c>
      <c r="Y28" s="142">
        <f t="shared" si="6"/>
        <v>0</v>
      </c>
      <c r="Z28" s="144">
        <f t="shared" si="7"/>
        <v>0</v>
      </c>
      <c r="AA28" s="115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101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116">
        <f>$Y28*SUM(Fasering!$D$5:$D$12)</f>
        <v>0</v>
      </c>
      <c r="AH28" s="5">
        <f>($AK$2+(I28+R28)*12*7.57%)*SUM(Fasering!$D$5)</f>
        <v>0</v>
      </c>
      <c r="AI28" s="109">
        <f>($AK$2+(J28+S28)*12*7.57%)*SUM(Fasering!$D$5:$D$7)</f>
        <v>667.29363203373418</v>
      </c>
      <c r="AJ28" s="109">
        <f>($AK$2+(K28+T28)*12*7.57%)*SUM(Fasering!$D$5:$D$8)</f>
        <v>1226.26594786589</v>
      </c>
      <c r="AK28" s="104">
        <f>($AK$2+(L28+U28)*12*7.57%)*SUM(Fasering!$D$5:$D$9)</f>
        <v>1913.6467300688844</v>
      </c>
      <c r="AL28" s="9">
        <f>($AK$2+(M28+V28)*12*7.57%)*SUM(Fasering!$D$5:$D$10)</f>
        <v>2729.4359786427171</v>
      </c>
      <c r="AM28" s="9">
        <f>($AK$2+(N28+W28)*12*7.57%)*SUM(Fasering!$D$5:$D$11)</f>
        <v>3671.3671184532122</v>
      </c>
      <c r="AN28" s="74">
        <f>($AK$2+(O28+X28)*12*7.57%)*SUM(Fasering!$D$5:$D$12)</f>
        <v>4743.6846360064019</v>
      </c>
      <c r="AO28" s="5">
        <f>($AK$2+(I28+AA28)*12*7.57%)*SUM(Fasering!$D$5)</f>
        <v>0</v>
      </c>
      <c r="AP28" s="109">
        <f>($AK$2+(J28+AB28)*12*7.57%)*SUM(Fasering!$D$5:$D$7)</f>
        <v>667.29363203373418</v>
      </c>
      <c r="AQ28" s="109">
        <f>($AK$2+(K28+AC28)*12*7.57%)*SUM(Fasering!$D$5:$D$8)</f>
        <v>1226.26594786589</v>
      </c>
      <c r="AR28" s="104">
        <f>($AK$2+(L28+AD28)*12*7.57%)*SUM(Fasering!$D$5:$D$9)</f>
        <v>1913.6467300688844</v>
      </c>
      <c r="AS28" s="9">
        <f>($AK$2+(M28+AE28)*12*7.57%)*SUM(Fasering!$D$5:$D$10)</f>
        <v>2729.4359786427171</v>
      </c>
      <c r="AT28" s="9">
        <f>($AK$2+(N28+AF28)*12*7.57%)*SUM(Fasering!$D$5:$D$11)</f>
        <v>3671.3671184532122</v>
      </c>
      <c r="AU28" s="74">
        <f>($AK$2+(O28+AG28)*12*7.57%)*SUM(Fasering!$D$5:$D$12)</f>
        <v>4743.6846360064019</v>
      </c>
    </row>
    <row r="29" spans="1:47" x14ac:dyDescent="0.3">
      <c r="A29" s="32">
        <f t="shared" si="8"/>
        <v>21</v>
      </c>
      <c r="B29" s="142">
        <v>45647.72</v>
      </c>
      <c r="C29" s="143"/>
      <c r="D29" s="142">
        <f t="shared" si="0"/>
        <v>62665.190016</v>
      </c>
      <c r="E29" s="144">
        <f t="shared" si="1"/>
        <v>1553.4294833651049</v>
      </c>
      <c r="F29" s="142">
        <f t="shared" si="2"/>
        <v>5222.0991680000006</v>
      </c>
      <c r="G29" s="144">
        <f t="shared" si="3"/>
        <v>129.45245694709209</v>
      </c>
      <c r="H29" s="60">
        <f>'L4'!$H$10</f>
        <v>1742.05</v>
      </c>
      <c r="I29" s="60">
        <f>GEW!$E$12+($F29-GEW!$E$12)*SUM(Fasering!$D$5)</f>
        <v>1858.3776639999999</v>
      </c>
      <c r="J29" s="60">
        <f>GEW!$E$12+($F29-GEW!$E$12)*SUM(Fasering!$D$5:$D$7)</f>
        <v>2728.1139167111423</v>
      </c>
      <c r="K29" s="60">
        <f>GEW!$E$12+($F29-GEW!$E$12)*SUM(Fasering!$D$5:$D$8)</f>
        <v>3227.1353281846268</v>
      </c>
      <c r="L29" s="98">
        <f>GEW!$E$12+($F29-GEW!$E$12)*SUM(Fasering!$D$5:$D$9)</f>
        <v>3726.1567396581122</v>
      </c>
      <c r="M29" s="60">
        <f>GEW!$E$12+($F29-GEW!$E$12)*SUM(Fasering!$D$5:$D$10)</f>
        <v>4225.1781511315967</v>
      </c>
      <c r="N29" s="60">
        <f>GEW!$E$12+($F29-GEW!$E$12)*SUM(Fasering!$D$5:$D$11)</f>
        <v>4723.0777565265171</v>
      </c>
      <c r="O29" s="117">
        <f>GEW!$E$12+($F29-GEW!$E$12)*SUM(Fasering!$D$5:$D$12)</f>
        <v>5222.0991680000016</v>
      </c>
      <c r="P29" s="142">
        <f t="shared" si="4"/>
        <v>0</v>
      </c>
      <c r="Q29" s="144">
        <f t="shared" si="5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101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116">
        <f>$P29*SUM(Fasering!$D$5:$D$12)</f>
        <v>0</v>
      </c>
      <c r="Y29" s="142">
        <f t="shared" si="6"/>
        <v>0</v>
      </c>
      <c r="Z29" s="144">
        <f t="shared" si="7"/>
        <v>0</v>
      </c>
      <c r="AA29" s="115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101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116">
        <f>$Y29*SUM(Fasering!$D$5:$D$12)</f>
        <v>0</v>
      </c>
      <c r="AH29" s="5">
        <f>($AK$2+(I29+R29)*12*7.57%)*SUM(Fasering!$D$5)</f>
        <v>0</v>
      </c>
      <c r="AI29" s="109">
        <f>($AK$2+(J29+S29)*12*7.57%)*SUM(Fasering!$D$5:$D$7)</f>
        <v>676.54707451953504</v>
      </c>
      <c r="AJ29" s="109">
        <f>($AK$2+(K29+T29)*12*7.57%)*SUM(Fasering!$D$5:$D$8)</f>
        <v>1249.184190455396</v>
      </c>
      <c r="AK29" s="104">
        <f>($AK$2+(L29+U29)*12*7.57%)*SUM(Fasering!$D$5:$D$9)</f>
        <v>1956.3222868259361</v>
      </c>
      <c r="AL29" s="9">
        <f>($AK$2+(M29+V29)*12*7.57%)*SUM(Fasering!$D$5:$D$10)</f>
        <v>2797.9613636311537</v>
      </c>
      <c r="AM29" s="9">
        <f>($AK$2+(N29+W29)*12*7.57%)*SUM(Fasering!$D$5:$D$11)</f>
        <v>3771.7562063431528</v>
      </c>
      <c r="AN29" s="74">
        <f>($AK$2+(O29+X29)*12*7.57%)*SUM(Fasering!$D$5:$D$12)</f>
        <v>4882.094884211203</v>
      </c>
      <c r="AO29" s="5">
        <f>($AK$2+(I29+AA29)*12*7.57%)*SUM(Fasering!$D$5)</f>
        <v>0</v>
      </c>
      <c r="AP29" s="109">
        <f>($AK$2+(J29+AB29)*12*7.57%)*SUM(Fasering!$D$5:$D$7)</f>
        <v>676.54707451953504</v>
      </c>
      <c r="AQ29" s="109">
        <f>($AK$2+(K29+AC29)*12*7.57%)*SUM(Fasering!$D$5:$D$8)</f>
        <v>1249.184190455396</v>
      </c>
      <c r="AR29" s="104">
        <f>($AK$2+(L29+AD29)*12*7.57%)*SUM(Fasering!$D$5:$D$9)</f>
        <v>1956.3222868259361</v>
      </c>
      <c r="AS29" s="9">
        <f>($AK$2+(M29+AE29)*12*7.57%)*SUM(Fasering!$D$5:$D$10)</f>
        <v>2797.9613636311537</v>
      </c>
      <c r="AT29" s="9">
        <f>($AK$2+(N29+AF29)*12*7.57%)*SUM(Fasering!$D$5:$D$11)</f>
        <v>3771.7562063431528</v>
      </c>
      <c r="AU29" s="74">
        <f>($AK$2+(O29+AG29)*12*7.57%)*SUM(Fasering!$D$5:$D$12)</f>
        <v>4882.094884211203</v>
      </c>
    </row>
    <row r="30" spans="1:47" x14ac:dyDescent="0.3">
      <c r="A30" s="32">
        <f t="shared" si="8"/>
        <v>22</v>
      </c>
      <c r="B30" s="142">
        <v>45647.72</v>
      </c>
      <c r="C30" s="143"/>
      <c r="D30" s="142">
        <f t="shared" si="0"/>
        <v>62665.190016</v>
      </c>
      <c r="E30" s="144">
        <f t="shared" si="1"/>
        <v>1553.4294833651049</v>
      </c>
      <c r="F30" s="142">
        <f t="shared" si="2"/>
        <v>5222.0991680000006</v>
      </c>
      <c r="G30" s="144">
        <f t="shared" si="3"/>
        <v>129.45245694709209</v>
      </c>
      <c r="H30" s="60">
        <f>'L4'!$H$10</f>
        <v>1742.05</v>
      </c>
      <c r="I30" s="60">
        <f>GEW!$E$12+($F30-GEW!$E$12)*SUM(Fasering!$D$5)</f>
        <v>1858.3776639999999</v>
      </c>
      <c r="J30" s="60">
        <f>GEW!$E$12+($F30-GEW!$E$12)*SUM(Fasering!$D$5:$D$7)</f>
        <v>2728.1139167111423</v>
      </c>
      <c r="K30" s="60">
        <f>GEW!$E$12+($F30-GEW!$E$12)*SUM(Fasering!$D$5:$D$8)</f>
        <v>3227.1353281846268</v>
      </c>
      <c r="L30" s="98">
        <f>GEW!$E$12+($F30-GEW!$E$12)*SUM(Fasering!$D$5:$D$9)</f>
        <v>3726.1567396581122</v>
      </c>
      <c r="M30" s="60">
        <f>GEW!$E$12+($F30-GEW!$E$12)*SUM(Fasering!$D$5:$D$10)</f>
        <v>4225.1781511315967</v>
      </c>
      <c r="N30" s="60">
        <f>GEW!$E$12+($F30-GEW!$E$12)*SUM(Fasering!$D$5:$D$11)</f>
        <v>4723.0777565265171</v>
      </c>
      <c r="O30" s="117">
        <f>GEW!$E$12+($F30-GEW!$E$12)*SUM(Fasering!$D$5:$D$12)</f>
        <v>5222.0991680000016</v>
      </c>
      <c r="P30" s="142">
        <f t="shared" si="4"/>
        <v>0</v>
      </c>
      <c r="Q30" s="144">
        <f t="shared" si="5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101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116">
        <f>$P30*SUM(Fasering!$D$5:$D$12)</f>
        <v>0</v>
      </c>
      <c r="Y30" s="142">
        <f t="shared" si="6"/>
        <v>0</v>
      </c>
      <c r="Z30" s="144">
        <f t="shared" si="7"/>
        <v>0</v>
      </c>
      <c r="AA30" s="115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101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116">
        <f>$Y30*SUM(Fasering!$D$5:$D$12)</f>
        <v>0</v>
      </c>
      <c r="AH30" s="5">
        <f>($AK$2+(I30+R30)*12*7.57%)*SUM(Fasering!$D$5)</f>
        <v>0</v>
      </c>
      <c r="AI30" s="109">
        <f>($AK$2+(J30+S30)*12*7.57%)*SUM(Fasering!$D$5:$D$7)</f>
        <v>676.54707451953504</v>
      </c>
      <c r="AJ30" s="109">
        <f>($AK$2+(K30+T30)*12*7.57%)*SUM(Fasering!$D$5:$D$8)</f>
        <v>1249.184190455396</v>
      </c>
      <c r="AK30" s="104">
        <f>($AK$2+(L30+U30)*12*7.57%)*SUM(Fasering!$D$5:$D$9)</f>
        <v>1956.3222868259361</v>
      </c>
      <c r="AL30" s="9">
        <f>($AK$2+(M30+V30)*12*7.57%)*SUM(Fasering!$D$5:$D$10)</f>
        <v>2797.9613636311537</v>
      </c>
      <c r="AM30" s="9">
        <f>($AK$2+(N30+W30)*12*7.57%)*SUM(Fasering!$D$5:$D$11)</f>
        <v>3771.7562063431528</v>
      </c>
      <c r="AN30" s="74">
        <f>($AK$2+(O30+X30)*12*7.57%)*SUM(Fasering!$D$5:$D$12)</f>
        <v>4882.094884211203</v>
      </c>
      <c r="AO30" s="5">
        <f>($AK$2+(I30+AA30)*12*7.57%)*SUM(Fasering!$D$5)</f>
        <v>0</v>
      </c>
      <c r="AP30" s="109">
        <f>($AK$2+(J30+AB30)*12*7.57%)*SUM(Fasering!$D$5:$D$7)</f>
        <v>676.54707451953504</v>
      </c>
      <c r="AQ30" s="109">
        <f>($AK$2+(K30+AC30)*12*7.57%)*SUM(Fasering!$D$5:$D$8)</f>
        <v>1249.184190455396</v>
      </c>
      <c r="AR30" s="104">
        <f>($AK$2+(L30+AD30)*12*7.57%)*SUM(Fasering!$D$5:$D$9)</f>
        <v>1956.3222868259361</v>
      </c>
      <c r="AS30" s="9">
        <f>($AK$2+(M30+AE30)*12*7.57%)*SUM(Fasering!$D$5:$D$10)</f>
        <v>2797.9613636311537</v>
      </c>
      <c r="AT30" s="9">
        <f>($AK$2+(N30+AF30)*12*7.57%)*SUM(Fasering!$D$5:$D$11)</f>
        <v>3771.7562063431528</v>
      </c>
      <c r="AU30" s="74">
        <f>($AK$2+(O30+AG30)*12*7.57%)*SUM(Fasering!$D$5:$D$12)</f>
        <v>4882.094884211203</v>
      </c>
    </row>
    <row r="31" spans="1:47" x14ac:dyDescent="0.3">
      <c r="A31" s="32">
        <f t="shared" si="8"/>
        <v>23</v>
      </c>
      <c r="B31" s="142">
        <v>46979.63</v>
      </c>
      <c r="C31" s="143"/>
      <c r="D31" s="142">
        <f t="shared" si="0"/>
        <v>64493.636063999998</v>
      </c>
      <c r="E31" s="144">
        <f t="shared" si="1"/>
        <v>1598.7554769347469</v>
      </c>
      <c r="F31" s="142">
        <f t="shared" si="2"/>
        <v>5374.4696719999993</v>
      </c>
      <c r="G31" s="144">
        <f t="shared" si="3"/>
        <v>133.22962307789555</v>
      </c>
      <c r="H31" s="60">
        <f>'L4'!$H$10</f>
        <v>1742.05</v>
      </c>
      <c r="I31" s="60">
        <f>GEW!$E$12+($F31-GEW!$E$12)*SUM(Fasering!$D$5)</f>
        <v>1858.3776639999999</v>
      </c>
      <c r="J31" s="60">
        <f>GEW!$E$12+($F31-GEW!$E$12)*SUM(Fasering!$D$5:$D$7)</f>
        <v>2767.5113968577825</v>
      </c>
      <c r="K31" s="60">
        <f>GEW!$E$12+($F31-GEW!$E$12)*SUM(Fasering!$D$5:$D$8)</f>
        <v>3289.1375762594644</v>
      </c>
      <c r="L31" s="98">
        <f>GEW!$E$12+($F31-GEW!$E$12)*SUM(Fasering!$D$5:$D$9)</f>
        <v>3810.7637556611462</v>
      </c>
      <c r="M31" s="60">
        <f>GEW!$E$12+($F31-GEW!$E$12)*SUM(Fasering!$D$5:$D$10)</f>
        <v>4332.389935062828</v>
      </c>
      <c r="N31" s="60">
        <f>GEW!$E$12+($F31-GEW!$E$12)*SUM(Fasering!$D$5:$D$11)</f>
        <v>4852.8434925983183</v>
      </c>
      <c r="O31" s="117">
        <f>GEW!$E$12+($F31-GEW!$E$12)*SUM(Fasering!$D$5:$D$12)</f>
        <v>5374.4696720000002</v>
      </c>
      <c r="P31" s="142">
        <f t="shared" si="4"/>
        <v>0</v>
      </c>
      <c r="Q31" s="144">
        <f t="shared" si="5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101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116">
        <f>$P31*SUM(Fasering!$D$5:$D$12)</f>
        <v>0</v>
      </c>
      <c r="Y31" s="142">
        <f t="shared" si="6"/>
        <v>0</v>
      </c>
      <c r="Z31" s="144">
        <f t="shared" si="7"/>
        <v>0</v>
      </c>
      <c r="AA31" s="115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101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116">
        <f>$Y31*SUM(Fasering!$D$5:$D$12)</f>
        <v>0</v>
      </c>
      <c r="AH31" s="5">
        <f>($AK$2+(I31+R31)*12*7.57%)*SUM(Fasering!$D$5)</f>
        <v>0</v>
      </c>
      <c r="AI31" s="109">
        <f>($AK$2+(J31+S31)*12*7.57%)*SUM(Fasering!$D$5:$D$7)</f>
        <v>685.80072543498022</v>
      </c>
      <c r="AJ31" s="109">
        <f>($AK$2+(K31+T31)*12*7.57%)*SUM(Fasering!$D$5:$D$8)</f>
        <v>1272.1029492680434</v>
      </c>
      <c r="AK31" s="104">
        <f>($AK$2+(L31+U31)*12*7.57%)*SUM(Fasering!$D$5:$D$9)</f>
        <v>1998.9988048307739</v>
      </c>
      <c r="AL31" s="9">
        <f>($AK$2+(M31+V31)*12*7.57%)*SUM(Fasering!$D$5:$D$10)</f>
        <v>2866.4882921231715</v>
      </c>
      <c r="AM31" s="9">
        <f>($AK$2+(N31+W31)*12*7.57%)*SUM(Fasering!$D$5:$D$11)</f>
        <v>3872.1475554522967</v>
      </c>
      <c r="AN31" s="74">
        <f>($AK$2+(O31+X31)*12*7.57%)*SUM(Fasering!$D$5:$D$12)</f>
        <v>5020.5082500448016</v>
      </c>
      <c r="AO31" s="5">
        <f>($AK$2+(I31+AA31)*12*7.57%)*SUM(Fasering!$D$5)</f>
        <v>0</v>
      </c>
      <c r="AP31" s="109">
        <f>($AK$2+(J31+AB31)*12*7.57%)*SUM(Fasering!$D$5:$D$7)</f>
        <v>685.80072543498022</v>
      </c>
      <c r="AQ31" s="109">
        <f>($AK$2+(K31+AC31)*12*7.57%)*SUM(Fasering!$D$5:$D$8)</f>
        <v>1272.1029492680434</v>
      </c>
      <c r="AR31" s="104">
        <f>($AK$2+(L31+AD31)*12*7.57%)*SUM(Fasering!$D$5:$D$9)</f>
        <v>1998.9988048307739</v>
      </c>
      <c r="AS31" s="9">
        <f>($AK$2+(M31+AE31)*12*7.57%)*SUM(Fasering!$D$5:$D$10)</f>
        <v>2866.4882921231715</v>
      </c>
      <c r="AT31" s="9">
        <f>($AK$2+(N31+AF31)*12*7.57%)*SUM(Fasering!$D$5:$D$11)</f>
        <v>3872.1475554522967</v>
      </c>
      <c r="AU31" s="74">
        <f>($AK$2+(O31+AG31)*12*7.57%)*SUM(Fasering!$D$5:$D$12)</f>
        <v>5020.5082500448016</v>
      </c>
    </row>
    <row r="32" spans="1:47" x14ac:dyDescent="0.3">
      <c r="A32" s="32">
        <f t="shared" si="8"/>
        <v>24</v>
      </c>
      <c r="B32" s="142">
        <v>46979.63</v>
      </c>
      <c r="C32" s="143"/>
      <c r="D32" s="142">
        <f t="shared" si="0"/>
        <v>64493.636063999998</v>
      </c>
      <c r="E32" s="144">
        <f t="shared" si="1"/>
        <v>1598.7554769347469</v>
      </c>
      <c r="F32" s="142">
        <f t="shared" si="2"/>
        <v>5374.4696719999993</v>
      </c>
      <c r="G32" s="144">
        <f t="shared" si="3"/>
        <v>133.22962307789555</v>
      </c>
      <c r="H32" s="60">
        <f>'L4'!$H$10</f>
        <v>1742.05</v>
      </c>
      <c r="I32" s="60">
        <f>GEW!$E$12+($F32-GEW!$E$12)*SUM(Fasering!$D$5)</f>
        <v>1858.3776639999999</v>
      </c>
      <c r="J32" s="60">
        <f>GEW!$E$12+($F32-GEW!$E$12)*SUM(Fasering!$D$5:$D$7)</f>
        <v>2767.5113968577825</v>
      </c>
      <c r="K32" s="60">
        <f>GEW!$E$12+($F32-GEW!$E$12)*SUM(Fasering!$D$5:$D$8)</f>
        <v>3289.1375762594644</v>
      </c>
      <c r="L32" s="98">
        <f>GEW!$E$12+($F32-GEW!$E$12)*SUM(Fasering!$D$5:$D$9)</f>
        <v>3810.7637556611462</v>
      </c>
      <c r="M32" s="60">
        <f>GEW!$E$12+($F32-GEW!$E$12)*SUM(Fasering!$D$5:$D$10)</f>
        <v>4332.389935062828</v>
      </c>
      <c r="N32" s="60">
        <f>GEW!$E$12+($F32-GEW!$E$12)*SUM(Fasering!$D$5:$D$11)</f>
        <v>4852.8434925983183</v>
      </c>
      <c r="O32" s="117">
        <f>GEW!$E$12+($F32-GEW!$E$12)*SUM(Fasering!$D$5:$D$12)</f>
        <v>5374.4696720000002</v>
      </c>
      <c r="P32" s="142">
        <f t="shared" si="4"/>
        <v>0</v>
      </c>
      <c r="Q32" s="144">
        <f t="shared" si="5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101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116">
        <f>$P32*SUM(Fasering!$D$5:$D$12)</f>
        <v>0</v>
      </c>
      <c r="Y32" s="142">
        <f t="shared" si="6"/>
        <v>0</v>
      </c>
      <c r="Z32" s="144">
        <f t="shared" si="7"/>
        <v>0</v>
      </c>
      <c r="AA32" s="115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101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116">
        <f>$Y32*SUM(Fasering!$D$5:$D$12)</f>
        <v>0</v>
      </c>
      <c r="AH32" s="5">
        <f>($AK$2+(I32+R32)*12*7.57%)*SUM(Fasering!$D$5)</f>
        <v>0</v>
      </c>
      <c r="AI32" s="109">
        <f>($AK$2+(J32+S32)*12*7.57%)*SUM(Fasering!$D$5:$D$7)</f>
        <v>685.80072543498022</v>
      </c>
      <c r="AJ32" s="109">
        <f>($AK$2+(K32+T32)*12*7.57%)*SUM(Fasering!$D$5:$D$8)</f>
        <v>1272.1029492680434</v>
      </c>
      <c r="AK32" s="104">
        <f>($AK$2+(L32+U32)*12*7.57%)*SUM(Fasering!$D$5:$D$9)</f>
        <v>1998.9988048307739</v>
      </c>
      <c r="AL32" s="9">
        <f>($AK$2+(M32+V32)*12*7.57%)*SUM(Fasering!$D$5:$D$10)</f>
        <v>2866.4882921231715</v>
      </c>
      <c r="AM32" s="9">
        <f>($AK$2+(N32+W32)*12*7.57%)*SUM(Fasering!$D$5:$D$11)</f>
        <v>3872.1475554522967</v>
      </c>
      <c r="AN32" s="74">
        <f>($AK$2+(O32+X32)*12*7.57%)*SUM(Fasering!$D$5:$D$12)</f>
        <v>5020.5082500448016</v>
      </c>
      <c r="AO32" s="5">
        <f>($AK$2+(I32+AA32)*12*7.57%)*SUM(Fasering!$D$5)</f>
        <v>0</v>
      </c>
      <c r="AP32" s="109">
        <f>($AK$2+(J32+AB32)*12*7.57%)*SUM(Fasering!$D$5:$D$7)</f>
        <v>685.80072543498022</v>
      </c>
      <c r="AQ32" s="109">
        <f>($AK$2+(K32+AC32)*12*7.57%)*SUM(Fasering!$D$5:$D$8)</f>
        <v>1272.1029492680434</v>
      </c>
      <c r="AR32" s="104">
        <f>($AK$2+(L32+AD32)*12*7.57%)*SUM(Fasering!$D$5:$D$9)</f>
        <v>1998.9988048307739</v>
      </c>
      <c r="AS32" s="9">
        <f>($AK$2+(M32+AE32)*12*7.57%)*SUM(Fasering!$D$5:$D$10)</f>
        <v>2866.4882921231715</v>
      </c>
      <c r="AT32" s="9">
        <f>($AK$2+(N32+AF32)*12*7.57%)*SUM(Fasering!$D$5:$D$11)</f>
        <v>3872.1475554522967</v>
      </c>
      <c r="AU32" s="74">
        <f>($AK$2+(O32+AG32)*12*7.57%)*SUM(Fasering!$D$5:$D$12)</f>
        <v>5020.5082500448016</v>
      </c>
    </row>
    <row r="33" spans="1:47" x14ac:dyDescent="0.3">
      <c r="A33" s="32">
        <f t="shared" si="8"/>
        <v>25</v>
      </c>
      <c r="B33" s="142">
        <v>46979.63</v>
      </c>
      <c r="C33" s="143"/>
      <c r="D33" s="142">
        <f t="shared" si="0"/>
        <v>64493.636063999998</v>
      </c>
      <c r="E33" s="144">
        <f t="shared" si="1"/>
        <v>1598.7554769347469</v>
      </c>
      <c r="F33" s="142">
        <f t="shared" si="2"/>
        <v>5374.4696719999993</v>
      </c>
      <c r="G33" s="144">
        <f t="shared" si="3"/>
        <v>133.22962307789555</v>
      </c>
      <c r="H33" s="60">
        <f>'L4'!$H$10</f>
        <v>1742.05</v>
      </c>
      <c r="I33" s="60">
        <f>GEW!$E$12+($F33-GEW!$E$12)*SUM(Fasering!$D$5)</f>
        <v>1858.3776639999999</v>
      </c>
      <c r="J33" s="60">
        <f>GEW!$E$12+($F33-GEW!$E$12)*SUM(Fasering!$D$5:$D$7)</f>
        <v>2767.5113968577825</v>
      </c>
      <c r="K33" s="60">
        <f>GEW!$E$12+($F33-GEW!$E$12)*SUM(Fasering!$D$5:$D$8)</f>
        <v>3289.1375762594644</v>
      </c>
      <c r="L33" s="98">
        <f>GEW!$E$12+($F33-GEW!$E$12)*SUM(Fasering!$D$5:$D$9)</f>
        <v>3810.7637556611462</v>
      </c>
      <c r="M33" s="60">
        <f>GEW!$E$12+($F33-GEW!$E$12)*SUM(Fasering!$D$5:$D$10)</f>
        <v>4332.389935062828</v>
      </c>
      <c r="N33" s="60">
        <f>GEW!$E$12+($F33-GEW!$E$12)*SUM(Fasering!$D$5:$D$11)</f>
        <v>4852.8434925983183</v>
      </c>
      <c r="O33" s="117">
        <f>GEW!$E$12+($F33-GEW!$E$12)*SUM(Fasering!$D$5:$D$12)</f>
        <v>5374.4696720000002</v>
      </c>
      <c r="P33" s="142">
        <f t="shared" si="4"/>
        <v>0</v>
      </c>
      <c r="Q33" s="144">
        <f t="shared" si="5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101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116">
        <f>$P33*SUM(Fasering!$D$5:$D$12)</f>
        <v>0</v>
      </c>
      <c r="Y33" s="142">
        <f t="shared" si="6"/>
        <v>0</v>
      </c>
      <c r="Z33" s="144">
        <f t="shared" si="7"/>
        <v>0</v>
      </c>
      <c r="AA33" s="115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101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116">
        <f>$Y33*SUM(Fasering!$D$5:$D$12)</f>
        <v>0</v>
      </c>
      <c r="AH33" s="5">
        <f>($AK$2+(I33+R33)*12*7.57%)*SUM(Fasering!$D$5)</f>
        <v>0</v>
      </c>
      <c r="AI33" s="109">
        <f>($AK$2+(J33+S33)*12*7.57%)*SUM(Fasering!$D$5:$D$7)</f>
        <v>685.80072543498022</v>
      </c>
      <c r="AJ33" s="109">
        <f>($AK$2+(K33+T33)*12*7.57%)*SUM(Fasering!$D$5:$D$8)</f>
        <v>1272.1029492680434</v>
      </c>
      <c r="AK33" s="104">
        <f>($AK$2+(L33+U33)*12*7.57%)*SUM(Fasering!$D$5:$D$9)</f>
        <v>1998.9988048307739</v>
      </c>
      <c r="AL33" s="9">
        <f>($AK$2+(M33+V33)*12*7.57%)*SUM(Fasering!$D$5:$D$10)</f>
        <v>2866.4882921231715</v>
      </c>
      <c r="AM33" s="9">
        <f>($AK$2+(N33+W33)*12*7.57%)*SUM(Fasering!$D$5:$D$11)</f>
        <v>3872.1475554522967</v>
      </c>
      <c r="AN33" s="74">
        <f>($AK$2+(O33+X33)*12*7.57%)*SUM(Fasering!$D$5:$D$12)</f>
        <v>5020.5082500448016</v>
      </c>
      <c r="AO33" s="5">
        <f>($AK$2+(I33+AA33)*12*7.57%)*SUM(Fasering!$D$5)</f>
        <v>0</v>
      </c>
      <c r="AP33" s="109">
        <f>($AK$2+(J33+AB33)*12*7.57%)*SUM(Fasering!$D$5:$D$7)</f>
        <v>685.80072543498022</v>
      </c>
      <c r="AQ33" s="109">
        <f>($AK$2+(K33+AC33)*12*7.57%)*SUM(Fasering!$D$5:$D$8)</f>
        <v>1272.1029492680434</v>
      </c>
      <c r="AR33" s="104">
        <f>($AK$2+(L33+AD33)*12*7.57%)*SUM(Fasering!$D$5:$D$9)</f>
        <v>1998.9988048307739</v>
      </c>
      <c r="AS33" s="9">
        <f>($AK$2+(M33+AE33)*12*7.57%)*SUM(Fasering!$D$5:$D$10)</f>
        <v>2866.4882921231715</v>
      </c>
      <c r="AT33" s="9">
        <f>($AK$2+(N33+AF33)*12*7.57%)*SUM(Fasering!$D$5:$D$11)</f>
        <v>3872.1475554522967</v>
      </c>
      <c r="AU33" s="74">
        <f>($AK$2+(O33+AG33)*12*7.57%)*SUM(Fasering!$D$5:$D$12)</f>
        <v>5020.5082500448016</v>
      </c>
    </row>
    <row r="34" spans="1:47" x14ac:dyDescent="0.3">
      <c r="A34" s="32">
        <f t="shared" si="8"/>
        <v>26</v>
      </c>
      <c r="B34" s="142">
        <v>46979.63</v>
      </c>
      <c r="C34" s="143"/>
      <c r="D34" s="142">
        <f t="shared" si="0"/>
        <v>64493.636063999998</v>
      </c>
      <c r="E34" s="144">
        <f t="shared" si="1"/>
        <v>1598.7554769347469</v>
      </c>
      <c r="F34" s="142">
        <f t="shared" si="2"/>
        <v>5374.4696719999993</v>
      </c>
      <c r="G34" s="144">
        <f t="shared" si="3"/>
        <v>133.22962307789555</v>
      </c>
      <c r="H34" s="60">
        <f>'L4'!$H$10</f>
        <v>1742.05</v>
      </c>
      <c r="I34" s="60">
        <f>GEW!$E$12+($F34-GEW!$E$12)*SUM(Fasering!$D$5)</f>
        <v>1858.3776639999999</v>
      </c>
      <c r="J34" s="60">
        <f>GEW!$E$12+($F34-GEW!$E$12)*SUM(Fasering!$D$5:$D$7)</f>
        <v>2767.5113968577825</v>
      </c>
      <c r="K34" s="60">
        <f>GEW!$E$12+($F34-GEW!$E$12)*SUM(Fasering!$D$5:$D$8)</f>
        <v>3289.1375762594644</v>
      </c>
      <c r="L34" s="98">
        <f>GEW!$E$12+($F34-GEW!$E$12)*SUM(Fasering!$D$5:$D$9)</f>
        <v>3810.7637556611462</v>
      </c>
      <c r="M34" s="60">
        <f>GEW!$E$12+($F34-GEW!$E$12)*SUM(Fasering!$D$5:$D$10)</f>
        <v>4332.389935062828</v>
      </c>
      <c r="N34" s="60">
        <f>GEW!$E$12+($F34-GEW!$E$12)*SUM(Fasering!$D$5:$D$11)</f>
        <v>4852.8434925983183</v>
      </c>
      <c r="O34" s="117">
        <f>GEW!$E$12+($F34-GEW!$E$12)*SUM(Fasering!$D$5:$D$12)</f>
        <v>5374.4696720000002</v>
      </c>
      <c r="P34" s="142">
        <f t="shared" si="4"/>
        <v>0</v>
      </c>
      <c r="Q34" s="144">
        <f t="shared" si="5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101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116">
        <f>$P34*SUM(Fasering!$D$5:$D$12)</f>
        <v>0</v>
      </c>
      <c r="Y34" s="142">
        <f t="shared" si="6"/>
        <v>0</v>
      </c>
      <c r="Z34" s="144">
        <f t="shared" si="7"/>
        <v>0</v>
      </c>
      <c r="AA34" s="115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101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116">
        <f>$Y34*SUM(Fasering!$D$5:$D$12)</f>
        <v>0</v>
      </c>
      <c r="AH34" s="5">
        <f>($AK$2+(I34+R34)*12*7.57%)*SUM(Fasering!$D$5)</f>
        <v>0</v>
      </c>
      <c r="AI34" s="109">
        <f>($AK$2+(J34+S34)*12*7.57%)*SUM(Fasering!$D$5:$D$7)</f>
        <v>685.80072543498022</v>
      </c>
      <c r="AJ34" s="109">
        <f>($AK$2+(K34+T34)*12*7.57%)*SUM(Fasering!$D$5:$D$8)</f>
        <v>1272.1029492680434</v>
      </c>
      <c r="AK34" s="104">
        <f>($AK$2+(L34+U34)*12*7.57%)*SUM(Fasering!$D$5:$D$9)</f>
        <v>1998.9988048307739</v>
      </c>
      <c r="AL34" s="9">
        <f>($AK$2+(M34+V34)*12*7.57%)*SUM(Fasering!$D$5:$D$10)</f>
        <v>2866.4882921231715</v>
      </c>
      <c r="AM34" s="9">
        <f>($AK$2+(N34+W34)*12*7.57%)*SUM(Fasering!$D$5:$D$11)</f>
        <v>3872.1475554522967</v>
      </c>
      <c r="AN34" s="74">
        <f>($AK$2+(O34+X34)*12*7.57%)*SUM(Fasering!$D$5:$D$12)</f>
        <v>5020.5082500448016</v>
      </c>
      <c r="AO34" s="5">
        <f>($AK$2+(I34+AA34)*12*7.57%)*SUM(Fasering!$D$5)</f>
        <v>0</v>
      </c>
      <c r="AP34" s="109">
        <f>($AK$2+(J34+AB34)*12*7.57%)*SUM(Fasering!$D$5:$D$7)</f>
        <v>685.80072543498022</v>
      </c>
      <c r="AQ34" s="109">
        <f>($AK$2+(K34+AC34)*12*7.57%)*SUM(Fasering!$D$5:$D$8)</f>
        <v>1272.1029492680434</v>
      </c>
      <c r="AR34" s="104">
        <f>($AK$2+(L34+AD34)*12*7.57%)*SUM(Fasering!$D$5:$D$9)</f>
        <v>1998.9988048307739</v>
      </c>
      <c r="AS34" s="9">
        <f>($AK$2+(M34+AE34)*12*7.57%)*SUM(Fasering!$D$5:$D$10)</f>
        <v>2866.4882921231715</v>
      </c>
      <c r="AT34" s="9">
        <f>($AK$2+(N34+AF34)*12*7.57%)*SUM(Fasering!$D$5:$D$11)</f>
        <v>3872.1475554522967</v>
      </c>
      <c r="AU34" s="74">
        <f>($AK$2+(O34+AG34)*12*7.57%)*SUM(Fasering!$D$5:$D$12)</f>
        <v>5020.5082500448016</v>
      </c>
    </row>
    <row r="35" spans="1:47" x14ac:dyDescent="0.3">
      <c r="A35" s="32">
        <f t="shared" si="8"/>
        <v>27</v>
      </c>
      <c r="B35" s="142">
        <v>46979.63</v>
      </c>
      <c r="C35" s="143"/>
      <c r="D35" s="142">
        <f t="shared" si="0"/>
        <v>64493.636063999998</v>
      </c>
      <c r="E35" s="144">
        <f t="shared" si="1"/>
        <v>1598.7554769347469</v>
      </c>
      <c r="F35" s="142">
        <f t="shared" si="2"/>
        <v>5374.4696719999993</v>
      </c>
      <c r="G35" s="144">
        <f t="shared" si="3"/>
        <v>133.22962307789555</v>
      </c>
      <c r="H35" s="60">
        <f>'L4'!$H$10</f>
        <v>1742.05</v>
      </c>
      <c r="I35" s="60">
        <f>GEW!$E$12+($F35-GEW!$E$12)*SUM(Fasering!$D$5)</f>
        <v>1858.3776639999999</v>
      </c>
      <c r="J35" s="60">
        <f>GEW!$E$12+($F35-GEW!$E$12)*SUM(Fasering!$D$5:$D$7)</f>
        <v>2767.5113968577825</v>
      </c>
      <c r="K35" s="60">
        <f>GEW!$E$12+($F35-GEW!$E$12)*SUM(Fasering!$D$5:$D$8)</f>
        <v>3289.1375762594644</v>
      </c>
      <c r="L35" s="98">
        <f>GEW!$E$12+($F35-GEW!$E$12)*SUM(Fasering!$D$5:$D$9)</f>
        <v>3810.7637556611462</v>
      </c>
      <c r="M35" s="60">
        <f>GEW!$E$12+($F35-GEW!$E$12)*SUM(Fasering!$D$5:$D$10)</f>
        <v>4332.389935062828</v>
      </c>
      <c r="N35" s="60">
        <f>GEW!$E$12+($F35-GEW!$E$12)*SUM(Fasering!$D$5:$D$11)</f>
        <v>4852.8434925983183</v>
      </c>
      <c r="O35" s="117">
        <f>GEW!$E$12+($F35-GEW!$E$12)*SUM(Fasering!$D$5:$D$12)</f>
        <v>5374.4696720000002</v>
      </c>
      <c r="P35" s="142">
        <f t="shared" si="4"/>
        <v>0</v>
      </c>
      <c r="Q35" s="144">
        <f t="shared" si="5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101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116">
        <f>$P35*SUM(Fasering!$D$5:$D$12)</f>
        <v>0</v>
      </c>
      <c r="Y35" s="142">
        <f t="shared" si="6"/>
        <v>0</v>
      </c>
      <c r="Z35" s="144">
        <f t="shared" si="7"/>
        <v>0</v>
      </c>
      <c r="AA35" s="115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101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116">
        <f>$Y35*SUM(Fasering!$D$5:$D$12)</f>
        <v>0</v>
      </c>
      <c r="AH35" s="5">
        <f>($AK$2+(I35+R35)*12*7.57%)*SUM(Fasering!$D$5)</f>
        <v>0</v>
      </c>
      <c r="AI35" s="109">
        <f>($AK$2+(J35+S35)*12*7.57%)*SUM(Fasering!$D$5:$D$7)</f>
        <v>685.80072543498022</v>
      </c>
      <c r="AJ35" s="109">
        <f>($AK$2+(K35+T35)*12*7.57%)*SUM(Fasering!$D$5:$D$8)</f>
        <v>1272.1029492680434</v>
      </c>
      <c r="AK35" s="104">
        <f>($AK$2+(L35+U35)*12*7.57%)*SUM(Fasering!$D$5:$D$9)</f>
        <v>1998.9988048307739</v>
      </c>
      <c r="AL35" s="9">
        <f>($AK$2+(M35+V35)*12*7.57%)*SUM(Fasering!$D$5:$D$10)</f>
        <v>2866.4882921231715</v>
      </c>
      <c r="AM35" s="9">
        <f>($AK$2+(N35+W35)*12*7.57%)*SUM(Fasering!$D$5:$D$11)</f>
        <v>3872.1475554522967</v>
      </c>
      <c r="AN35" s="74">
        <f>($AK$2+(O35+X35)*12*7.57%)*SUM(Fasering!$D$5:$D$12)</f>
        <v>5020.5082500448016</v>
      </c>
      <c r="AO35" s="5">
        <f>($AK$2+(I35+AA35)*12*7.57%)*SUM(Fasering!$D$5)</f>
        <v>0</v>
      </c>
      <c r="AP35" s="109">
        <f>($AK$2+(J35+AB35)*12*7.57%)*SUM(Fasering!$D$5:$D$7)</f>
        <v>685.80072543498022</v>
      </c>
      <c r="AQ35" s="109">
        <f>($AK$2+(K35+AC35)*12*7.57%)*SUM(Fasering!$D$5:$D$8)</f>
        <v>1272.1029492680434</v>
      </c>
      <c r="AR35" s="104">
        <f>($AK$2+(L35+AD35)*12*7.57%)*SUM(Fasering!$D$5:$D$9)</f>
        <v>1998.9988048307739</v>
      </c>
      <c r="AS35" s="9">
        <f>($AK$2+(M35+AE35)*12*7.57%)*SUM(Fasering!$D$5:$D$10)</f>
        <v>2866.4882921231715</v>
      </c>
      <c r="AT35" s="9">
        <f>($AK$2+(N35+AF35)*12*7.57%)*SUM(Fasering!$D$5:$D$11)</f>
        <v>3872.1475554522967</v>
      </c>
      <c r="AU35" s="74">
        <f>($AK$2+(O35+AG35)*12*7.57%)*SUM(Fasering!$D$5:$D$12)</f>
        <v>5020.5082500448016</v>
      </c>
    </row>
    <row r="36" spans="1:47" x14ac:dyDescent="0.3">
      <c r="A36" s="35"/>
      <c r="B36" s="156"/>
      <c r="C36" s="157"/>
      <c r="D36" s="156"/>
      <c r="E36" s="157"/>
      <c r="F36" s="156"/>
      <c r="G36" s="157"/>
      <c r="H36" s="46"/>
      <c r="I36" s="46"/>
      <c r="J36" s="46"/>
      <c r="K36" s="99"/>
      <c r="L36" s="46"/>
      <c r="M36" s="46"/>
      <c r="N36" s="46"/>
      <c r="O36" s="119"/>
      <c r="P36" s="156"/>
      <c r="Q36" s="157"/>
      <c r="R36" s="46"/>
      <c r="S36" s="46"/>
      <c r="T36" s="99"/>
      <c r="U36" s="46"/>
      <c r="V36" s="46"/>
      <c r="W36" s="46"/>
      <c r="X36" s="119"/>
      <c r="Y36" s="156"/>
      <c r="Z36" s="157"/>
      <c r="AA36" s="46"/>
      <c r="AB36" s="46"/>
      <c r="AC36" s="99"/>
      <c r="AD36" s="46"/>
      <c r="AE36" s="46"/>
      <c r="AF36" s="46"/>
      <c r="AG36" s="119"/>
      <c r="AH36" s="75"/>
      <c r="AI36" s="110"/>
      <c r="AJ36" s="105"/>
      <c r="AK36" s="76"/>
      <c r="AL36" s="76"/>
      <c r="AM36" s="76"/>
      <c r="AN36" s="77"/>
      <c r="AO36" s="75"/>
      <c r="AP36" s="110"/>
      <c r="AQ36" s="105"/>
      <c r="AR36" s="76"/>
      <c r="AS36" s="76"/>
      <c r="AT36" s="76"/>
      <c r="AU36" s="77"/>
    </row>
  </sheetData>
  <mergeCells count="166">
    <mergeCell ref="B33:C33"/>
    <mergeCell ref="D33:E33"/>
    <mergeCell ref="F33:G33"/>
    <mergeCell ref="P33:Q33"/>
    <mergeCell ref="Y33:Z33"/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6:C6"/>
    <mergeCell ref="D6:E6"/>
    <mergeCell ref="F6:G6"/>
    <mergeCell ref="P6:Q6"/>
    <mergeCell ref="Y6:Z6"/>
    <mergeCell ref="B7:C7"/>
    <mergeCell ref="D7:E7"/>
    <mergeCell ref="B8:C8"/>
    <mergeCell ref="D8:E8"/>
    <mergeCell ref="F8:G8"/>
    <mergeCell ref="P8:Q8"/>
    <mergeCell ref="Y8:Z8"/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/>
  </sheetViews>
  <sheetFormatPr defaultColWidth="9" defaultRowHeight="12.75" x14ac:dyDescent="0.2"/>
  <cols>
    <col min="1" max="1" width="23.75" style="1" bestFit="1" customWidth="1"/>
    <col min="2" max="7" width="12.125" style="1" customWidth="1"/>
    <col min="8" max="8" width="17.375" style="16" bestFit="1" customWidth="1"/>
    <col min="9" max="16384" width="9" style="1"/>
  </cols>
  <sheetData>
    <row r="1" spans="1:8" ht="28.5" customHeight="1" x14ac:dyDescent="0.2">
      <c r="B1" s="123" t="s">
        <v>11</v>
      </c>
      <c r="C1" s="124"/>
      <c r="D1" s="124"/>
      <c r="E1" s="124"/>
      <c r="F1" s="124"/>
      <c r="G1" s="125"/>
      <c r="H1" s="17" t="s">
        <v>14</v>
      </c>
    </row>
    <row r="2" spans="1:8" x14ac:dyDescent="0.2">
      <c r="A2" s="121" t="s">
        <v>10</v>
      </c>
      <c r="B2" s="129" t="s">
        <v>12</v>
      </c>
      <c r="C2" s="130"/>
      <c r="D2" s="131"/>
      <c r="E2" s="129" t="s">
        <v>13</v>
      </c>
      <c r="F2" s="130"/>
      <c r="G2" s="131"/>
      <c r="H2" s="127"/>
    </row>
    <row r="3" spans="1:8" x14ac:dyDescent="0.2">
      <c r="A3" s="122"/>
      <c r="B3" s="6" t="s">
        <v>6</v>
      </c>
      <c r="C3" s="3" t="s">
        <v>9</v>
      </c>
      <c r="D3" s="7" t="s">
        <v>8</v>
      </c>
      <c r="E3" s="6" t="s">
        <v>6</v>
      </c>
      <c r="F3" s="3" t="s">
        <v>9</v>
      </c>
      <c r="G3" s="7" t="s">
        <v>8</v>
      </c>
      <c r="H3" s="128"/>
    </row>
    <row r="4" spans="1:8" x14ac:dyDescent="0.2">
      <c r="A4" s="4">
        <v>41730</v>
      </c>
      <c r="B4" s="8"/>
      <c r="C4" s="9"/>
      <c r="D4" s="10"/>
      <c r="E4" s="11"/>
      <c r="F4" s="9"/>
      <c r="G4" s="10"/>
      <c r="H4" s="16" t="s">
        <v>15</v>
      </c>
    </row>
    <row r="5" spans="1:8" x14ac:dyDescent="0.2">
      <c r="A5" s="5" t="s">
        <v>0</v>
      </c>
      <c r="B5" s="11">
        <v>413.56</v>
      </c>
      <c r="C5" s="9">
        <f>2133.89+B5</f>
        <v>2547.4499999999998</v>
      </c>
      <c r="D5" s="88"/>
      <c r="E5" s="11">
        <v>7.24</v>
      </c>
      <c r="F5" s="9">
        <f>40.38+E5</f>
        <v>47.620000000000005</v>
      </c>
      <c r="G5" s="10"/>
      <c r="H5" s="126" t="s">
        <v>17</v>
      </c>
    </row>
    <row r="6" spans="1:8" x14ac:dyDescent="0.2">
      <c r="A6" s="5" t="s">
        <v>1</v>
      </c>
      <c r="B6" s="11">
        <v>409.51</v>
      </c>
      <c r="C6" s="9">
        <f>C5+B6</f>
        <v>2956.96</v>
      </c>
      <c r="D6" s="88"/>
      <c r="E6" s="11">
        <v>7.16</v>
      </c>
      <c r="F6" s="9">
        <f>F5+E6</f>
        <v>54.78</v>
      </c>
      <c r="G6" s="10"/>
      <c r="H6" s="126"/>
    </row>
    <row r="7" spans="1:8" x14ac:dyDescent="0.2">
      <c r="A7" s="5" t="s">
        <v>2</v>
      </c>
      <c r="B7" s="11">
        <v>620.24</v>
      </c>
      <c r="C7" s="9">
        <f t="shared" ref="C7:C12" si="0">C6+B7</f>
        <v>3577.2</v>
      </c>
      <c r="D7" s="19">
        <f>B7/(C$12-C$6)</f>
        <v>0.25856369252831646</v>
      </c>
      <c r="E7" s="11">
        <v>10.86</v>
      </c>
      <c r="F7" s="9">
        <f t="shared" ref="F7:F12" si="1">F6+E7</f>
        <v>65.64</v>
      </c>
      <c r="G7" s="10">
        <f>E7/(F$12-F$6)</f>
        <v>0.25869461648403996</v>
      </c>
      <c r="H7" s="126"/>
    </row>
    <row r="8" spans="1:8" x14ac:dyDescent="0.2">
      <c r="A8" s="5" t="s">
        <v>3</v>
      </c>
      <c r="B8" s="11">
        <v>355.87</v>
      </c>
      <c r="C8" s="9">
        <f t="shared" si="0"/>
        <v>3933.0699999999997</v>
      </c>
      <c r="D8" s="19">
        <f t="shared" ref="D8:D12" si="2">B8/(C$12-C$6)</f>
        <v>0.14835396178906871</v>
      </c>
      <c r="E8" s="11">
        <v>6.23</v>
      </c>
      <c r="F8" s="9">
        <f t="shared" si="1"/>
        <v>71.87</v>
      </c>
      <c r="G8" s="10">
        <f t="shared" ref="G8:G12" si="3">E8/(F$12-F$6)</f>
        <v>0.14840400190566935</v>
      </c>
      <c r="H8" s="126"/>
    </row>
    <row r="9" spans="1:8" x14ac:dyDescent="0.2">
      <c r="A9" s="5" t="s">
        <v>4</v>
      </c>
      <c r="B9" s="11">
        <v>355.87</v>
      </c>
      <c r="C9" s="9">
        <f t="shared" si="0"/>
        <v>4288.9399999999996</v>
      </c>
      <c r="D9" s="19">
        <f t="shared" si="2"/>
        <v>0.14835396178906871</v>
      </c>
      <c r="E9" s="11">
        <v>6.23</v>
      </c>
      <c r="F9" s="9">
        <f t="shared" si="1"/>
        <v>78.100000000000009</v>
      </c>
      <c r="G9" s="10">
        <f t="shared" si="3"/>
        <v>0.14840400190566935</v>
      </c>
      <c r="H9" s="126"/>
    </row>
    <row r="10" spans="1:8" x14ac:dyDescent="0.2">
      <c r="A10" s="5" t="s">
        <v>5</v>
      </c>
      <c r="B10" s="11">
        <v>355.87</v>
      </c>
      <c r="C10" s="9">
        <f t="shared" si="0"/>
        <v>4644.8099999999995</v>
      </c>
      <c r="D10" s="19">
        <f t="shared" si="2"/>
        <v>0.14835396178906871</v>
      </c>
      <c r="E10" s="11">
        <v>6.23</v>
      </c>
      <c r="F10" s="9">
        <f t="shared" si="1"/>
        <v>84.330000000000013</v>
      </c>
      <c r="G10" s="10">
        <f t="shared" si="3"/>
        <v>0.14840400190566935</v>
      </c>
      <c r="H10" s="126"/>
    </row>
    <row r="11" spans="1:8" x14ac:dyDescent="0.2">
      <c r="A11" s="5" t="s">
        <v>129</v>
      </c>
      <c r="B11" s="11">
        <v>355.07</v>
      </c>
      <c r="C11" s="9">
        <f t="shared" si="0"/>
        <v>4999.8799999999992</v>
      </c>
      <c r="D11" s="19">
        <f t="shared" si="2"/>
        <v>0.14802046031540908</v>
      </c>
      <c r="E11" s="11">
        <v>6.2</v>
      </c>
      <c r="F11" s="9">
        <f t="shared" si="1"/>
        <v>90.530000000000015</v>
      </c>
      <c r="G11" s="10">
        <f t="shared" si="3"/>
        <v>0.14768937589328252</v>
      </c>
      <c r="H11" s="126"/>
    </row>
    <row r="12" spans="1:8" s="2" customFormat="1" ht="13.5" thickBot="1" x14ac:dyDescent="0.25">
      <c r="A12" s="12" t="s">
        <v>7</v>
      </c>
      <c r="B12" s="13">
        <v>355.86999999999989</v>
      </c>
      <c r="C12" s="14">
        <f t="shared" si="0"/>
        <v>5355.7499999999991</v>
      </c>
      <c r="D12" s="20">
        <f t="shared" si="2"/>
        <v>0.14835396178906868</v>
      </c>
      <c r="E12" s="13">
        <v>6.2299999999999898</v>
      </c>
      <c r="F12" s="14">
        <f t="shared" si="1"/>
        <v>96.76</v>
      </c>
      <c r="G12" s="15">
        <f t="shared" si="3"/>
        <v>0.1484040019056691</v>
      </c>
      <c r="H12" s="18" t="s">
        <v>16</v>
      </c>
    </row>
    <row r="14" spans="1:8" x14ac:dyDescent="0.2">
      <c r="D14" s="87">
        <f>SUM(D6:D12)</f>
        <v>1.0000000000000002</v>
      </c>
      <c r="G14" s="87">
        <f>SUM(G6:G12)</f>
        <v>0.99999999999999978</v>
      </c>
    </row>
    <row r="16" spans="1:8" x14ac:dyDescent="0.2">
      <c r="A16" s="91" t="s">
        <v>131</v>
      </c>
      <c r="B16" s="92"/>
      <c r="C16" s="91"/>
    </row>
    <row r="17" spans="1:3" x14ac:dyDescent="0.2">
      <c r="A17" s="91" t="s">
        <v>130</v>
      </c>
      <c r="B17" s="91"/>
      <c r="C17" s="91"/>
    </row>
    <row r="18" spans="1:3" x14ac:dyDescent="0.2">
      <c r="A18" s="91" t="s">
        <v>132</v>
      </c>
      <c r="B18" s="91"/>
      <c r="C18" s="91"/>
    </row>
    <row r="19" spans="1:3" x14ac:dyDescent="0.2">
      <c r="A19" s="91" t="s">
        <v>134</v>
      </c>
      <c r="B19" s="91"/>
      <c r="C19" s="91"/>
    </row>
  </sheetData>
  <mergeCells count="6">
    <mergeCell ref="A2:A3"/>
    <mergeCell ref="B1:G1"/>
    <mergeCell ref="H5:H11"/>
    <mergeCell ref="H2:H3"/>
    <mergeCell ref="B2:D2"/>
    <mergeCell ref="E2:G2"/>
  </mergeCells>
  <phoneticPr fontId="0" type="noConversion"/>
  <printOptions gridLines="1"/>
  <pageMargins left="0.74803149606299213" right="0.74803149606299213" top="1.1811023622047245" bottom="0.98425196850393704" header="0.51181102362204722" footer="0.51181102362204722"/>
  <pageSetup paperSize="9" scale="99" orientation="landscape" r:id="rId1"/>
  <headerFooter alignWithMargins="0">
    <oddHeader>&amp;L&amp;"Verdana,Vet"&amp;11BVR 22/11/2013 SUBSIDIËRING OPVANG BABY'S EN PEUTERS
TOEPASSING ARTIKEL 59 § 2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25" style="23" customWidth="1"/>
    <col min="11" max="11" width="11.25" style="24" customWidth="1"/>
    <col min="12" max="15" width="11.25" style="23" customWidth="1"/>
    <col min="16" max="17" width="7.75" style="23" customWidth="1"/>
    <col min="18" max="19" width="11.25" style="23" customWidth="1"/>
    <col min="20" max="20" width="11.25" style="24" customWidth="1"/>
    <col min="21" max="24" width="11.25" style="23" customWidth="1"/>
    <col min="25" max="26" width="7.75" style="23" customWidth="1"/>
    <col min="27" max="28" width="11.25" style="23" customWidth="1"/>
    <col min="29" max="29" width="11.25" style="24" customWidth="1"/>
    <col min="30" max="33" width="11.25" style="23" customWidth="1"/>
    <col min="34" max="34" width="11.25" customWidth="1"/>
    <col min="35" max="35" width="11.25" style="68" customWidth="1"/>
    <col min="36" max="36" width="11.25" style="94" customWidth="1"/>
    <col min="37" max="41" width="11.25" customWidth="1"/>
    <col min="42" max="42" width="11.25" style="68" customWidth="1"/>
    <col min="43" max="43" width="11.25" style="94" customWidth="1"/>
    <col min="44" max="44" width="11.25" style="23" customWidth="1"/>
    <col min="45" max="47" width="11.25" customWidth="1"/>
  </cols>
  <sheetData>
    <row r="1" spans="1:47" ht="16.5" x14ac:dyDescent="0.3">
      <c r="A1" s="21" t="s">
        <v>78</v>
      </c>
      <c r="B1" s="21" t="s">
        <v>19</v>
      </c>
      <c r="C1" s="21" t="s">
        <v>79</v>
      </c>
      <c r="D1" s="21"/>
      <c r="E1" s="66"/>
      <c r="G1" s="55"/>
      <c r="H1" s="21"/>
      <c r="I1" s="21"/>
      <c r="L1" s="85">
        <f>D6</f>
        <v>44287</v>
      </c>
      <c r="O1" s="23" t="s">
        <v>80</v>
      </c>
      <c r="V1"/>
      <c r="W1"/>
      <c r="X1"/>
      <c r="Y1"/>
      <c r="Z1"/>
      <c r="AA1"/>
      <c r="AH1" s="68" t="str">
        <f>'L4'!$AH$2</f>
        <v>Berekening eindejaarspremie 2020:</v>
      </c>
      <c r="AR1"/>
    </row>
    <row r="2" spans="1:47" ht="16.5" x14ac:dyDescent="0.3">
      <c r="A2" s="21"/>
      <c r="B2" s="21"/>
      <c r="C2" s="63"/>
      <c r="D2" s="64"/>
      <c r="E2" s="64"/>
      <c r="F2" s="64"/>
      <c r="G2" s="64"/>
      <c r="H2" s="63"/>
      <c r="I2" s="63"/>
      <c r="J2" s="65"/>
      <c r="K2" s="64"/>
      <c r="L2" s="65"/>
      <c r="N2" s="23" t="s">
        <v>21</v>
      </c>
      <c r="O2" s="25">
        <f>'L4'!O3</f>
        <v>1.3728</v>
      </c>
      <c r="AH2" s="69" t="s">
        <v>92</v>
      </c>
      <c r="AK2" s="70">
        <f>'L4'!$AK$3</f>
        <v>138.34</v>
      </c>
      <c r="AR2"/>
    </row>
    <row r="3" spans="1:47" ht="17.25" x14ac:dyDescent="0.35">
      <c r="A3" s="21"/>
      <c r="B3" s="21"/>
      <c r="C3" s="21"/>
      <c r="D3" s="21"/>
      <c r="E3" s="26"/>
      <c r="F3" s="27"/>
      <c r="G3" s="21"/>
      <c r="H3" s="21"/>
      <c r="I3" s="21"/>
      <c r="J3" s="36"/>
      <c r="K3" s="21"/>
      <c r="L3" s="21"/>
      <c r="M3" s="21"/>
      <c r="N3" s="21"/>
      <c r="O3" s="21"/>
      <c r="P3" s="21"/>
      <c r="AH3" s="69" t="s">
        <v>47</v>
      </c>
    </row>
    <row r="4" spans="1:47" x14ac:dyDescent="0.3">
      <c r="A4" s="28"/>
      <c r="B4" s="135" t="s">
        <v>22</v>
      </c>
      <c r="C4" s="136"/>
      <c r="D4" s="136"/>
      <c r="E4" s="137"/>
      <c r="F4" s="135" t="s">
        <v>23</v>
      </c>
      <c r="G4" s="137"/>
      <c r="H4" s="132" t="s">
        <v>37</v>
      </c>
      <c r="I4" s="133"/>
      <c r="J4" s="133"/>
      <c r="K4" s="133"/>
      <c r="L4" s="133"/>
      <c r="M4" s="133"/>
      <c r="N4" s="133"/>
      <c r="O4" s="134"/>
      <c r="P4" s="135" t="s">
        <v>24</v>
      </c>
      <c r="Q4" s="138"/>
      <c r="R4" s="132" t="s">
        <v>38</v>
      </c>
      <c r="S4" s="133"/>
      <c r="T4" s="133"/>
      <c r="U4" s="133"/>
      <c r="V4" s="133"/>
      <c r="W4" s="133"/>
      <c r="X4" s="134"/>
      <c r="Y4" s="135" t="s">
        <v>25</v>
      </c>
      <c r="Z4" s="137"/>
      <c r="AA4" s="132" t="s">
        <v>39</v>
      </c>
      <c r="AB4" s="133"/>
      <c r="AC4" s="133"/>
      <c r="AD4" s="133"/>
      <c r="AE4" s="133"/>
      <c r="AF4" s="133"/>
      <c r="AG4" s="134"/>
      <c r="AH4" s="132" t="s">
        <v>99</v>
      </c>
      <c r="AI4" s="133"/>
      <c r="AJ4" s="133"/>
      <c r="AK4" s="133"/>
      <c r="AL4" s="133"/>
      <c r="AM4" s="133"/>
      <c r="AN4" s="134"/>
      <c r="AO4" s="132" t="s">
        <v>100</v>
      </c>
      <c r="AP4" s="133"/>
      <c r="AQ4" s="133"/>
      <c r="AR4" s="133"/>
      <c r="AS4" s="133"/>
      <c r="AT4" s="133"/>
      <c r="AU4" s="134"/>
    </row>
    <row r="5" spans="1:47" x14ac:dyDescent="0.3">
      <c r="A5" s="32"/>
      <c r="B5" s="139">
        <v>1</v>
      </c>
      <c r="C5" s="140"/>
      <c r="D5" s="139"/>
      <c r="E5" s="140"/>
      <c r="F5" s="139"/>
      <c r="G5" s="140"/>
      <c r="H5" s="43" t="s">
        <v>128</v>
      </c>
      <c r="I5" s="43" t="s">
        <v>32</v>
      </c>
      <c r="J5" s="43" t="s">
        <v>33</v>
      </c>
      <c r="K5" s="43" t="s">
        <v>34</v>
      </c>
      <c r="L5" s="95" t="s">
        <v>35</v>
      </c>
      <c r="M5" s="43" t="s">
        <v>36</v>
      </c>
      <c r="N5" s="43" t="s">
        <v>125</v>
      </c>
      <c r="O5" s="114" t="s">
        <v>126</v>
      </c>
      <c r="P5" s="139"/>
      <c r="Q5" s="140"/>
      <c r="R5" s="43" t="s">
        <v>127</v>
      </c>
      <c r="S5" s="43" t="s">
        <v>33</v>
      </c>
      <c r="T5" s="43" t="s">
        <v>34</v>
      </c>
      <c r="U5" s="95" t="s">
        <v>35</v>
      </c>
      <c r="V5" s="43" t="s">
        <v>36</v>
      </c>
      <c r="W5" s="43" t="s">
        <v>125</v>
      </c>
      <c r="X5" s="114" t="s">
        <v>126</v>
      </c>
      <c r="Y5" s="141" t="s">
        <v>27</v>
      </c>
      <c r="Z5" s="140"/>
      <c r="AA5" s="43" t="s">
        <v>127</v>
      </c>
      <c r="AB5" s="43" t="s">
        <v>33</v>
      </c>
      <c r="AC5" s="43" t="s">
        <v>34</v>
      </c>
      <c r="AD5" s="95" t="s">
        <v>35</v>
      </c>
      <c r="AE5" s="43" t="s">
        <v>36</v>
      </c>
      <c r="AF5" s="43" t="s">
        <v>125</v>
      </c>
      <c r="AG5" s="114" t="s">
        <v>126</v>
      </c>
      <c r="AH5" s="43" t="s">
        <v>127</v>
      </c>
      <c r="AI5" s="43" t="s">
        <v>33</v>
      </c>
      <c r="AJ5" s="43" t="s">
        <v>34</v>
      </c>
      <c r="AK5" s="95" t="s">
        <v>35</v>
      </c>
      <c r="AL5" s="43" t="s">
        <v>36</v>
      </c>
      <c r="AM5" s="43" t="s">
        <v>125</v>
      </c>
      <c r="AN5" s="114" t="s">
        <v>126</v>
      </c>
      <c r="AO5" s="43" t="s">
        <v>127</v>
      </c>
      <c r="AP5" s="43" t="s">
        <v>33</v>
      </c>
      <c r="AQ5" s="43" t="s">
        <v>34</v>
      </c>
      <c r="AR5" s="95" t="s">
        <v>35</v>
      </c>
      <c r="AS5" s="43" t="s">
        <v>36</v>
      </c>
      <c r="AT5" s="43" t="s">
        <v>125</v>
      </c>
      <c r="AU5" s="114" t="s">
        <v>126</v>
      </c>
    </row>
    <row r="6" spans="1:47" x14ac:dyDescent="0.3">
      <c r="A6" s="32"/>
      <c r="B6" s="148" t="s">
        <v>30</v>
      </c>
      <c r="C6" s="149"/>
      <c r="D6" s="150">
        <f>'L4'!$D$8</f>
        <v>44287</v>
      </c>
      <c r="E6" s="151"/>
      <c r="F6" s="154">
        <f>D6</f>
        <v>44287</v>
      </c>
      <c r="G6" s="155"/>
      <c r="H6" s="47"/>
      <c r="I6" s="47" t="s">
        <v>101</v>
      </c>
      <c r="J6" s="47" t="s">
        <v>102</v>
      </c>
      <c r="K6" s="47" t="s">
        <v>103</v>
      </c>
      <c r="L6" s="96" t="s">
        <v>103</v>
      </c>
      <c r="M6" s="47" t="s">
        <v>103</v>
      </c>
      <c r="N6" s="47" t="s">
        <v>104</v>
      </c>
      <c r="O6" s="52" t="s">
        <v>103</v>
      </c>
      <c r="P6" s="152"/>
      <c r="Q6" s="153"/>
      <c r="R6" s="47" t="s">
        <v>101</v>
      </c>
      <c r="S6" s="47" t="s">
        <v>102</v>
      </c>
      <c r="T6" s="47" t="s">
        <v>103</v>
      </c>
      <c r="U6" s="96" t="s">
        <v>103</v>
      </c>
      <c r="V6" s="47" t="s">
        <v>103</v>
      </c>
      <c r="W6" s="47" t="s">
        <v>104</v>
      </c>
      <c r="X6" s="52" t="s">
        <v>103</v>
      </c>
      <c r="Y6" s="152"/>
      <c r="Z6" s="153"/>
      <c r="AA6" s="47" t="s">
        <v>101</v>
      </c>
      <c r="AB6" s="47" t="s">
        <v>102</v>
      </c>
      <c r="AC6" s="47" t="s">
        <v>103</v>
      </c>
      <c r="AD6" s="96" t="s">
        <v>103</v>
      </c>
      <c r="AE6" s="47" t="s">
        <v>103</v>
      </c>
      <c r="AF6" s="47" t="s">
        <v>104</v>
      </c>
      <c r="AG6" s="52" t="s">
        <v>103</v>
      </c>
      <c r="AH6" s="47" t="s">
        <v>101</v>
      </c>
      <c r="AI6" s="47" t="s">
        <v>102</v>
      </c>
      <c r="AJ6" s="47" t="s">
        <v>103</v>
      </c>
      <c r="AK6" s="96" t="s">
        <v>103</v>
      </c>
      <c r="AL6" s="47" t="s">
        <v>103</v>
      </c>
      <c r="AM6" s="47" t="s">
        <v>104</v>
      </c>
      <c r="AN6" s="52" t="s">
        <v>103</v>
      </c>
      <c r="AO6" s="47" t="s">
        <v>101</v>
      </c>
      <c r="AP6" s="47" t="s">
        <v>102</v>
      </c>
      <c r="AQ6" s="47" t="s">
        <v>103</v>
      </c>
      <c r="AR6" s="96" t="s">
        <v>103</v>
      </c>
      <c r="AS6" s="47" t="s">
        <v>103</v>
      </c>
      <c r="AT6" s="47" t="s">
        <v>104</v>
      </c>
      <c r="AU6" s="52" t="s">
        <v>103</v>
      </c>
    </row>
    <row r="7" spans="1:47" x14ac:dyDescent="0.3">
      <c r="A7" s="32"/>
      <c r="B7" s="135"/>
      <c r="C7" s="137"/>
      <c r="D7" s="147"/>
      <c r="E7" s="138"/>
      <c r="F7" s="93"/>
      <c r="G7" s="59"/>
      <c r="H7" s="61"/>
      <c r="I7" s="61"/>
      <c r="J7" s="61"/>
      <c r="K7" s="61"/>
      <c r="L7" s="97"/>
      <c r="M7" s="61"/>
      <c r="N7" s="61"/>
      <c r="O7" s="59"/>
      <c r="P7" s="58"/>
      <c r="Q7" s="59"/>
      <c r="R7" s="44"/>
      <c r="S7" s="44"/>
      <c r="T7" s="44"/>
      <c r="U7" s="100"/>
      <c r="V7" s="44"/>
      <c r="W7" s="44"/>
      <c r="X7" s="113"/>
      <c r="Y7" s="58"/>
      <c r="Z7" s="59"/>
      <c r="AA7" s="118"/>
      <c r="AB7" s="44"/>
      <c r="AC7" s="44"/>
      <c r="AD7" s="100"/>
      <c r="AE7" s="44"/>
      <c r="AF7" s="44"/>
      <c r="AG7" s="113"/>
      <c r="AH7" s="71"/>
      <c r="AI7" s="108"/>
      <c r="AJ7" s="108"/>
      <c r="AK7" s="103"/>
      <c r="AL7" s="72"/>
      <c r="AM7" s="72"/>
      <c r="AN7" s="73"/>
      <c r="AO7" s="71"/>
      <c r="AP7" s="108"/>
      <c r="AQ7" s="108"/>
      <c r="AR7" s="103"/>
      <c r="AS7" s="72"/>
      <c r="AT7" s="72"/>
      <c r="AU7" s="73"/>
    </row>
    <row r="8" spans="1:47" x14ac:dyDescent="0.3">
      <c r="A8" s="32">
        <v>0</v>
      </c>
      <c r="B8" s="142">
        <v>41706.69</v>
      </c>
      <c r="C8" s="143"/>
      <c r="D8" s="142">
        <f t="shared" ref="D8:D35" si="0">B8*$O$2</f>
        <v>57254.944032000007</v>
      </c>
      <c r="E8" s="144">
        <f t="shared" ref="E8:E35" si="1">D8/40.3399</f>
        <v>1419.3129886787028</v>
      </c>
      <c r="F8" s="145">
        <f t="shared" ref="F8:F35" si="2">B8/12*$O$2</f>
        <v>4771.2453360000009</v>
      </c>
      <c r="G8" s="146">
        <f t="shared" ref="G8:G35" si="3">F8/40.3399</f>
        <v>118.27608238989191</v>
      </c>
      <c r="H8" s="60">
        <f>'L4'!$H$10</f>
        <v>1742.05</v>
      </c>
      <c r="I8" s="60">
        <f>GEW!$E$12+($F8-GEW!$E$12)*SUM(Fasering!$D$5)</f>
        <v>1858.3776639999999</v>
      </c>
      <c r="J8" s="60">
        <f>GEW!$E$12+($F8-GEW!$E$12)*SUM(Fasering!$D$5:$D$7)</f>
        <v>2611.5394851186811</v>
      </c>
      <c r="K8" s="60">
        <f>GEW!$E$12+($F8-GEW!$E$12)*SUM(Fasering!$D$5:$D$8)</f>
        <v>3043.6749444271827</v>
      </c>
      <c r="L8" s="98">
        <f>GEW!$E$12+($F8-GEW!$E$12)*SUM(Fasering!$D$5:$D$9)</f>
        <v>3475.8104037356843</v>
      </c>
      <c r="M8" s="60">
        <f>GEW!$E$12+($F8-GEW!$E$12)*SUM(Fasering!$D$5:$D$10)</f>
        <v>3907.9458630441859</v>
      </c>
      <c r="N8" s="60">
        <f>GEW!$E$12+($F8-GEW!$E$12)*SUM(Fasering!$D$5:$D$11)</f>
        <v>4339.1098766915002</v>
      </c>
      <c r="O8" s="117">
        <f>GEW!$E$12+($F8-GEW!$E$12)*SUM(Fasering!$D$5:$D$12)</f>
        <v>4771.2453360000018</v>
      </c>
      <c r="P8" s="145">
        <f t="shared" ref="P8:P35" si="4">((B8&lt;19968.2)*913.03+(B8&gt;19968.2)*(B8&lt;20424.71)*(20424.71-B8+456.51)+(B8&gt;20424.71)*(B8&lt;22659.62)*456.51+(B8&gt;22659.62)*(B8&lt;23116.13)*(23116.13-B8))/12*$O$2</f>
        <v>0</v>
      </c>
      <c r="Q8" s="146">
        <f t="shared" ref="Q8:Q35" si="5">P8/40.3399</f>
        <v>0</v>
      </c>
      <c r="R8" s="45">
        <f>$P8*SUM(Fasering!$D$5)</f>
        <v>0</v>
      </c>
      <c r="S8" s="45">
        <f>$P8*SUM(Fasering!$D$5:$D$7)</f>
        <v>0</v>
      </c>
      <c r="T8" s="45">
        <f>$P8*SUM(Fasering!$D$5:$D$8)</f>
        <v>0</v>
      </c>
      <c r="U8" s="101">
        <f>$P8*SUM(Fasering!$D$5:$D$9)</f>
        <v>0</v>
      </c>
      <c r="V8" s="45">
        <f>$P8*SUM(Fasering!$D$5:$D$10)</f>
        <v>0</v>
      </c>
      <c r="W8" s="45">
        <f>$P8*SUM(Fasering!$D$5:$D$11)</f>
        <v>0</v>
      </c>
      <c r="X8" s="116">
        <f>$P8*SUM(Fasering!$D$5:$D$12)</f>
        <v>0</v>
      </c>
      <c r="Y8" s="145">
        <f t="shared" ref="Y8:Y35" si="6">((B8&lt;19968.2)*456.51+(B8&gt;19968.2)*(B8&lt;20196.46)*(20196.46-B8+228.26)+(B8&gt;20196.46)*(B8&lt;22659.62)*228.26+(B8&gt;22659.62)*(B8&lt;22887.88)*(22887.88-B8))/12*$O$2</f>
        <v>0</v>
      </c>
      <c r="Z8" s="146">
        <f t="shared" ref="Z8:Z35" si="7">Y8/40.3399</f>
        <v>0</v>
      </c>
      <c r="AA8" s="115">
        <f>$Y8*SUM(Fasering!$D$5)</f>
        <v>0</v>
      </c>
      <c r="AB8" s="45">
        <f>$Y8*SUM(Fasering!$D$5:$D$7)</f>
        <v>0</v>
      </c>
      <c r="AC8" s="45">
        <f>$Y8*SUM(Fasering!$D$5:$D$8)</f>
        <v>0</v>
      </c>
      <c r="AD8" s="101">
        <f>$Y8*SUM(Fasering!$D$5:$D$9)</f>
        <v>0</v>
      </c>
      <c r="AE8" s="45">
        <f>$Y8*SUM(Fasering!$D$5:$D$10)</f>
        <v>0</v>
      </c>
      <c r="AF8" s="45">
        <f>$Y8*SUM(Fasering!$D$5:$D$11)</f>
        <v>0</v>
      </c>
      <c r="AG8" s="116">
        <f>$Y8*SUM(Fasering!$D$5:$D$12)</f>
        <v>0</v>
      </c>
      <c r="AH8" s="5">
        <f>($AK$2+(I8+R8)*12*7.57%)*SUM(Fasering!$D$5)</f>
        <v>0</v>
      </c>
      <c r="AI8" s="109">
        <f>($AK$2+(J8+S8)*12*7.57%)*SUM(Fasering!$D$5:$D$7)</f>
        <v>649.16615849120205</v>
      </c>
      <c r="AJ8" s="109">
        <f>($AK$2+(K8+T8)*12*7.57%)*SUM(Fasering!$D$5:$D$8)</f>
        <v>1181.3691608787669</v>
      </c>
      <c r="AK8" s="104">
        <f>($AK$2+(L8+U8)*12*7.57%)*SUM(Fasering!$D$5:$D$9)</f>
        <v>1830.0454079432725</v>
      </c>
      <c r="AL8" s="9">
        <f>($AK$2+(M8+V8)*12*7.57%)*SUM(Fasering!$D$5:$D$10)</f>
        <v>2595.1948996847191</v>
      </c>
      <c r="AM8" s="9">
        <f>($AK$2+(N8+W8)*12*7.57%)*SUM(Fasering!$D$5:$D$11)</f>
        <v>3474.7051153688249</v>
      </c>
      <c r="AN8" s="74">
        <f>($AK$2+(O8+X8)*12*7.57%)*SUM(Fasering!$D$5:$D$12)</f>
        <v>4472.539263222403</v>
      </c>
      <c r="AO8" s="5">
        <f>($AK$2+(I8+AA8)*12*7.57%)*SUM(Fasering!$D$5)</f>
        <v>0</v>
      </c>
      <c r="AP8" s="109">
        <f>($AK$2+(J8+AB8)*12*7.57%)*SUM(Fasering!$D$5:$D$7)</f>
        <v>649.16615849120205</v>
      </c>
      <c r="AQ8" s="109">
        <f>($AK$2+(K8+AC8)*12*7.57%)*SUM(Fasering!$D$5:$D$8)</f>
        <v>1181.3691608787669</v>
      </c>
      <c r="AR8" s="104">
        <f>($AK$2+(L8+AD8)*12*7.57%)*SUM(Fasering!$D$5:$D$9)</f>
        <v>1830.0454079432725</v>
      </c>
      <c r="AS8" s="9">
        <f>($AK$2+(M8+AE8)*12*7.57%)*SUM(Fasering!$D$5:$D$10)</f>
        <v>2595.1948996847191</v>
      </c>
      <c r="AT8" s="9">
        <f>($AK$2+(N8+AF8)*12*7.57%)*SUM(Fasering!$D$5:$D$11)</f>
        <v>3474.7051153688249</v>
      </c>
      <c r="AU8" s="74">
        <f>($AK$2+(O8+AG8)*12*7.57%)*SUM(Fasering!$D$5:$D$12)</f>
        <v>4472.539263222403</v>
      </c>
    </row>
    <row r="9" spans="1:47" x14ac:dyDescent="0.3">
      <c r="A9" s="32">
        <f t="shared" ref="A9:A35" si="8">+A8+1</f>
        <v>1</v>
      </c>
      <c r="B9" s="142">
        <v>41706.69</v>
      </c>
      <c r="C9" s="143"/>
      <c r="D9" s="142">
        <f t="shared" si="0"/>
        <v>57254.944032000007</v>
      </c>
      <c r="E9" s="144">
        <f t="shared" si="1"/>
        <v>1419.3129886787028</v>
      </c>
      <c r="F9" s="145">
        <f t="shared" si="2"/>
        <v>4771.2453360000009</v>
      </c>
      <c r="G9" s="146">
        <f t="shared" si="3"/>
        <v>118.27608238989191</v>
      </c>
      <c r="H9" s="60">
        <f>'L4'!$H$10</f>
        <v>1742.05</v>
      </c>
      <c r="I9" s="60">
        <f>GEW!$E$12+($F9-GEW!$E$12)*SUM(Fasering!$D$5)</f>
        <v>1858.3776639999999</v>
      </c>
      <c r="J9" s="60">
        <f>GEW!$E$12+($F9-GEW!$E$12)*SUM(Fasering!$D$5:$D$7)</f>
        <v>2611.5394851186811</v>
      </c>
      <c r="K9" s="60">
        <f>GEW!$E$12+($F9-GEW!$E$12)*SUM(Fasering!$D$5:$D$8)</f>
        <v>3043.6749444271827</v>
      </c>
      <c r="L9" s="98">
        <f>GEW!$E$12+($F9-GEW!$E$12)*SUM(Fasering!$D$5:$D$9)</f>
        <v>3475.8104037356843</v>
      </c>
      <c r="M9" s="60">
        <f>GEW!$E$12+($F9-GEW!$E$12)*SUM(Fasering!$D$5:$D$10)</f>
        <v>3907.9458630441859</v>
      </c>
      <c r="N9" s="60">
        <f>GEW!$E$12+($F9-GEW!$E$12)*SUM(Fasering!$D$5:$D$11)</f>
        <v>4339.1098766915002</v>
      </c>
      <c r="O9" s="117">
        <f>GEW!$E$12+($F9-GEW!$E$12)*SUM(Fasering!$D$5:$D$12)</f>
        <v>4771.2453360000018</v>
      </c>
      <c r="P9" s="145">
        <f t="shared" si="4"/>
        <v>0</v>
      </c>
      <c r="Q9" s="146">
        <f t="shared" si="5"/>
        <v>0</v>
      </c>
      <c r="R9" s="45">
        <f>$P9*SUM(Fasering!$D$5)</f>
        <v>0</v>
      </c>
      <c r="S9" s="45">
        <f>$P9*SUM(Fasering!$D$5:$D$7)</f>
        <v>0</v>
      </c>
      <c r="T9" s="45">
        <f>$P9*SUM(Fasering!$D$5:$D$8)</f>
        <v>0</v>
      </c>
      <c r="U9" s="101">
        <f>$P9*SUM(Fasering!$D$5:$D$9)</f>
        <v>0</v>
      </c>
      <c r="V9" s="45">
        <f>$P9*SUM(Fasering!$D$5:$D$10)</f>
        <v>0</v>
      </c>
      <c r="W9" s="45">
        <f>$P9*SUM(Fasering!$D$5:$D$11)</f>
        <v>0</v>
      </c>
      <c r="X9" s="116">
        <f>$P9*SUM(Fasering!$D$5:$D$12)</f>
        <v>0</v>
      </c>
      <c r="Y9" s="145">
        <f t="shared" si="6"/>
        <v>0</v>
      </c>
      <c r="Z9" s="146">
        <f t="shared" si="7"/>
        <v>0</v>
      </c>
      <c r="AA9" s="115">
        <f>$Y9*SUM(Fasering!$D$5)</f>
        <v>0</v>
      </c>
      <c r="AB9" s="45">
        <f>$Y9*SUM(Fasering!$D$5:$D$7)</f>
        <v>0</v>
      </c>
      <c r="AC9" s="45">
        <f>$Y9*SUM(Fasering!$D$5:$D$8)</f>
        <v>0</v>
      </c>
      <c r="AD9" s="101">
        <f>$Y9*SUM(Fasering!$D$5:$D$9)</f>
        <v>0</v>
      </c>
      <c r="AE9" s="45">
        <f>$Y9*SUM(Fasering!$D$5:$D$10)</f>
        <v>0</v>
      </c>
      <c r="AF9" s="45">
        <f>$Y9*SUM(Fasering!$D$5:$D$11)</f>
        <v>0</v>
      </c>
      <c r="AG9" s="116">
        <f>$Y9*SUM(Fasering!$D$5:$D$12)</f>
        <v>0</v>
      </c>
      <c r="AH9" s="5">
        <f>($AK$2+(I9+R9)*12*7.57%)*SUM(Fasering!$D$5)</f>
        <v>0</v>
      </c>
      <c r="AI9" s="109">
        <f>($AK$2+(J9+S9)*12*7.57%)*SUM(Fasering!$D$5:$D$7)</f>
        <v>649.16615849120205</v>
      </c>
      <c r="AJ9" s="109">
        <f>($AK$2+(K9+T9)*12*7.57%)*SUM(Fasering!$D$5:$D$8)</f>
        <v>1181.3691608787669</v>
      </c>
      <c r="AK9" s="104">
        <f>($AK$2+(L9+U9)*12*7.57%)*SUM(Fasering!$D$5:$D$9)</f>
        <v>1830.0454079432725</v>
      </c>
      <c r="AL9" s="9">
        <f>($AK$2+(M9+V9)*12*7.57%)*SUM(Fasering!$D$5:$D$10)</f>
        <v>2595.1948996847191</v>
      </c>
      <c r="AM9" s="9">
        <f>($AK$2+(N9+W9)*12*7.57%)*SUM(Fasering!$D$5:$D$11)</f>
        <v>3474.7051153688249</v>
      </c>
      <c r="AN9" s="74">
        <f>($AK$2+(O9+X9)*12*7.57%)*SUM(Fasering!$D$5:$D$12)</f>
        <v>4472.539263222403</v>
      </c>
      <c r="AO9" s="5">
        <f>($AK$2+(I9+AA9)*12*7.57%)*SUM(Fasering!$D$5)</f>
        <v>0</v>
      </c>
      <c r="AP9" s="109">
        <f>($AK$2+(J9+AB9)*12*7.57%)*SUM(Fasering!$D$5:$D$7)</f>
        <v>649.16615849120205</v>
      </c>
      <c r="AQ9" s="109">
        <f>($AK$2+(K9+AC9)*12*7.57%)*SUM(Fasering!$D$5:$D$8)</f>
        <v>1181.3691608787669</v>
      </c>
      <c r="AR9" s="104">
        <f>($AK$2+(L9+AD9)*12*7.57%)*SUM(Fasering!$D$5:$D$9)</f>
        <v>1830.0454079432725</v>
      </c>
      <c r="AS9" s="9">
        <f>($AK$2+(M9+AE9)*12*7.57%)*SUM(Fasering!$D$5:$D$10)</f>
        <v>2595.1948996847191</v>
      </c>
      <c r="AT9" s="9">
        <f>($AK$2+(N9+AF9)*12*7.57%)*SUM(Fasering!$D$5:$D$11)</f>
        <v>3474.7051153688249</v>
      </c>
      <c r="AU9" s="74">
        <f>($AK$2+(O9+AG9)*12*7.57%)*SUM(Fasering!$D$5:$D$12)</f>
        <v>4472.539263222403</v>
      </c>
    </row>
    <row r="10" spans="1:47" x14ac:dyDescent="0.3">
      <c r="A10" s="32">
        <f t="shared" si="8"/>
        <v>2</v>
      </c>
      <c r="B10" s="142">
        <v>43337.599999999999</v>
      </c>
      <c r="C10" s="143"/>
      <c r="D10" s="142">
        <f t="shared" si="0"/>
        <v>59493.857279999997</v>
      </c>
      <c r="E10" s="144">
        <f t="shared" si="1"/>
        <v>1474.8141983495248</v>
      </c>
      <c r="F10" s="145">
        <f t="shared" si="2"/>
        <v>4957.8214399999997</v>
      </c>
      <c r="G10" s="146">
        <f t="shared" si="3"/>
        <v>122.90118319579373</v>
      </c>
      <c r="H10" s="60">
        <f>'L4'!$H$10</f>
        <v>1742.05</v>
      </c>
      <c r="I10" s="60">
        <f>GEW!$E$12+($F10-GEW!$E$12)*SUM(Fasering!$D$5)</f>
        <v>1858.3776639999999</v>
      </c>
      <c r="J10" s="60">
        <f>GEW!$E$12+($F10-GEW!$E$12)*SUM(Fasering!$D$5:$D$7)</f>
        <v>2659.7812915064678</v>
      </c>
      <c r="K10" s="60">
        <f>GEW!$E$12+($F10-GEW!$E$12)*SUM(Fasering!$D$5:$D$8)</f>
        <v>3119.5960550185391</v>
      </c>
      <c r="L10" s="98">
        <f>GEW!$E$12+($F10-GEW!$E$12)*SUM(Fasering!$D$5:$D$9)</f>
        <v>3579.4108185306095</v>
      </c>
      <c r="M10" s="60">
        <f>GEW!$E$12+($F10-GEW!$E$12)*SUM(Fasering!$D$5:$D$10)</f>
        <v>4039.2255820426799</v>
      </c>
      <c r="N10" s="60">
        <f>GEW!$E$12+($F10-GEW!$E$12)*SUM(Fasering!$D$5:$D$11)</f>
        <v>4498.0066764879302</v>
      </c>
      <c r="O10" s="117">
        <f>GEW!$E$12+($F10-GEW!$E$12)*SUM(Fasering!$D$5:$D$12)</f>
        <v>4957.8214400000006</v>
      </c>
      <c r="P10" s="145">
        <f t="shared" si="4"/>
        <v>0</v>
      </c>
      <c r="Q10" s="146">
        <f t="shared" si="5"/>
        <v>0</v>
      </c>
      <c r="R10" s="45">
        <f>$P10*SUM(Fasering!$D$5)</f>
        <v>0</v>
      </c>
      <c r="S10" s="45">
        <f>$P10*SUM(Fasering!$D$5:$D$7)</f>
        <v>0</v>
      </c>
      <c r="T10" s="45">
        <f>$P10*SUM(Fasering!$D$5:$D$8)</f>
        <v>0</v>
      </c>
      <c r="U10" s="101">
        <f>$P10*SUM(Fasering!$D$5:$D$9)</f>
        <v>0</v>
      </c>
      <c r="V10" s="45">
        <f>$P10*SUM(Fasering!$D$5:$D$10)</f>
        <v>0</v>
      </c>
      <c r="W10" s="45">
        <f>$P10*SUM(Fasering!$D$5:$D$11)</f>
        <v>0</v>
      </c>
      <c r="X10" s="116">
        <f>$P10*SUM(Fasering!$D$5:$D$12)</f>
        <v>0</v>
      </c>
      <c r="Y10" s="145">
        <f t="shared" si="6"/>
        <v>0</v>
      </c>
      <c r="Z10" s="146">
        <f t="shared" si="7"/>
        <v>0</v>
      </c>
      <c r="AA10" s="115">
        <f>$Y10*SUM(Fasering!$D$5)</f>
        <v>0</v>
      </c>
      <c r="AB10" s="45">
        <f>$Y10*SUM(Fasering!$D$5:$D$7)</f>
        <v>0</v>
      </c>
      <c r="AC10" s="45">
        <f>$Y10*SUM(Fasering!$D$5:$D$8)</f>
        <v>0</v>
      </c>
      <c r="AD10" s="101">
        <f>$Y10*SUM(Fasering!$D$5:$D$9)</f>
        <v>0</v>
      </c>
      <c r="AE10" s="45">
        <f>$Y10*SUM(Fasering!$D$5:$D$10)</f>
        <v>0</v>
      </c>
      <c r="AF10" s="45">
        <f>$Y10*SUM(Fasering!$D$5:$D$11)</f>
        <v>0</v>
      </c>
      <c r="AG10" s="116">
        <f>$Y10*SUM(Fasering!$D$5:$D$12)</f>
        <v>0</v>
      </c>
      <c r="AH10" s="5">
        <f>($AK$2+(I10+R10)*12*7.57%)*SUM(Fasering!$D$5)</f>
        <v>0</v>
      </c>
      <c r="AI10" s="109">
        <f>($AK$2+(J10+S10)*12*7.57%)*SUM(Fasering!$D$5:$D$7)</f>
        <v>660.49715819426649</v>
      </c>
      <c r="AJ10" s="109">
        <f>($AK$2+(K10+T10)*12*7.57%)*SUM(Fasering!$D$5:$D$8)</f>
        <v>1209.432943668246</v>
      </c>
      <c r="AK10" s="104">
        <f>($AK$2+(L10+U10)*12*7.57%)*SUM(Fasering!$D$5:$D$9)</f>
        <v>1882.3023622264225</v>
      </c>
      <c r="AL10" s="9">
        <f>($AK$2+(M10+V10)*12*7.57%)*SUM(Fasering!$D$5:$D$10)</f>
        <v>2679.1054138687969</v>
      </c>
      <c r="AM10" s="9">
        <f>($AK$2+(N10+W10)*12*7.57%)*SUM(Fasering!$D$5:$D$11)</f>
        <v>3597.6332825690074</v>
      </c>
      <c r="AN10" s="74">
        <f>($AK$2+(O10+X10)*12*7.57%)*SUM(Fasering!$D$5:$D$12)</f>
        <v>4642.0249960960018</v>
      </c>
      <c r="AO10" s="5">
        <f>($AK$2+(I10+AA10)*12*7.57%)*SUM(Fasering!$D$5)</f>
        <v>0</v>
      </c>
      <c r="AP10" s="109">
        <f>($AK$2+(J10+AB10)*12*7.57%)*SUM(Fasering!$D$5:$D$7)</f>
        <v>660.49715819426649</v>
      </c>
      <c r="AQ10" s="109">
        <f>($AK$2+(K10+AC10)*12*7.57%)*SUM(Fasering!$D$5:$D$8)</f>
        <v>1209.432943668246</v>
      </c>
      <c r="AR10" s="104">
        <f>($AK$2+(L10+AD10)*12*7.57%)*SUM(Fasering!$D$5:$D$9)</f>
        <v>1882.3023622264225</v>
      </c>
      <c r="AS10" s="9">
        <f>($AK$2+(M10+AE10)*12*7.57%)*SUM(Fasering!$D$5:$D$10)</f>
        <v>2679.1054138687969</v>
      </c>
      <c r="AT10" s="9">
        <f>($AK$2+(N10+AF10)*12*7.57%)*SUM(Fasering!$D$5:$D$11)</f>
        <v>3597.6332825690074</v>
      </c>
      <c r="AU10" s="74">
        <f>($AK$2+(O10+AG10)*12*7.57%)*SUM(Fasering!$D$5:$D$12)</f>
        <v>4642.0249960960018</v>
      </c>
    </row>
    <row r="11" spans="1:47" x14ac:dyDescent="0.3">
      <c r="A11" s="32">
        <f t="shared" si="8"/>
        <v>3</v>
      </c>
      <c r="B11" s="142">
        <v>43337.599999999999</v>
      </c>
      <c r="C11" s="143"/>
      <c r="D11" s="142">
        <f t="shared" si="0"/>
        <v>59493.857279999997</v>
      </c>
      <c r="E11" s="144">
        <f t="shared" si="1"/>
        <v>1474.8141983495248</v>
      </c>
      <c r="F11" s="145">
        <f t="shared" si="2"/>
        <v>4957.8214399999997</v>
      </c>
      <c r="G11" s="146">
        <f t="shared" si="3"/>
        <v>122.90118319579373</v>
      </c>
      <c r="H11" s="60">
        <f>'L4'!$H$10</f>
        <v>1742.05</v>
      </c>
      <c r="I11" s="60">
        <f>GEW!$E$12+($F11-GEW!$E$12)*SUM(Fasering!$D$5)</f>
        <v>1858.3776639999999</v>
      </c>
      <c r="J11" s="60">
        <f>GEW!$E$12+($F11-GEW!$E$12)*SUM(Fasering!$D$5:$D$7)</f>
        <v>2659.7812915064678</v>
      </c>
      <c r="K11" s="60">
        <f>GEW!$E$12+($F11-GEW!$E$12)*SUM(Fasering!$D$5:$D$8)</f>
        <v>3119.5960550185391</v>
      </c>
      <c r="L11" s="98">
        <f>GEW!$E$12+($F11-GEW!$E$12)*SUM(Fasering!$D$5:$D$9)</f>
        <v>3579.4108185306095</v>
      </c>
      <c r="M11" s="60">
        <f>GEW!$E$12+($F11-GEW!$E$12)*SUM(Fasering!$D$5:$D$10)</f>
        <v>4039.2255820426799</v>
      </c>
      <c r="N11" s="60">
        <f>GEW!$E$12+($F11-GEW!$E$12)*SUM(Fasering!$D$5:$D$11)</f>
        <v>4498.0066764879302</v>
      </c>
      <c r="O11" s="117">
        <f>GEW!$E$12+($F11-GEW!$E$12)*SUM(Fasering!$D$5:$D$12)</f>
        <v>4957.8214400000006</v>
      </c>
      <c r="P11" s="145">
        <f t="shared" si="4"/>
        <v>0</v>
      </c>
      <c r="Q11" s="146">
        <f t="shared" si="5"/>
        <v>0</v>
      </c>
      <c r="R11" s="45">
        <f>$P11*SUM(Fasering!$D$5)</f>
        <v>0</v>
      </c>
      <c r="S11" s="45">
        <f>$P11*SUM(Fasering!$D$5:$D$7)</f>
        <v>0</v>
      </c>
      <c r="T11" s="45">
        <f>$P11*SUM(Fasering!$D$5:$D$8)</f>
        <v>0</v>
      </c>
      <c r="U11" s="101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116">
        <f>$P11*SUM(Fasering!$D$5:$D$12)</f>
        <v>0</v>
      </c>
      <c r="Y11" s="145">
        <f t="shared" si="6"/>
        <v>0</v>
      </c>
      <c r="Z11" s="146">
        <f t="shared" si="7"/>
        <v>0</v>
      </c>
      <c r="AA11" s="115">
        <f>$Y11*SUM(Fasering!$D$5)</f>
        <v>0</v>
      </c>
      <c r="AB11" s="45">
        <f>$Y11*SUM(Fasering!$D$5:$D$7)</f>
        <v>0</v>
      </c>
      <c r="AC11" s="45">
        <f>$Y11*SUM(Fasering!$D$5:$D$8)</f>
        <v>0</v>
      </c>
      <c r="AD11" s="101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116">
        <f>$Y11*SUM(Fasering!$D$5:$D$12)</f>
        <v>0</v>
      </c>
      <c r="AH11" s="5">
        <f>($AK$2+(I11+R11)*12*7.57%)*SUM(Fasering!$D$5)</f>
        <v>0</v>
      </c>
      <c r="AI11" s="109">
        <f>($AK$2+(J11+S11)*12*7.57%)*SUM(Fasering!$D$5:$D$7)</f>
        <v>660.49715819426649</v>
      </c>
      <c r="AJ11" s="109">
        <f>($AK$2+(K11+T11)*12*7.57%)*SUM(Fasering!$D$5:$D$8)</f>
        <v>1209.432943668246</v>
      </c>
      <c r="AK11" s="104">
        <f>($AK$2+(L11+U11)*12*7.57%)*SUM(Fasering!$D$5:$D$9)</f>
        <v>1882.3023622264225</v>
      </c>
      <c r="AL11" s="9">
        <f>($AK$2+(M11+V11)*12*7.57%)*SUM(Fasering!$D$5:$D$10)</f>
        <v>2679.1054138687969</v>
      </c>
      <c r="AM11" s="9">
        <f>($AK$2+(N11+W11)*12*7.57%)*SUM(Fasering!$D$5:$D$11)</f>
        <v>3597.6332825690074</v>
      </c>
      <c r="AN11" s="74">
        <f>($AK$2+(O11+X11)*12*7.57%)*SUM(Fasering!$D$5:$D$12)</f>
        <v>4642.0249960960018</v>
      </c>
      <c r="AO11" s="5">
        <f>($AK$2+(I11+AA11)*12*7.57%)*SUM(Fasering!$D$5)</f>
        <v>0</v>
      </c>
      <c r="AP11" s="109">
        <f>($AK$2+(J11+AB11)*12*7.57%)*SUM(Fasering!$D$5:$D$7)</f>
        <v>660.49715819426649</v>
      </c>
      <c r="AQ11" s="109">
        <f>($AK$2+(K11+AC11)*12*7.57%)*SUM(Fasering!$D$5:$D$8)</f>
        <v>1209.432943668246</v>
      </c>
      <c r="AR11" s="104">
        <f>($AK$2+(L11+AD11)*12*7.57%)*SUM(Fasering!$D$5:$D$9)</f>
        <v>1882.3023622264225</v>
      </c>
      <c r="AS11" s="9">
        <f>($AK$2+(M11+AE11)*12*7.57%)*SUM(Fasering!$D$5:$D$10)</f>
        <v>2679.1054138687969</v>
      </c>
      <c r="AT11" s="9">
        <f>($AK$2+(N11+AF11)*12*7.57%)*SUM(Fasering!$D$5:$D$11)</f>
        <v>3597.6332825690074</v>
      </c>
      <c r="AU11" s="74">
        <f>($AK$2+(O11+AG11)*12*7.57%)*SUM(Fasering!$D$5:$D$12)</f>
        <v>4642.0249960960018</v>
      </c>
    </row>
    <row r="12" spans="1:47" x14ac:dyDescent="0.3">
      <c r="A12" s="32">
        <f t="shared" si="8"/>
        <v>4</v>
      </c>
      <c r="B12" s="142">
        <v>44968.51</v>
      </c>
      <c r="C12" s="143"/>
      <c r="D12" s="142">
        <f t="shared" si="0"/>
        <v>61732.770528000001</v>
      </c>
      <c r="E12" s="144">
        <f t="shared" si="1"/>
        <v>1530.3154080203471</v>
      </c>
      <c r="F12" s="145">
        <f t="shared" si="2"/>
        <v>5144.3975440000004</v>
      </c>
      <c r="G12" s="146">
        <f t="shared" si="3"/>
        <v>127.5262840016956</v>
      </c>
      <c r="H12" s="60">
        <f>'L4'!$H$10</f>
        <v>1742.05</v>
      </c>
      <c r="I12" s="60">
        <f>GEW!$E$12+($F12-GEW!$E$12)*SUM(Fasering!$D$5)</f>
        <v>1858.3776639999999</v>
      </c>
      <c r="J12" s="60">
        <f>GEW!$E$12+($F12-GEW!$E$12)*SUM(Fasering!$D$5:$D$7)</f>
        <v>2708.0230978942554</v>
      </c>
      <c r="K12" s="60">
        <f>GEW!$E$12+($F12-GEW!$E$12)*SUM(Fasering!$D$5:$D$8)</f>
        <v>3195.5171656098955</v>
      </c>
      <c r="L12" s="98">
        <f>GEW!$E$12+($F12-GEW!$E$12)*SUM(Fasering!$D$5:$D$9)</f>
        <v>3683.0112333255356</v>
      </c>
      <c r="M12" s="60">
        <f>GEW!$E$12+($F12-GEW!$E$12)*SUM(Fasering!$D$5:$D$10)</f>
        <v>4170.5053010411757</v>
      </c>
      <c r="N12" s="60">
        <f>GEW!$E$12+($F12-GEW!$E$12)*SUM(Fasering!$D$5:$D$11)</f>
        <v>4656.9034762843612</v>
      </c>
      <c r="O12" s="117">
        <f>GEW!$E$12+($F12-GEW!$E$12)*SUM(Fasering!$D$5:$D$12)</f>
        <v>5144.3975440000013</v>
      </c>
      <c r="P12" s="145">
        <f t="shared" si="4"/>
        <v>0</v>
      </c>
      <c r="Q12" s="146">
        <f t="shared" si="5"/>
        <v>0</v>
      </c>
      <c r="R12" s="45">
        <f>$P12*SUM(Fasering!$D$5)</f>
        <v>0</v>
      </c>
      <c r="S12" s="45">
        <f>$P12*SUM(Fasering!$D$5:$D$7)</f>
        <v>0</v>
      </c>
      <c r="T12" s="45">
        <f>$P12*SUM(Fasering!$D$5:$D$8)</f>
        <v>0</v>
      </c>
      <c r="U12" s="101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116">
        <f>$P12*SUM(Fasering!$D$5:$D$12)</f>
        <v>0</v>
      </c>
      <c r="Y12" s="145">
        <f t="shared" si="6"/>
        <v>0</v>
      </c>
      <c r="Z12" s="146">
        <f t="shared" si="7"/>
        <v>0</v>
      </c>
      <c r="AA12" s="115">
        <f>$Y12*SUM(Fasering!$D$5)</f>
        <v>0</v>
      </c>
      <c r="AB12" s="45">
        <f>$Y12*SUM(Fasering!$D$5:$D$7)</f>
        <v>0</v>
      </c>
      <c r="AC12" s="45">
        <f>$Y12*SUM(Fasering!$D$5:$D$8)</f>
        <v>0</v>
      </c>
      <c r="AD12" s="101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116">
        <f>$Y12*SUM(Fasering!$D$5:$D$12)</f>
        <v>0</v>
      </c>
      <c r="AH12" s="5">
        <f>($AK$2+(I12+R12)*12*7.57%)*SUM(Fasering!$D$5)</f>
        <v>0</v>
      </c>
      <c r="AI12" s="109">
        <f>($AK$2+(J12+S12)*12*7.57%)*SUM(Fasering!$D$5:$D$7)</f>
        <v>671.82815789733127</v>
      </c>
      <c r="AJ12" s="109">
        <f>($AK$2+(K12+T12)*12*7.57%)*SUM(Fasering!$D$5:$D$8)</f>
        <v>1237.4967264577249</v>
      </c>
      <c r="AK12" s="104">
        <f>($AK$2+(L12+U12)*12*7.57%)*SUM(Fasering!$D$5:$D$9)</f>
        <v>1934.5593165095734</v>
      </c>
      <c r="AL12" s="9">
        <f>($AK$2+(M12+V12)*12*7.57%)*SUM(Fasering!$D$5:$D$10)</f>
        <v>2763.0159280528765</v>
      </c>
      <c r="AM12" s="9">
        <f>($AK$2+(N12+W12)*12*7.57%)*SUM(Fasering!$D$5:$D$11)</f>
        <v>3720.5614497691918</v>
      </c>
      <c r="AN12" s="74">
        <f>($AK$2+(O12+X12)*12*7.57%)*SUM(Fasering!$D$5:$D$12)</f>
        <v>4811.5107289696025</v>
      </c>
      <c r="AO12" s="5">
        <f>($AK$2+(I12+AA12)*12*7.57%)*SUM(Fasering!$D$5)</f>
        <v>0</v>
      </c>
      <c r="AP12" s="109">
        <f>($AK$2+(J12+AB12)*12*7.57%)*SUM(Fasering!$D$5:$D$7)</f>
        <v>671.82815789733127</v>
      </c>
      <c r="AQ12" s="109">
        <f>($AK$2+(K12+AC12)*12*7.57%)*SUM(Fasering!$D$5:$D$8)</f>
        <v>1237.4967264577249</v>
      </c>
      <c r="AR12" s="104">
        <f>($AK$2+(L12+AD12)*12*7.57%)*SUM(Fasering!$D$5:$D$9)</f>
        <v>1934.5593165095734</v>
      </c>
      <c r="AS12" s="9">
        <f>($AK$2+(M12+AE12)*12*7.57%)*SUM(Fasering!$D$5:$D$10)</f>
        <v>2763.0159280528765</v>
      </c>
      <c r="AT12" s="9">
        <f>($AK$2+(N12+AF12)*12*7.57%)*SUM(Fasering!$D$5:$D$11)</f>
        <v>3720.5614497691918</v>
      </c>
      <c r="AU12" s="74">
        <f>($AK$2+(O12+AG12)*12*7.57%)*SUM(Fasering!$D$5:$D$12)</f>
        <v>4811.5107289696025</v>
      </c>
    </row>
    <row r="13" spans="1:47" x14ac:dyDescent="0.3">
      <c r="A13" s="32">
        <f t="shared" si="8"/>
        <v>5</v>
      </c>
      <c r="B13" s="142">
        <v>44968.51</v>
      </c>
      <c r="C13" s="143"/>
      <c r="D13" s="142">
        <f t="shared" si="0"/>
        <v>61732.770528000001</v>
      </c>
      <c r="E13" s="144">
        <f t="shared" si="1"/>
        <v>1530.3154080203471</v>
      </c>
      <c r="F13" s="145">
        <f t="shared" si="2"/>
        <v>5144.3975440000004</v>
      </c>
      <c r="G13" s="146">
        <f t="shared" si="3"/>
        <v>127.5262840016956</v>
      </c>
      <c r="H13" s="60">
        <f>'L4'!$H$10</f>
        <v>1742.05</v>
      </c>
      <c r="I13" s="60">
        <f>GEW!$E$12+($F13-GEW!$E$12)*SUM(Fasering!$D$5)</f>
        <v>1858.3776639999999</v>
      </c>
      <c r="J13" s="60">
        <f>GEW!$E$12+($F13-GEW!$E$12)*SUM(Fasering!$D$5:$D$7)</f>
        <v>2708.0230978942554</v>
      </c>
      <c r="K13" s="60">
        <f>GEW!$E$12+($F13-GEW!$E$12)*SUM(Fasering!$D$5:$D$8)</f>
        <v>3195.5171656098955</v>
      </c>
      <c r="L13" s="98">
        <f>GEW!$E$12+($F13-GEW!$E$12)*SUM(Fasering!$D$5:$D$9)</f>
        <v>3683.0112333255356</v>
      </c>
      <c r="M13" s="60">
        <f>GEW!$E$12+($F13-GEW!$E$12)*SUM(Fasering!$D$5:$D$10)</f>
        <v>4170.5053010411757</v>
      </c>
      <c r="N13" s="60">
        <f>GEW!$E$12+($F13-GEW!$E$12)*SUM(Fasering!$D$5:$D$11)</f>
        <v>4656.9034762843612</v>
      </c>
      <c r="O13" s="117">
        <f>GEW!$E$12+($F13-GEW!$E$12)*SUM(Fasering!$D$5:$D$12)</f>
        <v>5144.3975440000013</v>
      </c>
      <c r="P13" s="145">
        <f t="shared" si="4"/>
        <v>0</v>
      </c>
      <c r="Q13" s="146">
        <f t="shared" si="5"/>
        <v>0</v>
      </c>
      <c r="R13" s="45">
        <f>$P13*SUM(Fasering!$D$5)</f>
        <v>0</v>
      </c>
      <c r="S13" s="45">
        <f>$P13*SUM(Fasering!$D$5:$D$7)</f>
        <v>0</v>
      </c>
      <c r="T13" s="45">
        <f>$P13*SUM(Fasering!$D$5:$D$8)</f>
        <v>0</v>
      </c>
      <c r="U13" s="101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116">
        <f>$P13*SUM(Fasering!$D$5:$D$12)</f>
        <v>0</v>
      </c>
      <c r="Y13" s="145">
        <f t="shared" si="6"/>
        <v>0</v>
      </c>
      <c r="Z13" s="146">
        <f t="shared" si="7"/>
        <v>0</v>
      </c>
      <c r="AA13" s="115">
        <f>$Y13*SUM(Fasering!$D$5)</f>
        <v>0</v>
      </c>
      <c r="AB13" s="45">
        <f>$Y13*SUM(Fasering!$D$5:$D$7)</f>
        <v>0</v>
      </c>
      <c r="AC13" s="45">
        <f>$Y13*SUM(Fasering!$D$5:$D$8)</f>
        <v>0</v>
      </c>
      <c r="AD13" s="101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116">
        <f>$Y13*SUM(Fasering!$D$5:$D$12)</f>
        <v>0</v>
      </c>
      <c r="AH13" s="5">
        <f>($AK$2+(I13+R13)*12*7.57%)*SUM(Fasering!$D$5)</f>
        <v>0</v>
      </c>
      <c r="AI13" s="109">
        <f>($AK$2+(J13+S13)*12*7.57%)*SUM(Fasering!$D$5:$D$7)</f>
        <v>671.82815789733127</v>
      </c>
      <c r="AJ13" s="109">
        <f>($AK$2+(K13+T13)*12*7.57%)*SUM(Fasering!$D$5:$D$8)</f>
        <v>1237.4967264577249</v>
      </c>
      <c r="AK13" s="104">
        <f>($AK$2+(L13+U13)*12*7.57%)*SUM(Fasering!$D$5:$D$9)</f>
        <v>1934.5593165095734</v>
      </c>
      <c r="AL13" s="9">
        <f>($AK$2+(M13+V13)*12*7.57%)*SUM(Fasering!$D$5:$D$10)</f>
        <v>2763.0159280528765</v>
      </c>
      <c r="AM13" s="9">
        <f>($AK$2+(N13+W13)*12*7.57%)*SUM(Fasering!$D$5:$D$11)</f>
        <v>3720.5614497691918</v>
      </c>
      <c r="AN13" s="74">
        <f>($AK$2+(O13+X13)*12*7.57%)*SUM(Fasering!$D$5:$D$12)</f>
        <v>4811.5107289696025</v>
      </c>
      <c r="AO13" s="5">
        <f>($AK$2+(I13+AA13)*12*7.57%)*SUM(Fasering!$D$5)</f>
        <v>0</v>
      </c>
      <c r="AP13" s="109">
        <f>($AK$2+(J13+AB13)*12*7.57%)*SUM(Fasering!$D$5:$D$7)</f>
        <v>671.82815789733127</v>
      </c>
      <c r="AQ13" s="109">
        <f>($AK$2+(K13+AC13)*12*7.57%)*SUM(Fasering!$D$5:$D$8)</f>
        <v>1237.4967264577249</v>
      </c>
      <c r="AR13" s="104">
        <f>($AK$2+(L13+AD13)*12*7.57%)*SUM(Fasering!$D$5:$D$9)</f>
        <v>1934.5593165095734</v>
      </c>
      <c r="AS13" s="9">
        <f>($AK$2+(M13+AE13)*12*7.57%)*SUM(Fasering!$D$5:$D$10)</f>
        <v>2763.0159280528765</v>
      </c>
      <c r="AT13" s="9">
        <f>($AK$2+(N13+AF13)*12*7.57%)*SUM(Fasering!$D$5:$D$11)</f>
        <v>3720.5614497691918</v>
      </c>
      <c r="AU13" s="74">
        <f>($AK$2+(O13+AG13)*12*7.57%)*SUM(Fasering!$D$5:$D$12)</f>
        <v>4811.5107289696025</v>
      </c>
    </row>
    <row r="14" spans="1:47" x14ac:dyDescent="0.3">
      <c r="A14" s="32">
        <f t="shared" si="8"/>
        <v>6</v>
      </c>
      <c r="B14" s="142">
        <v>46599.03</v>
      </c>
      <c r="C14" s="143"/>
      <c r="D14" s="142">
        <f t="shared" si="0"/>
        <v>63971.148384</v>
      </c>
      <c r="E14" s="144">
        <f t="shared" si="1"/>
        <v>1585.8033456701678</v>
      </c>
      <c r="F14" s="142">
        <f t="shared" si="2"/>
        <v>5330.929032</v>
      </c>
      <c r="G14" s="144">
        <f t="shared" si="3"/>
        <v>132.15027880584731</v>
      </c>
      <c r="H14" s="60">
        <f>'L4'!$H$10</f>
        <v>1742.05</v>
      </c>
      <c r="I14" s="60">
        <f>GEW!$E$12+($F14-GEW!$E$12)*SUM(Fasering!$D$5)</f>
        <v>1858.3776639999999</v>
      </c>
      <c r="J14" s="60">
        <f>GEW!$E$12+($F14-GEW!$E$12)*SUM(Fasering!$D$5:$D$7)</f>
        <v>2756.2533682043368</v>
      </c>
      <c r="K14" s="60">
        <f>GEW!$E$12+($F14-GEW!$E$12)*SUM(Fasering!$D$5:$D$8)</f>
        <v>3271.4201211631871</v>
      </c>
      <c r="L14" s="98">
        <f>GEW!$E$12+($F14-GEW!$E$12)*SUM(Fasering!$D$5:$D$9)</f>
        <v>3786.586874122037</v>
      </c>
      <c r="M14" s="60">
        <f>GEW!$E$12+($F14-GEW!$E$12)*SUM(Fasering!$D$5:$D$10)</f>
        <v>4301.7536270808869</v>
      </c>
      <c r="N14" s="60">
        <f>GEW!$E$12+($F14-GEW!$E$12)*SUM(Fasering!$D$5:$D$11)</f>
        <v>4815.7622790411506</v>
      </c>
      <c r="O14" s="117">
        <f>GEW!$E$12+($F14-GEW!$E$12)*SUM(Fasering!$D$5:$D$12)</f>
        <v>5330.9290320000009</v>
      </c>
      <c r="P14" s="145">
        <f t="shared" si="4"/>
        <v>0</v>
      </c>
      <c r="Q14" s="146">
        <f t="shared" si="5"/>
        <v>0</v>
      </c>
      <c r="R14" s="45">
        <f>$P14*SUM(Fasering!$D$5)</f>
        <v>0</v>
      </c>
      <c r="S14" s="45">
        <f>$P14*SUM(Fasering!$D$5:$D$7)</f>
        <v>0</v>
      </c>
      <c r="T14" s="45">
        <f>$P14*SUM(Fasering!$D$5:$D$8)</f>
        <v>0</v>
      </c>
      <c r="U14" s="101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116">
        <f>$P14*SUM(Fasering!$D$5:$D$12)</f>
        <v>0</v>
      </c>
      <c r="Y14" s="145">
        <f t="shared" si="6"/>
        <v>0</v>
      </c>
      <c r="Z14" s="146">
        <f t="shared" si="7"/>
        <v>0</v>
      </c>
      <c r="AA14" s="115">
        <f>$Y14*SUM(Fasering!$D$5)</f>
        <v>0</v>
      </c>
      <c r="AB14" s="45">
        <f>$Y14*SUM(Fasering!$D$5:$D$7)</f>
        <v>0</v>
      </c>
      <c r="AC14" s="45">
        <f>$Y14*SUM(Fasering!$D$5:$D$8)</f>
        <v>0</v>
      </c>
      <c r="AD14" s="101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116">
        <f>$Y14*SUM(Fasering!$D$5:$D$12)</f>
        <v>0</v>
      </c>
      <c r="AH14" s="5">
        <f>($AK$2+(I14+R14)*12*7.57%)*SUM(Fasering!$D$5)</f>
        <v>0</v>
      </c>
      <c r="AI14" s="109">
        <f>($AK$2+(J14+S14)*12*7.57%)*SUM(Fasering!$D$5:$D$7)</f>
        <v>683.15644801502071</v>
      </c>
      <c r="AJ14" s="109">
        <f>($AK$2+(K14+T14)*12*7.57%)*SUM(Fasering!$D$5:$D$8)</f>
        <v>1265.5537983463646</v>
      </c>
      <c r="AK14" s="104">
        <f>($AK$2+(L14+U14)*12*7.57%)*SUM(Fasering!$D$5:$D$9)</f>
        <v>1986.8037745714912</v>
      </c>
      <c r="AL14" s="9">
        <f>($AK$2+(M14+V14)*12*7.57%)*SUM(Fasering!$D$5:$D$10)</f>
        <v>2846.9063766904001</v>
      </c>
      <c r="AM14" s="9">
        <f>($AK$2+(N14+W14)*12*7.57%)*SUM(Fasering!$D$5:$D$11)</f>
        <v>3843.4602211196911</v>
      </c>
      <c r="AN14" s="74">
        <f>($AK$2+(O14+X14)*12*7.57%)*SUM(Fasering!$D$5:$D$12)</f>
        <v>4980.9559326688022</v>
      </c>
      <c r="AO14" s="5">
        <f>($AK$2+(I14+AA14)*12*7.57%)*SUM(Fasering!$D$5)</f>
        <v>0</v>
      </c>
      <c r="AP14" s="109">
        <f>($AK$2+(J14+AB14)*12*7.57%)*SUM(Fasering!$D$5:$D$7)</f>
        <v>683.15644801502071</v>
      </c>
      <c r="AQ14" s="109">
        <f>($AK$2+(K14+AC14)*12*7.57%)*SUM(Fasering!$D$5:$D$8)</f>
        <v>1265.5537983463646</v>
      </c>
      <c r="AR14" s="104">
        <f>($AK$2+(L14+AD14)*12*7.57%)*SUM(Fasering!$D$5:$D$9)</f>
        <v>1986.8037745714912</v>
      </c>
      <c r="AS14" s="9">
        <f>($AK$2+(M14+AE14)*12*7.57%)*SUM(Fasering!$D$5:$D$10)</f>
        <v>2846.9063766904001</v>
      </c>
      <c r="AT14" s="9">
        <f>($AK$2+(N14+AF14)*12*7.57%)*SUM(Fasering!$D$5:$D$11)</f>
        <v>3843.4602211196911</v>
      </c>
      <c r="AU14" s="74">
        <f>($AK$2+(O14+AG14)*12*7.57%)*SUM(Fasering!$D$5:$D$12)</f>
        <v>4980.9559326688022</v>
      </c>
    </row>
    <row r="15" spans="1:47" x14ac:dyDescent="0.3">
      <c r="A15" s="32">
        <f t="shared" si="8"/>
        <v>7</v>
      </c>
      <c r="B15" s="142">
        <v>46599.03</v>
      </c>
      <c r="C15" s="143"/>
      <c r="D15" s="142">
        <f t="shared" si="0"/>
        <v>63971.148384</v>
      </c>
      <c r="E15" s="144">
        <f t="shared" si="1"/>
        <v>1585.8033456701678</v>
      </c>
      <c r="F15" s="142">
        <f t="shared" si="2"/>
        <v>5330.929032</v>
      </c>
      <c r="G15" s="144">
        <f t="shared" si="3"/>
        <v>132.15027880584731</v>
      </c>
      <c r="H15" s="60">
        <f>'L4'!$H$10</f>
        <v>1742.05</v>
      </c>
      <c r="I15" s="60">
        <f>GEW!$E$12+($F15-GEW!$E$12)*SUM(Fasering!$D$5)</f>
        <v>1858.3776639999999</v>
      </c>
      <c r="J15" s="60">
        <f>GEW!$E$12+($F15-GEW!$E$12)*SUM(Fasering!$D$5:$D$7)</f>
        <v>2756.2533682043368</v>
      </c>
      <c r="K15" s="60">
        <f>GEW!$E$12+($F15-GEW!$E$12)*SUM(Fasering!$D$5:$D$8)</f>
        <v>3271.4201211631871</v>
      </c>
      <c r="L15" s="98">
        <f>GEW!$E$12+($F15-GEW!$E$12)*SUM(Fasering!$D$5:$D$9)</f>
        <v>3786.586874122037</v>
      </c>
      <c r="M15" s="60">
        <f>GEW!$E$12+($F15-GEW!$E$12)*SUM(Fasering!$D$5:$D$10)</f>
        <v>4301.7536270808869</v>
      </c>
      <c r="N15" s="60">
        <f>GEW!$E$12+($F15-GEW!$E$12)*SUM(Fasering!$D$5:$D$11)</f>
        <v>4815.7622790411506</v>
      </c>
      <c r="O15" s="117">
        <f>GEW!$E$12+($F15-GEW!$E$12)*SUM(Fasering!$D$5:$D$12)</f>
        <v>5330.9290320000009</v>
      </c>
      <c r="P15" s="145">
        <f t="shared" si="4"/>
        <v>0</v>
      </c>
      <c r="Q15" s="146">
        <f t="shared" si="5"/>
        <v>0</v>
      </c>
      <c r="R15" s="45">
        <f>$P15*SUM(Fasering!$D$5)</f>
        <v>0</v>
      </c>
      <c r="S15" s="45">
        <f>$P15*SUM(Fasering!$D$5:$D$7)</f>
        <v>0</v>
      </c>
      <c r="T15" s="45">
        <f>$P15*SUM(Fasering!$D$5:$D$8)</f>
        <v>0</v>
      </c>
      <c r="U15" s="101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116">
        <f>$P15*SUM(Fasering!$D$5:$D$12)</f>
        <v>0</v>
      </c>
      <c r="Y15" s="145">
        <f t="shared" si="6"/>
        <v>0</v>
      </c>
      <c r="Z15" s="146">
        <f t="shared" si="7"/>
        <v>0</v>
      </c>
      <c r="AA15" s="115">
        <f>$Y15*SUM(Fasering!$D$5)</f>
        <v>0</v>
      </c>
      <c r="AB15" s="45">
        <f>$Y15*SUM(Fasering!$D$5:$D$7)</f>
        <v>0</v>
      </c>
      <c r="AC15" s="45">
        <f>$Y15*SUM(Fasering!$D$5:$D$8)</f>
        <v>0</v>
      </c>
      <c r="AD15" s="101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116">
        <f>$Y15*SUM(Fasering!$D$5:$D$12)</f>
        <v>0</v>
      </c>
      <c r="AH15" s="5">
        <f>($AK$2+(I15+R15)*12*7.57%)*SUM(Fasering!$D$5)</f>
        <v>0</v>
      </c>
      <c r="AI15" s="109">
        <f>($AK$2+(J15+S15)*12*7.57%)*SUM(Fasering!$D$5:$D$7)</f>
        <v>683.15644801502071</v>
      </c>
      <c r="AJ15" s="109">
        <f>($AK$2+(K15+T15)*12*7.57%)*SUM(Fasering!$D$5:$D$8)</f>
        <v>1265.5537983463646</v>
      </c>
      <c r="AK15" s="104">
        <f>($AK$2+(L15+U15)*12*7.57%)*SUM(Fasering!$D$5:$D$9)</f>
        <v>1986.8037745714912</v>
      </c>
      <c r="AL15" s="9">
        <f>($AK$2+(M15+V15)*12*7.57%)*SUM(Fasering!$D$5:$D$10)</f>
        <v>2846.9063766904001</v>
      </c>
      <c r="AM15" s="9">
        <f>($AK$2+(N15+W15)*12*7.57%)*SUM(Fasering!$D$5:$D$11)</f>
        <v>3843.4602211196911</v>
      </c>
      <c r="AN15" s="74">
        <f>($AK$2+(O15+X15)*12*7.57%)*SUM(Fasering!$D$5:$D$12)</f>
        <v>4980.9559326688022</v>
      </c>
      <c r="AO15" s="5">
        <f>($AK$2+(I15+AA15)*12*7.57%)*SUM(Fasering!$D$5)</f>
        <v>0</v>
      </c>
      <c r="AP15" s="109">
        <f>($AK$2+(J15+AB15)*12*7.57%)*SUM(Fasering!$D$5:$D$7)</f>
        <v>683.15644801502071</v>
      </c>
      <c r="AQ15" s="109">
        <f>($AK$2+(K15+AC15)*12*7.57%)*SUM(Fasering!$D$5:$D$8)</f>
        <v>1265.5537983463646</v>
      </c>
      <c r="AR15" s="104">
        <f>($AK$2+(L15+AD15)*12*7.57%)*SUM(Fasering!$D$5:$D$9)</f>
        <v>1986.8037745714912</v>
      </c>
      <c r="AS15" s="9">
        <f>($AK$2+(M15+AE15)*12*7.57%)*SUM(Fasering!$D$5:$D$10)</f>
        <v>2846.9063766904001</v>
      </c>
      <c r="AT15" s="9">
        <f>($AK$2+(N15+AF15)*12*7.57%)*SUM(Fasering!$D$5:$D$11)</f>
        <v>3843.4602211196911</v>
      </c>
      <c r="AU15" s="74">
        <f>($AK$2+(O15+AG15)*12*7.57%)*SUM(Fasering!$D$5:$D$12)</f>
        <v>4980.9559326688022</v>
      </c>
    </row>
    <row r="16" spans="1:47" x14ac:dyDescent="0.3">
      <c r="A16" s="32">
        <f t="shared" si="8"/>
        <v>8</v>
      </c>
      <c r="B16" s="142">
        <v>48229.94</v>
      </c>
      <c r="C16" s="143"/>
      <c r="D16" s="142">
        <f t="shared" si="0"/>
        <v>66210.061631999997</v>
      </c>
      <c r="E16" s="144">
        <f t="shared" si="1"/>
        <v>1641.30455534099</v>
      </c>
      <c r="F16" s="142">
        <f t="shared" si="2"/>
        <v>5517.5051360000007</v>
      </c>
      <c r="G16" s="144">
        <f t="shared" si="3"/>
        <v>136.77537961174917</v>
      </c>
      <c r="H16" s="60">
        <f>'L4'!$H$10</f>
        <v>1742.05</v>
      </c>
      <c r="I16" s="60">
        <f>GEW!$E$12+($F16-GEW!$E$12)*SUM(Fasering!$D$5)</f>
        <v>1858.3776639999999</v>
      </c>
      <c r="J16" s="60">
        <f>GEW!$E$12+($F16-GEW!$E$12)*SUM(Fasering!$D$5:$D$7)</f>
        <v>2804.4951745921239</v>
      </c>
      <c r="K16" s="60">
        <f>GEW!$E$12+($F16-GEW!$E$12)*SUM(Fasering!$D$5:$D$8)</f>
        <v>3347.3412317545435</v>
      </c>
      <c r="L16" s="98">
        <f>GEW!$E$12+($F16-GEW!$E$12)*SUM(Fasering!$D$5:$D$9)</f>
        <v>3890.1872889169636</v>
      </c>
      <c r="M16" s="60">
        <f>GEW!$E$12+($F16-GEW!$E$12)*SUM(Fasering!$D$5:$D$10)</f>
        <v>4433.0333460793827</v>
      </c>
      <c r="N16" s="60">
        <f>GEW!$E$12+($F16-GEW!$E$12)*SUM(Fasering!$D$5:$D$11)</f>
        <v>4974.6590788375825</v>
      </c>
      <c r="O16" s="117">
        <f>GEW!$E$12+($F16-GEW!$E$12)*SUM(Fasering!$D$5:$D$12)</f>
        <v>5517.5051360000016</v>
      </c>
      <c r="P16" s="145">
        <f t="shared" si="4"/>
        <v>0</v>
      </c>
      <c r="Q16" s="146">
        <f t="shared" si="5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101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116">
        <f>$P16*SUM(Fasering!$D$5:$D$12)</f>
        <v>0</v>
      </c>
      <c r="Y16" s="145">
        <f t="shared" si="6"/>
        <v>0</v>
      </c>
      <c r="Z16" s="146">
        <f t="shared" si="7"/>
        <v>0</v>
      </c>
      <c r="AA16" s="115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101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116">
        <f>$Y16*SUM(Fasering!$D$5:$D$12)</f>
        <v>0</v>
      </c>
      <c r="AH16" s="5">
        <f>($AK$2+(I16+R16)*12*7.57%)*SUM(Fasering!$D$5)</f>
        <v>0</v>
      </c>
      <c r="AI16" s="109">
        <f>($AK$2+(J16+S16)*12*7.57%)*SUM(Fasering!$D$5:$D$7)</f>
        <v>694.48744771808515</v>
      </c>
      <c r="AJ16" s="109">
        <f>($AK$2+(K16+T16)*12*7.57%)*SUM(Fasering!$D$5:$D$8)</f>
        <v>1293.6175811358437</v>
      </c>
      <c r="AK16" s="104">
        <f>($AK$2+(L16+U16)*12*7.57%)*SUM(Fasering!$D$5:$D$9)</f>
        <v>2039.0607288546419</v>
      </c>
      <c r="AL16" s="9">
        <f>($AK$2+(M16+V16)*12*7.57%)*SUM(Fasering!$D$5:$D$10)</f>
        <v>2930.8168908744788</v>
      </c>
      <c r="AM16" s="9">
        <f>($AK$2+(N16+W16)*12*7.57%)*SUM(Fasering!$D$5:$D$11)</f>
        <v>3966.3883883198764</v>
      </c>
      <c r="AN16" s="74">
        <f>($AK$2+(O16+X16)*12*7.57%)*SUM(Fasering!$D$5:$D$12)</f>
        <v>5150.4416655424029</v>
      </c>
      <c r="AO16" s="5">
        <f>($AK$2+(I16+AA16)*12*7.57%)*SUM(Fasering!$D$5)</f>
        <v>0</v>
      </c>
      <c r="AP16" s="109">
        <f>($AK$2+(J16+AB16)*12*7.57%)*SUM(Fasering!$D$5:$D$7)</f>
        <v>694.48744771808515</v>
      </c>
      <c r="AQ16" s="109">
        <f>($AK$2+(K16+AC16)*12*7.57%)*SUM(Fasering!$D$5:$D$8)</f>
        <v>1293.6175811358437</v>
      </c>
      <c r="AR16" s="104">
        <f>($AK$2+(L16+AD16)*12*7.57%)*SUM(Fasering!$D$5:$D$9)</f>
        <v>2039.0607288546419</v>
      </c>
      <c r="AS16" s="9">
        <f>($AK$2+(M16+AE16)*12*7.57%)*SUM(Fasering!$D$5:$D$10)</f>
        <v>2930.8168908744788</v>
      </c>
      <c r="AT16" s="9">
        <f>($AK$2+(N16+AF16)*12*7.57%)*SUM(Fasering!$D$5:$D$11)</f>
        <v>3966.3883883198764</v>
      </c>
      <c r="AU16" s="74">
        <f>($AK$2+(O16+AG16)*12*7.57%)*SUM(Fasering!$D$5:$D$12)</f>
        <v>5150.4416655424029</v>
      </c>
    </row>
    <row r="17" spans="1:47" x14ac:dyDescent="0.3">
      <c r="A17" s="32">
        <f t="shared" si="8"/>
        <v>9</v>
      </c>
      <c r="B17" s="142">
        <v>48229.94</v>
      </c>
      <c r="C17" s="143"/>
      <c r="D17" s="142">
        <f t="shared" si="0"/>
        <v>66210.061631999997</v>
      </c>
      <c r="E17" s="144">
        <f t="shared" si="1"/>
        <v>1641.30455534099</v>
      </c>
      <c r="F17" s="142">
        <f t="shared" si="2"/>
        <v>5517.5051360000007</v>
      </c>
      <c r="G17" s="144">
        <f t="shared" si="3"/>
        <v>136.77537961174917</v>
      </c>
      <c r="H17" s="60">
        <f>'L4'!$H$10</f>
        <v>1742.05</v>
      </c>
      <c r="I17" s="60">
        <f>GEW!$E$12+($F17-GEW!$E$12)*SUM(Fasering!$D$5)</f>
        <v>1858.3776639999999</v>
      </c>
      <c r="J17" s="60">
        <f>GEW!$E$12+($F17-GEW!$E$12)*SUM(Fasering!$D$5:$D$7)</f>
        <v>2804.4951745921239</v>
      </c>
      <c r="K17" s="60">
        <f>GEW!$E$12+($F17-GEW!$E$12)*SUM(Fasering!$D$5:$D$8)</f>
        <v>3347.3412317545435</v>
      </c>
      <c r="L17" s="98">
        <f>GEW!$E$12+($F17-GEW!$E$12)*SUM(Fasering!$D$5:$D$9)</f>
        <v>3890.1872889169636</v>
      </c>
      <c r="M17" s="60">
        <f>GEW!$E$12+($F17-GEW!$E$12)*SUM(Fasering!$D$5:$D$10)</f>
        <v>4433.0333460793827</v>
      </c>
      <c r="N17" s="60">
        <f>GEW!$E$12+($F17-GEW!$E$12)*SUM(Fasering!$D$5:$D$11)</f>
        <v>4974.6590788375825</v>
      </c>
      <c r="O17" s="117">
        <f>GEW!$E$12+($F17-GEW!$E$12)*SUM(Fasering!$D$5:$D$12)</f>
        <v>5517.5051360000016</v>
      </c>
      <c r="P17" s="145">
        <f t="shared" si="4"/>
        <v>0</v>
      </c>
      <c r="Q17" s="146">
        <f t="shared" si="5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101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116">
        <f>$P17*SUM(Fasering!$D$5:$D$12)</f>
        <v>0</v>
      </c>
      <c r="Y17" s="145">
        <f t="shared" si="6"/>
        <v>0</v>
      </c>
      <c r="Z17" s="146">
        <f t="shared" si="7"/>
        <v>0</v>
      </c>
      <c r="AA17" s="115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101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116">
        <f>$Y17*SUM(Fasering!$D$5:$D$12)</f>
        <v>0</v>
      </c>
      <c r="AH17" s="5">
        <f>($AK$2+(I17+R17)*12*7.57%)*SUM(Fasering!$D$5)</f>
        <v>0</v>
      </c>
      <c r="AI17" s="109">
        <f>($AK$2+(J17+S17)*12*7.57%)*SUM(Fasering!$D$5:$D$7)</f>
        <v>694.48744771808515</v>
      </c>
      <c r="AJ17" s="109">
        <f>($AK$2+(K17+T17)*12*7.57%)*SUM(Fasering!$D$5:$D$8)</f>
        <v>1293.6175811358437</v>
      </c>
      <c r="AK17" s="104">
        <f>($AK$2+(L17+U17)*12*7.57%)*SUM(Fasering!$D$5:$D$9)</f>
        <v>2039.0607288546419</v>
      </c>
      <c r="AL17" s="9">
        <f>($AK$2+(M17+V17)*12*7.57%)*SUM(Fasering!$D$5:$D$10)</f>
        <v>2930.8168908744788</v>
      </c>
      <c r="AM17" s="9">
        <f>($AK$2+(N17+W17)*12*7.57%)*SUM(Fasering!$D$5:$D$11)</f>
        <v>3966.3883883198764</v>
      </c>
      <c r="AN17" s="74">
        <f>($AK$2+(O17+X17)*12*7.57%)*SUM(Fasering!$D$5:$D$12)</f>
        <v>5150.4416655424029</v>
      </c>
      <c r="AO17" s="5">
        <f>($AK$2+(I17+AA17)*12*7.57%)*SUM(Fasering!$D$5)</f>
        <v>0</v>
      </c>
      <c r="AP17" s="109">
        <f>($AK$2+(J17+AB17)*12*7.57%)*SUM(Fasering!$D$5:$D$7)</f>
        <v>694.48744771808515</v>
      </c>
      <c r="AQ17" s="109">
        <f>($AK$2+(K17+AC17)*12*7.57%)*SUM(Fasering!$D$5:$D$8)</f>
        <v>1293.6175811358437</v>
      </c>
      <c r="AR17" s="104">
        <f>($AK$2+(L17+AD17)*12*7.57%)*SUM(Fasering!$D$5:$D$9)</f>
        <v>2039.0607288546419</v>
      </c>
      <c r="AS17" s="9">
        <f>($AK$2+(M17+AE17)*12*7.57%)*SUM(Fasering!$D$5:$D$10)</f>
        <v>2930.8168908744788</v>
      </c>
      <c r="AT17" s="9">
        <f>($AK$2+(N17+AF17)*12*7.57%)*SUM(Fasering!$D$5:$D$11)</f>
        <v>3966.3883883198764</v>
      </c>
      <c r="AU17" s="74">
        <f>($AK$2+(O17+AG17)*12*7.57%)*SUM(Fasering!$D$5:$D$12)</f>
        <v>5150.4416655424029</v>
      </c>
    </row>
    <row r="18" spans="1:47" x14ac:dyDescent="0.3">
      <c r="A18" s="32">
        <f t="shared" si="8"/>
        <v>10</v>
      </c>
      <c r="B18" s="142">
        <v>49860.85</v>
      </c>
      <c r="C18" s="143"/>
      <c r="D18" s="142">
        <f t="shared" si="0"/>
        <v>68448.974879999994</v>
      </c>
      <c r="E18" s="144">
        <f t="shared" si="1"/>
        <v>1696.8057650118119</v>
      </c>
      <c r="F18" s="142">
        <f t="shared" si="2"/>
        <v>5704.0812399999995</v>
      </c>
      <c r="G18" s="144">
        <f t="shared" si="3"/>
        <v>141.40048041765101</v>
      </c>
      <c r="H18" s="60">
        <f>'L4'!$H$10</f>
        <v>1742.05</v>
      </c>
      <c r="I18" s="60">
        <f>GEW!$E$12+($F18-GEW!$E$12)*SUM(Fasering!$D$5)</f>
        <v>1858.3776639999999</v>
      </c>
      <c r="J18" s="60">
        <f>GEW!$E$12+($F18-GEW!$E$12)*SUM(Fasering!$D$5:$D$7)</f>
        <v>2852.7369809799111</v>
      </c>
      <c r="K18" s="60">
        <f>GEW!$E$12+($F18-GEW!$E$12)*SUM(Fasering!$D$5:$D$8)</f>
        <v>3423.2623423458999</v>
      </c>
      <c r="L18" s="98">
        <f>GEW!$E$12+($F18-GEW!$E$12)*SUM(Fasering!$D$5:$D$9)</f>
        <v>3993.7877037118888</v>
      </c>
      <c r="M18" s="60">
        <f>GEW!$E$12+($F18-GEW!$E$12)*SUM(Fasering!$D$5:$D$10)</f>
        <v>4564.3130650778776</v>
      </c>
      <c r="N18" s="60">
        <f>GEW!$E$12+($F18-GEW!$E$12)*SUM(Fasering!$D$5:$D$11)</f>
        <v>5133.5558786340116</v>
      </c>
      <c r="O18" s="117">
        <f>GEW!$E$12+($F18-GEW!$E$12)*SUM(Fasering!$D$5:$D$12)</f>
        <v>5704.0812400000004</v>
      </c>
      <c r="P18" s="142">
        <f t="shared" si="4"/>
        <v>0</v>
      </c>
      <c r="Q18" s="144">
        <f t="shared" si="5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101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116">
        <f>$P18*SUM(Fasering!$D$5:$D$12)</f>
        <v>0</v>
      </c>
      <c r="Y18" s="142">
        <f t="shared" si="6"/>
        <v>0</v>
      </c>
      <c r="Z18" s="144">
        <f t="shared" si="7"/>
        <v>0</v>
      </c>
      <c r="AA18" s="115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101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116">
        <f>$Y18*SUM(Fasering!$D$5:$D$12)</f>
        <v>0</v>
      </c>
      <c r="AH18" s="5">
        <f>($AK$2+(I18+R18)*12*7.57%)*SUM(Fasering!$D$5)</f>
        <v>0</v>
      </c>
      <c r="AI18" s="109">
        <f>($AK$2+(J18+S18)*12*7.57%)*SUM(Fasering!$D$5:$D$7)</f>
        <v>705.81844742114981</v>
      </c>
      <c r="AJ18" s="109">
        <f>($AK$2+(K18+T18)*12*7.57%)*SUM(Fasering!$D$5:$D$8)</f>
        <v>1321.6813639253226</v>
      </c>
      <c r="AK18" s="104">
        <f>($AK$2+(L18+U18)*12*7.57%)*SUM(Fasering!$D$5:$D$9)</f>
        <v>2091.3176831377918</v>
      </c>
      <c r="AL18" s="9">
        <f>($AK$2+(M18+V18)*12*7.57%)*SUM(Fasering!$D$5:$D$10)</f>
        <v>3014.7274050585584</v>
      </c>
      <c r="AM18" s="9">
        <f>($AK$2+(N18+W18)*12*7.57%)*SUM(Fasering!$D$5:$D$11)</f>
        <v>4089.3165555200585</v>
      </c>
      <c r="AN18" s="74">
        <f>($AK$2+(O18+X18)*12*7.57%)*SUM(Fasering!$D$5:$D$12)</f>
        <v>5319.9273984160018</v>
      </c>
      <c r="AO18" s="5">
        <f>($AK$2+(I18+AA18)*12*7.57%)*SUM(Fasering!$D$5)</f>
        <v>0</v>
      </c>
      <c r="AP18" s="109">
        <f>($AK$2+(J18+AB18)*12*7.57%)*SUM(Fasering!$D$5:$D$7)</f>
        <v>705.81844742114981</v>
      </c>
      <c r="AQ18" s="109">
        <f>($AK$2+(K18+AC18)*12*7.57%)*SUM(Fasering!$D$5:$D$8)</f>
        <v>1321.6813639253226</v>
      </c>
      <c r="AR18" s="104">
        <f>($AK$2+(L18+AD18)*12*7.57%)*SUM(Fasering!$D$5:$D$9)</f>
        <v>2091.3176831377918</v>
      </c>
      <c r="AS18" s="9">
        <f>($AK$2+(M18+AE18)*12*7.57%)*SUM(Fasering!$D$5:$D$10)</f>
        <v>3014.7274050585584</v>
      </c>
      <c r="AT18" s="9">
        <f>($AK$2+(N18+AF18)*12*7.57%)*SUM(Fasering!$D$5:$D$11)</f>
        <v>4089.3165555200585</v>
      </c>
      <c r="AU18" s="74">
        <f>($AK$2+(O18+AG18)*12*7.57%)*SUM(Fasering!$D$5:$D$12)</f>
        <v>5319.9273984160018</v>
      </c>
    </row>
    <row r="19" spans="1:47" x14ac:dyDescent="0.3">
      <c r="A19" s="32">
        <f t="shared" si="8"/>
        <v>11</v>
      </c>
      <c r="B19" s="142">
        <v>49860.85</v>
      </c>
      <c r="C19" s="143"/>
      <c r="D19" s="142">
        <f t="shared" si="0"/>
        <v>68448.974879999994</v>
      </c>
      <c r="E19" s="144">
        <f t="shared" si="1"/>
        <v>1696.8057650118119</v>
      </c>
      <c r="F19" s="142">
        <f t="shared" si="2"/>
        <v>5704.0812399999995</v>
      </c>
      <c r="G19" s="144">
        <f t="shared" si="3"/>
        <v>141.40048041765101</v>
      </c>
      <c r="H19" s="60">
        <f>'L4'!$H$10</f>
        <v>1742.05</v>
      </c>
      <c r="I19" s="60">
        <f>GEW!$E$12+($F19-GEW!$E$12)*SUM(Fasering!$D$5)</f>
        <v>1858.3776639999999</v>
      </c>
      <c r="J19" s="60">
        <f>GEW!$E$12+($F19-GEW!$E$12)*SUM(Fasering!$D$5:$D$7)</f>
        <v>2852.7369809799111</v>
      </c>
      <c r="K19" s="60">
        <f>GEW!$E$12+($F19-GEW!$E$12)*SUM(Fasering!$D$5:$D$8)</f>
        <v>3423.2623423458999</v>
      </c>
      <c r="L19" s="98">
        <f>GEW!$E$12+($F19-GEW!$E$12)*SUM(Fasering!$D$5:$D$9)</f>
        <v>3993.7877037118888</v>
      </c>
      <c r="M19" s="60">
        <f>GEW!$E$12+($F19-GEW!$E$12)*SUM(Fasering!$D$5:$D$10)</f>
        <v>4564.3130650778776</v>
      </c>
      <c r="N19" s="60">
        <f>GEW!$E$12+($F19-GEW!$E$12)*SUM(Fasering!$D$5:$D$11)</f>
        <v>5133.5558786340116</v>
      </c>
      <c r="O19" s="117">
        <f>GEW!$E$12+($F19-GEW!$E$12)*SUM(Fasering!$D$5:$D$12)</f>
        <v>5704.0812400000004</v>
      </c>
      <c r="P19" s="142">
        <f t="shared" si="4"/>
        <v>0</v>
      </c>
      <c r="Q19" s="144">
        <f t="shared" si="5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101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116">
        <f>$P19*SUM(Fasering!$D$5:$D$12)</f>
        <v>0</v>
      </c>
      <c r="Y19" s="142">
        <f t="shared" si="6"/>
        <v>0</v>
      </c>
      <c r="Z19" s="144">
        <f t="shared" si="7"/>
        <v>0</v>
      </c>
      <c r="AA19" s="115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101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116">
        <f>$Y19*SUM(Fasering!$D$5:$D$12)</f>
        <v>0</v>
      </c>
      <c r="AH19" s="5">
        <f>($AK$2+(I19+R19)*12*7.57%)*SUM(Fasering!$D$5)</f>
        <v>0</v>
      </c>
      <c r="AI19" s="109">
        <f>($AK$2+(J19+S19)*12*7.57%)*SUM(Fasering!$D$5:$D$7)</f>
        <v>705.81844742114981</v>
      </c>
      <c r="AJ19" s="109">
        <f>($AK$2+(K19+T19)*12*7.57%)*SUM(Fasering!$D$5:$D$8)</f>
        <v>1321.6813639253226</v>
      </c>
      <c r="AK19" s="104">
        <f>($AK$2+(L19+U19)*12*7.57%)*SUM(Fasering!$D$5:$D$9)</f>
        <v>2091.3176831377918</v>
      </c>
      <c r="AL19" s="9">
        <f>($AK$2+(M19+V19)*12*7.57%)*SUM(Fasering!$D$5:$D$10)</f>
        <v>3014.7274050585584</v>
      </c>
      <c r="AM19" s="9">
        <f>($AK$2+(N19+W19)*12*7.57%)*SUM(Fasering!$D$5:$D$11)</f>
        <v>4089.3165555200585</v>
      </c>
      <c r="AN19" s="74">
        <f>($AK$2+(O19+X19)*12*7.57%)*SUM(Fasering!$D$5:$D$12)</f>
        <v>5319.9273984160018</v>
      </c>
      <c r="AO19" s="5">
        <f>($AK$2+(I19+AA19)*12*7.57%)*SUM(Fasering!$D$5)</f>
        <v>0</v>
      </c>
      <c r="AP19" s="109">
        <f>($AK$2+(J19+AB19)*12*7.57%)*SUM(Fasering!$D$5:$D$7)</f>
        <v>705.81844742114981</v>
      </c>
      <c r="AQ19" s="109">
        <f>($AK$2+(K19+AC19)*12*7.57%)*SUM(Fasering!$D$5:$D$8)</f>
        <v>1321.6813639253226</v>
      </c>
      <c r="AR19" s="104">
        <f>($AK$2+(L19+AD19)*12*7.57%)*SUM(Fasering!$D$5:$D$9)</f>
        <v>2091.3176831377918</v>
      </c>
      <c r="AS19" s="9">
        <f>($AK$2+(M19+AE19)*12*7.57%)*SUM(Fasering!$D$5:$D$10)</f>
        <v>3014.7274050585584</v>
      </c>
      <c r="AT19" s="9">
        <f>($AK$2+(N19+AF19)*12*7.57%)*SUM(Fasering!$D$5:$D$11)</f>
        <v>4089.3165555200585</v>
      </c>
      <c r="AU19" s="74">
        <f>($AK$2+(O19+AG19)*12*7.57%)*SUM(Fasering!$D$5:$D$12)</f>
        <v>5319.9273984160018</v>
      </c>
    </row>
    <row r="20" spans="1:47" x14ac:dyDescent="0.3">
      <c r="A20" s="32">
        <f t="shared" si="8"/>
        <v>12</v>
      </c>
      <c r="B20" s="142">
        <v>51491.75</v>
      </c>
      <c r="C20" s="143"/>
      <c r="D20" s="142">
        <f t="shared" si="0"/>
        <v>70687.874400000001</v>
      </c>
      <c r="E20" s="144">
        <f t="shared" si="1"/>
        <v>1752.3066343744035</v>
      </c>
      <c r="F20" s="142">
        <f t="shared" si="2"/>
        <v>5890.6562000000004</v>
      </c>
      <c r="G20" s="144">
        <f t="shared" si="3"/>
        <v>146.02555286453364</v>
      </c>
      <c r="H20" s="60">
        <f>'L4'!$H$10</f>
        <v>1742.05</v>
      </c>
      <c r="I20" s="60">
        <f>GEW!$E$12+($F20-GEW!$E$12)*SUM(Fasering!$D$5)</f>
        <v>1858.3776639999999</v>
      </c>
      <c r="J20" s="60">
        <f>GEW!$E$12+($F20-GEW!$E$12)*SUM(Fasering!$D$5:$D$7)</f>
        <v>2900.9784915708342</v>
      </c>
      <c r="K20" s="60">
        <f>GEW!$E$12+($F20-GEW!$E$12)*SUM(Fasering!$D$5:$D$8)</f>
        <v>3499.18298742346</v>
      </c>
      <c r="L20" s="98">
        <f>GEW!$E$12+($F20-GEW!$E$12)*SUM(Fasering!$D$5:$D$9)</f>
        <v>4097.3874832760857</v>
      </c>
      <c r="M20" s="60">
        <f>GEW!$E$12+($F20-GEW!$E$12)*SUM(Fasering!$D$5:$D$10)</f>
        <v>4695.5919791287115</v>
      </c>
      <c r="N20" s="60">
        <f>GEW!$E$12+($F20-GEW!$E$12)*SUM(Fasering!$D$5:$D$11)</f>
        <v>5292.4517041473755</v>
      </c>
      <c r="O20" s="117">
        <f>GEW!$E$12+($F20-GEW!$E$12)*SUM(Fasering!$D$5:$D$12)</f>
        <v>5890.6562000000013</v>
      </c>
      <c r="P20" s="142">
        <f t="shared" si="4"/>
        <v>0</v>
      </c>
      <c r="Q20" s="144">
        <f t="shared" si="5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101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116">
        <f>$P20*SUM(Fasering!$D$5:$D$12)</f>
        <v>0</v>
      </c>
      <c r="Y20" s="142">
        <f t="shared" si="6"/>
        <v>0</v>
      </c>
      <c r="Z20" s="144">
        <f t="shared" si="7"/>
        <v>0</v>
      </c>
      <c r="AA20" s="115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101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116">
        <f>$Y20*SUM(Fasering!$D$5:$D$12)</f>
        <v>0</v>
      </c>
      <c r="AH20" s="5">
        <f>($AK$2+(I20+R20)*12*7.57%)*SUM(Fasering!$D$5)</f>
        <v>0</v>
      </c>
      <c r="AI20" s="109">
        <f>($AK$2+(J20+S20)*12*7.57%)*SUM(Fasering!$D$5:$D$7)</f>
        <v>717.14937764766637</v>
      </c>
      <c r="AJ20" s="109">
        <f>($AK$2+(K20+T20)*12*7.57%)*SUM(Fasering!$D$5:$D$8)</f>
        <v>1349.7449746404211</v>
      </c>
      <c r="AK20" s="104">
        <f>($AK$2+(L20+U20)*12*7.57%)*SUM(Fasering!$D$5:$D$9)</f>
        <v>2143.5743170050137</v>
      </c>
      <c r="AL20" s="9">
        <f>($AK$2+(M20+V20)*12*7.57%)*SUM(Fasering!$D$5:$D$10)</f>
        <v>3098.6374047414429</v>
      </c>
      <c r="AM20" s="9">
        <f>($AK$2+(N20+W20)*12*7.57%)*SUM(Fasering!$D$5:$D$11)</f>
        <v>4212.2439689805078</v>
      </c>
      <c r="AN20" s="74">
        <f>($AK$2+(O20+X20)*12*7.57%)*SUM(Fasering!$D$5:$D$12)</f>
        <v>5489.4120920800024</v>
      </c>
      <c r="AO20" s="5">
        <f>($AK$2+(I20+AA20)*12*7.57%)*SUM(Fasering!$D$5)</f>
        <v>0</v>
      </c>
      <c r="AP20" s="109">
        <f>($AK$2+(J20+AB20)*12*7.57%)*SUM(Fasering!$D$5:$D$7)</f>
        <v>717.14937764766637</v>
      </c>
      <c r="AQ20" s="109">
        <f>($AK$2+(K20+AC20)*12*7.57%)*SUM(Fasering!$D$5:$D$8)</f>
        <v>1349.7449746404211</v>
      </c>
      <c r="AR20" s="104">
        <f>($AK$2+(L20+AD20)*12*7.57%)*SUM(Fasering!$D$5:$D$9)</f>
        <v>2143.5743170050137</v>
      </c>
      <c r="AS20" s="9">
        <f>($AK$2+(M20+AE20)*12*7.57%)*SUM(Fasering!$D$5:$D$10)</f>
        <v>3098.6374047414429</v>
      </c>
      <c r="AT20" s="9">
        <f>($AK$2+(N20+AF20)*12*7.57%)*SUM(Fasering!$D$5:$D$11)</f>
        <v>4212.2439689805078</v>
      </c>
      <c r="AU20" s="74">
        <f>($AK$2+(O20+AG20)*12*7.57%)*SUM(Fasering!$D$5:$D$12)</f>
        <v>5489.4120920800024</v>
      </c>
    </row>
    <row r="21" spans="1:47" x14ac:dyDescent="0.3">
      <c r="A21" s="32">
        <f t="shared" si="8"/>
        <v>13</v>
      </c>
      <c r="B21" s="142">
        <v>51491.75</v>
      </c>
      <c r="C21" s="143"/>
      <c r="D21" s="142">
        <f t="shared" si="0"/>
        <v>70687.874400000001</v>
      </c>
      <c r="E21" s="144">
        <f t="shared" si="1"/>
        <v>1752.3066343744035</v>
      </c>
      <c r="F21" s="142">
        <f t="shared" si="2"/>
        <v>5890.6562000000004</v>
      </c>
      <c r="G21" s="144">
        <f t="shared" si="3"/>
        <v>146.02555286453364</v>
      </c>
      <c r="H21" s="60">
        <f>'L4'!$H$10</f>
        <v>1742.05</v>
      </c>
      <c r="I21" s="60">
        <f>GEW!$E$12+($F21-GEW!$E$12)*SUM(Fasering!$D$5)</f>
        <v>1858.3776639999999</v>
      </c>
      <c r="J21" s="60">
        <f>GEW!$E$12+($F21-GEW!$E$12)*SUM(Fasering!$D$5:$D$7)</f>
        <v>2900.9784915708342</v>
      </c>
      <c r="K21" s="60">
        <f>GEW!$E$12+($F21-GEW!$E$12)*SUM(Fasering!$D$5:$D$8)</f>
        <v>3499.18298742346</v>
      </c>
      <c r="L21" s="98">
        <f>GEW!$E$12+($F21-GEW!$E$12)*SUM(Fasering!$D$5:$D$9)</f>
        <v>4097.3874832760857</v>
      </c>
      <c r="M21" s="60">
        <f>GEW!$E$12+($F21-GEW!$E$12)*SUM(Fasering!$D$5:$D$10)</f>
        <v>4695.5919791287115</v>
      </c>
      <c r="N21" s="60">
        <f>GEW!$E$12+($F21-GEW!$E$12)*SUM(Fasering!$D$5:$D$11)</f>
        <v>5292.4517041473755</v>
      </c>
      <c r="O21" s="117">
        <f>GEW!$E$12+($F21-GEW!$E$12)*SUM(Fasering!$D$5:$D$12)</f>
        <v>5890.6562000000013</v>
      </c>
      <c r="P21" s="142">
        <f t="shared" si="4"/>
        <v>0</v>
      </c>
      <c r="Q21" s="144">
        <f t="shared" si="5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101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116">
        <f>$P21*SUM(Fasering!$D$5:$D$12)</f>
        <v>0</v>
      </c>
      <c r="Y21" s="142">
        <f t="shared" si="6"/>
        <v>0</v>
      </c>
      <c r="Z21" s="144">
        <f t="shared" si="7"/>
        <v>0</v>
      </c>
      <c r="AA21" s="115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101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116">
        <f>$Y21*SUM(Fasering!$D$5:$D$12)</f>
        <v>0</v>
      </c>
      <c r="AH21" s="5">
        <f>($AK$2+(I21+R21)*12*7.57%)*SUM(Fasering!$D$5)</f>
        <v>0</v>
      </c>
      <c r="AI21" s="109">
        <f>($AK$2+(J21+S21)*12*7.57%)*SUM(Fasering!$D$5:$D$7)</f>
        <v>717.14937764766637</v>
      </c>
      <c r="AJ21" s="109">
        <f>($AK$2+(K21+T21)*12*7.57%)*SUM(Fasering!$D$5:$D$8)</f>
        <v>1349.7449746404211</v>
      </c>
      <c r="AK21" s="104">
        <f>($AK$2+(L21+U21)*12*7.57%)*SUM(Fasering!$D$5:$D$9)</f>
        <v>2143.5743170050137</v>
      </c>
      <c r="AL21" s="9">
        <f>($AK$2+(M21+V21)*12*7.57%)*SUM(Fasering!$D$5:$D$10)</f>
        <v>3098.6374047414429</v>
      </c>
      <c r="AM21" s="9">
        <f>($AK$2+(N21+W21)*12*7.57%)*SUM(Fasering!$D$5:$D$11)</f>
        <v>4212.2439689805078</v>
      </c>
      <c r="AN21" s="74">
        <f>($AK$2+(O21+X21)*12*7.57%)*SUM(Fasering!$D$5:$D$12)</f>
        <v>5489.4120920800024</v>
      </c>
      <c r="AO21" s="5">
        <f>($AK$2+(I21+AA21)*12*7.57%)*SUM(Fasering!$D$5)</f>
        <v>0</v>
      </c>
      <c r="AP21" s="109">
        <f>($AK$2+(J21+AB21)*12*7.57%)*SUM(Fasering!$D$5:$D$7)</f>
        <v>717.14937764766637</v>
      </c>
      <c r="AQ21" s="109">
        <f>($AK$2+(K21+AC21)*12*7.57%)*SUM(Fasering!$D$5:$D$8)</f>
        <v>1349.7449746404211</v>
      </c>
      <c r="AR21" s="104">
        <f>($AK$2+(L21+AD21)*12*7.57%)*SUM(Fasering!$D$5:$D$9)</f>
        <v>2143.5743170050137</v>
      </c>
      <c r="AS21" s="9">
        <f>($AK$2+(M21+AE21)*12*7.57%)*SUM(Fasering!$D$5:$D$10)</f>
        <v>3098.6374047414429</v>
      </c>
      <c r="AT21" s="9">
        <f>($AK$2+(N21+AF21)*12*7.57%)*SUM(Fasering!$D$5:$D$11)</f>
        <v>4212.2439689805078</v>
      </c>
      <c r="AU21" s="74">
        <f>($AK$2+(O21+AG21)*12*7.57%)*SUM(Fasering!$D$5:$D$12)</f>
        <v>5489.4120920800024</v>
      </c>
    </row>
    <row r="22" spans="1:47" x14ac:dyDescent="0.3">
      <c r="A22" s="32">
        <f t="shared" si="8"/>
        <v>14</v>
      </c>
      <c r="B22" s="142">
        <v>53122.66</v>
      </c>
      <c r="C22" s="143"/>
      <c r="D22" s="142">
        <f t="shared" si="0"/>
        <v>72926.787648000012</v>
      </c>
      <c r="E22" s="144">
        <f t="shared" si="1"/>
        <v>1807.8078440452259</v>
      </c>
      <c r="F22" s="142">
        <f t="shared" si="2"/>
        <v>6077.2323040000001</v>
      </c>
      <c r="G22" s="144">
        <f t="shared" si="3"/>
        <v>150.65065367043547</v>
      </c>
      <c r="H22" s="60">
        <f>'L4'!$H$10</f>
        <v>1742.05</v>
      </c>
      <c r="I22" s="60">
        <f>GEW!$E$12+($F22-GEW!$E$12)*SUM(Fasering!$D$5)</f>
        <v>1858.3776639999999</v>
      </c>
      <c r="J22" s="60">
        <f>GEW!$E$12+($F22-GEW!$E$12)*SUM(Fasering!$D$5:$D$7)</f>
        <v>2949.2202979586209</v>
      </c>
      <c r="K22" s="60">
        <f>GEW!$E$12+($F22-GEW!$E$12)*SUM(Fasering!$D$5:$D$8)</f>
        <v>3575.1040980148164</v>
      </c>
      <c r="L22" s="98">
        <f>GEW!$E$12+($F22-GEW!$E$12)*SUM(Fasering!$D$5:$D$9)</f>
        <v>4200.9878980710118</v>
      </c>
      <c r="M22" s="60">
        <f>GEW!$E$12+($F22-GEW!$E$12)*SUM(Fasering!$D$5:$D$10)</f>
        <v>4826.8716981272064</v>
      </c>
      <c r="N22" s="60">
        <f>GEW!$E$12+($F22-GEW!$E$12)*SUM(Fasering!$D$5:$D$11)</f>
        <v>5451.3485039438065</v>
      </c>
      <c r="O22" s="117">
        <f>GEW!$E$12+($F22-GEW!$E$12)*SUM(Fasering!$D$5:$D$12)</f>
        <v>6077.232304000001</v>
      </c>
      <c r="P22" s="142">
        <f t="shared" si="4"/>
        <v>0</v>
      </c>
      <c r="Q22" s="144">
        <f t="shared" si="5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101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116">
        <f>$P22*SUM(Fasering!$D$5:$D$12)</f>
        <v>0</v>
      </c>
      <c r="Y22" s="142">
        <f t="shared" si="6"/>
        <v>0</v>
      </c>
      <c r="Z22" s="144">
        <f t="shared" si="7"/>
        <v>0</v>
      </c>
      <c r="AA22" s="115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101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116">
        <f>$Y22*SUM(Fasering!$D$5:$D$12)</f>
        <v>0</v>
      </c>
      <c r="AH22" s="5">
        <f>($AK$2+(I22+R22)*12*7.57%)*SUM(Fasering!$D$5)</f>
        <v>0</v>
      </c>
      <c r="AI22" s="109">
        <f>($AK$2+(J22+S22)*12*7.57%)*SUM(Fasering!$D$5:$D$7)</f>
        <v>728.48037735073069</v>
      </c>
      <c r="AJ22" s="109">
        <f>($AK$2+(K22+T22)*12*7.57%)*SUM(Fasering!$D$5:$D$8)</f>
        <v>1377.8087574299002</v>
      </c>
      <c r="AK22" s="104">
        <f>($AK$2+(L22+U22)*12*7.57%)*SUM(Fasering!$D$5:$D$9)</f>
        <v>2195.8312712881639</v>
      </c>
      <c r="AL22" s="9">
        <f>($AK$2+(M22+V22)*12*7.57%)*SUM(Fasering!$D$5:$D$10)</f>
        <v>3182.547918925522</v>
      </c>
      <c r="AM22" s="9">
        <f>($AK$2+(N22+W22)*12*7.57%)*SUM(Fasering!$D$5:$D$11)</f>
        <v>4335.1721361806922</v>
      </c>
      <c r="AN22" s="74">
        <f>($AK$2+(O22+X22)*12*7.57%)*SUM(Fasering!$D$5:$D$12)</f>
        <v>5658.8978249536021</v>
      </c>
      <c r="AO22" s="5">
        <f>($AK$2+(I22+AA22)*12*7.57%)*SUM(Fasering!$D$5)</f>
        <v>0</v>
      </c>
      <c r="AP22" s="109">
        <f>($AK$2+(J22+AB22)*12*7.57%)*SUM(Fasering!$D$5:$D$7)</f>
        <v>728.48037735073069</v>
      </c>
      <c r="AQ22" s="109">
        <f>($AK$2+(K22+AC22)*12*7.57%)*SUM(Fasering!$D$5:$D$8)</f>
        <v>1377.8087574299002</v>
      </c>
      <c r="AR22" s="104">
        <f>($AK$2+(L22+AD22)*12*7.57%)*SUM(Fasering!$D$5:$D$9)</f>
        <v>2195.8312712881639</v>
      </c>
      <c r="AS22" s="9">
        <f>($AK$2+(M22+AE22)*12*7.57%)*SUM(Fasering!$D$5:$D$10)</f>
        <v>3182.547918925522</v>
      </c>
      <c r="AT22" s="9">
        <f>($AK$2+(N22+AF22)*12*7.57%)*SUM(Fasering!$D$5:$D$11)</f>
        <v>4335.1721361806922</v>
      </c>
      <c r="AU22" s="74">
        <f>($AK$2+(O22+AG22)*12*7.57%)*SUM(Fasering!$D$5:$D$12)</f>
        <v>5658.8978249536021</v>
      </c>
    </row>
    <row r="23" spans="1:47" x14ac:dyDescent="0.3">
      <c r="A23" s="32">
        <f t="shared" si="8"/>
        <v>15</v>
      </c>
      <c r="B23" s="142">
        <v>53122.66</v>
      </c>
      <c r="C23" s="143"/>
      <c r="D23" s="142">
        <f t="shared" si="0"/>
        <v>72926.787648000012</v>
      </c>
      <c r="E23" s="144">
        <f t="shared" si="1"/>
        <v>1807.8078440452259</v>
      </c>
      <c r="F23" s="142">
        <f t="shared" si="2"/>
        <v>6077.2323040000001</v>
      </c>
      <c r="G23" s="144">
        <f t="shared" si="3"/>
        <v>150.65065367043547</v>
      </c>
      <c r="H23" s="60">
        <f>'L4'!$H$10</f>
        <v>1742.05</v>
      </c>
      <c r="I23" s="60">
        <f>GEW!$E$12+($F23-GEW!$E$12)*SUM(Fasering!$D$5)</f>
        <v>1858.3776639999999</v>
      </c>
      <c r="J23" s="60">
        <f>GEW!$E$12+($F23-GEW!$E$12)*SUM(Fasering!$D$5:$D$7)</f>
        <v>2949.2202979586209</v>
      </c>
      <c r="K23" s="60">
        <f>GEW!$E$12+($F23-GEW!$E$12)*SUM(Fasering!$D$5:$D$8)</f>
        <v>3575.1040980148164</v>
      </c>
      <c r="L23" s="98">
        <f>GEW!$E$12+($F23-GEW!$E$12)*SUM(Fasering!$D$5:$D$9)</f>
        <v>4200.9878980710118</v>
      </c>
      <c r="M23" s="60">
        <f>GEW!$E$12+($F23-GEW!$E$12)*SUM(Fasering!$D$5:$D$10)</f>
        <v>4826.8716981272064</v>
      </c>
      <c r="N23" s="60">
        <f>GEW!$E$12+($F23-GEW!$E$12)*SUM(Fasering!$D$5:$D$11)</f>
        <v>5451.3485039438065</v>
      </c>
      <c r="O23" s="117">
        <f>GEW!$E$12+($F23-GEW!$E$12)*SUM(Fasering!$D$5:$D$12)</f>
        <v>6077.232304000001</v>
      </c>
      <c r="P23" s="142">
        <f t="shared" si="4"/>
        <v>0</v>
      </c>
      <c r="Q23" s="144">
        <f t="shared" si="5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101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116">
        <f>$P23*SUM(Fasering!$D$5:$D$12)</f>
        <v>0</v>
      </c>
      <c r="Y23" s="142">
        <f t="shared" si="6"/>
        <v>0</v>
      </c>
      <c r="Z23" s="144">
        <f t="shared" si="7"/>
        <v>0</v>
      </c>
      <c r="AA23" s="115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101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116">
        <f>$Y23*SUM(Fasering!$D$5:$D$12)</f>
        <v>0</v>
      </c>
      <c r="AH23" s="5">
        <f>($AK$2+(I23+R23)*12*7.57%)*SUM(Fasering!$D$5)</f>
        <v>0</v>
      </c>
      <c r="AI23" s="109">
        <f>($AK$2+(J23+S23)*12*7.57%)*SUM(Fasering!$D$5:$D$7)</f>
        <v>728.48037735073069</v>
      </c>
      <c r="AJ23" s="109">
        <f>($AK$2+(K23+T23)*12*7.57%)*SUM(Fasering!$D$5:$D$8)</f>
        <v>1377.8087574299002</v>
      </c>
      <c r="AK23" s="104">
        <f>($AK$2+(L23+U23)*12*7.57%)*SUM(Fasering!$D$5:$D$9)</f>
        <v>2195.8312712881639</v>
      </c>
      <c r="AL23" s="9">
        <f>($AK$2+(M23+V23)*12*7.57%)*SUM(Fasering!$D$5:$D$10)</f>
        <v>3182.547918925522</v>
      </c>
      <c r="AM23" s="9">
        <f>($AK$2+(N23+W23)*12*7.57%)*SUM(Fasering!$D$5:$D$11)</f>
        <v>4335.1721361806922</v>
      </c>
      <c r="AN23" s="74">
        <f>($AK$2+(O23+X23)*12*7.57%)*SUM(Fasering!$D$5:$D$12)</f>
        <v>5658.8978249536021</v>
      </c>
      <c r="AO23" s="5">
        <f>($AK$2+(I23+AA23)*12*7.57%)*SUM(Fasering!$D$5)</f>
        <v>0</v>
      </c>
      <c r="AP23" s="109">
        <f>($AK$2+(J23+AB23)*12*7.57%)*SUM(Fasering!$D$5:$D$7)</f>
        <v>728.48037735073069</v>
      </c>
      <c r="AQ23" s="109">
        <f>($AK$2+(K23+AC23)*12*7.57%)*SUM(Fasering!$D$5:$D$8)</f>
        <v>1377.8087574299002</v>
      </c>
      <c r="AR23" s="104">
        <f>($AK$2+(L23+AD23)*12*7.57%)*SUM(Fasering!$D$5:$D$9)</f>
        <v>2195.8312712881639</v>
      </c>
      <c r="AS23" s="9">
        <f>($AK$2+(M23+AE23)*12*7.57%)*SUM(Fasering!$D$5:$D$10)</f>
        <v>3182.547918925522</v>
      </c>
      <c r="AT23" s="9">
        <f>($AK$2+(N23+AF23)*12*7.57%)*SUM(Fasering!$D$5:$D$11)</f>
        <v>4335.1721361806922</v>
      </c>
      <c r="AU23" s="74">
        <f>($AK$2+(O23+AG23)*12*7.57%)*SUM(Fasering!$D$5:$D$12)</f>
        <v>5658.8978249536021</v>
      </c>
    </row>
    <row r="24" spans="1:47" x14ac:dyDescent="0.3">
      <c r="A24" s="32">
        <f t="shared" si="8"/>
        <v>16</v>
      </c>
      <c r="B24" s="142">
        <v>54753.57</v>
      </c>
      <c r="C24" s="143"/>
      <c r="D24" s="142">
        <f t="shared" si="0"/>
        <v>75165.700895999995</v>
      </c>
      <c r="E24" s="144">
        <f t="shared" si="1"/>
        <v>1863.3090537160479</v>
      </c>
      <c r="F24" s="142">
        <f t="shared" si="2"/>
        <v>6263.8084079999999</v>
      </c>
      <c r="G24" s="144">
        <f t="shared" si="3"/>
        <v>155.27575447633731</v>
      </c>
      <c r="H24" s="60">
        <f>'L4'!$H$10</f>
        <v>1742.05</v>
      </c>
      <c r="I24" s="60">
        <f>GEW!$E$12+($F24-GEW!$E$12)*SUM(Fasering!$D$5)</f>
        <v>1858.3776639999999</v>
      </c>
      <c r="J24" s="60">
        <f>GEW!$E$12+($F24-GEW!$E$12)*SUM(Fasering!$D$5:$D$7)</f>
        <v>2997.4621043464085</v>
      </c>
      <c r="K24" s="60">
        <f>GEW!$E$12+($F24-GEW!$E$12)*SUM(Fasering!$D$5:$D$8)</f>
        <v>3651.0252086061728</v>
      </c>
      <c r="L24" s="98">
        <f>GEW!$E$12+($F24-GEW!$E$12)*SUM(Fasering!$D$5:$D$9)</f>
        <v>4304.588312865937</v>
      </c>
      <c r="M24" s="60">
        <f>GEW!$E$12+($F24-GEW!$E$12)*SUM(Fasering!$D$5:$D$10)</f>
        <v>4958.1514171257013</v>
      </c>
      <c r="N24" s="60">
        <f>GEW!$E$12+($F24-GEW!$E$12)*SUM(Fasering!$D$5:$D$11)</f>
        <v>5610.2453037402365</v>
      </c>
      <c r="O24" s="117">
        <f>GEW!$E$12+($F24-GEW!$E$12)*SUM(Fasering!$D$5:$D$12)</f>
        <v>6263.8084080000008</v>
      </c>
      <c r="P24" s="142">
        <f t="shared" si="4"/>
        <v>0</v>
      </c>
      <c r="Q24" s="144">
        <f t="shared" si="5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101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116">
        <f>$P24*SUM(Fasering!$D$5:$D$12)</f>
        <v>0</v>
      </c>
      <c r="Y24" s="142">
        <f t="shared" si="6"/>
        <v>0</v>
      </c>
      <c r="Z24" s="144">
        <f t="shared" si="7"/>
        <v>0</v>
      </c>
      <c r="AA24" s="115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101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116">
        <f>$Y24*SUM(Fasering!$D$5:$D$12)</f>
        <v>0</v>
      </c>
      <c r="AH24" s="5">
        <f>($AK$2+(I24+R24)*12*7.57%)*SUM(Fasering!$D$5)</f>
        <v>0</v>
      </c>
      <c r="AI24" s="109">
        <f>($AK$2+(J24+S24)*12*7.57%)*SUM(Fasering!$D$5:$D$7)</f>
        <v>739.81137705379558</v>
      </c>
      <c r="AJ24" s="109">
        <f>($AK$2+(K24+T24)*12*7.57%)*SUM(Fasering!$D$5:$D$8)</f>
        <v>1405.8725402193793</v>
      </c>
      <c r="AK24" s="104">
        <f>($AK$2+(L24+U24)*12*7.57%)*SUM(Fasering!$D$5:$D$9)</f>
        <v>2248.0882255713145</v>
      </c>
      <c r="AL24" s="9">
        <f>($AK$2+(M24+V24)*12*7.57%)*SUM(Fasering!$D$5:$D$10)</f>
        <v>3266.4584331096007</v>
      </c>
      <c r="AM24" s="9">
        <f>($AK$2+(N24+W24)*12*7.57%)*SUM(Fasering!$D$5:$D$11)</f>
        <v>4458.1003033808747</v>
      </c>
      <c r="AN24" s="74">
        <f>($AK$2+(O24+X24)*12*7.57%)*SUM(Fasering!$D$5:$D$12)</f>
        <v>5828.3835578272019</v>
      </c>
      <c r="AO24" s="5">
        <f>($AK$2+(I24+AA24)*12*7.57%)*SUM(Fasering!$D$5)</f>
        <v>0</v>
      </c>
      <c r="AP24" s="109">
        <f>($AK$2+(J24+AB24)*12*7.57%)*SUM(Fasering!$D$5:$D$7)</f>
        <v>739.81137705379558</v>
      </c>
      <c r="AQ24" s="109">
        <f>($AK$2+(K24+AC24)*12*7.57%)*SUM(Fasering!$D$5:$D$8)</f>
        <v>1405.8725402193793</v>
      </c>
      <c r="AR24" s="104">
        <f>($AK$2+(L24+AD24)*12*7.57%)*SUM(Fasering!$D$5:$D$9)</f>
        <v>2248.0882255713145</v>
      </c>
      <c r="AS24" s="9">
        <f>($AK$2+(M24+AE24)*12*7.57%)*SUM(Fasering!$D$5:$D$10)</f>
        <v>3266.4584331096007</v>
      </c>
      <c r="AT24" s="9">
        <f>($AK$2+(N24+AF24)*12*7.57%)*SUM(Fasering!$D$5:$D$11)</f>
        <v>4458.1003033808747</v>
      </c>
      <c r="AU24" s="74">
        <f>($AK$2+(O24+AG24)*12*7.57%)*SUM(Fasering!$D$5:$D$12)</f>
        <v>5828.3835578272019</v>
      </c>
    </row>
    <row r="25" spans="1:47" x14ac:dyDescent="0.3">
      <c r="A25" s="32">
        <f t="shared" si="8"/>
        <v>17</v>
      </c>
      <c r="B25" s="142">
        <v>54753.57</v>
      </c>
      <c r="C25" s="143"/>
      <c r="D25" s="142">
        <f t="shared" si="0"/>
        <v>75165.700895999995</v>
      </c>
      <c r="E25" s="144">
        <f t="shared" si="1"/>
        <v>1863.3090537160479</v>
      </c>
      <c r="F25" s="142">
        <f t="shared" si="2"/>
        <v>6263.8084079999999</v>
      </c>
      <c r="G25" s="144">
        <f t="shared" si="3"/>
        <v>155.27575447633731</v>
      </c>
      <c r="H25" s="60">
        <f>'L4'!$H$10</f>
        <v>1742.05</v>
      </c>
      <c r="I25" s="60">
        <f>GEW!$E$12+($F25-GEW!$E$12)*SUM(Fasering!$D$5)</f>
        <v>1858.3776639999999</v>
      </c>
      <c r="J25" s="60">
        <f>GEW!$E$12+($F25-GEW!$E$12)*SUM(Fasering!$D$5:$D$7)</f>
        <v>2997.4621043464085</v>
      </c>
      <c r="K25" s="60">
        <f>GEW!$E$12+($F25-GEW!$E$12)*SUM(Fasering!$D$5:$D$8)</f>
        <v>3651.0252086061728</v>
      </c>
      <c r="L25" s="98">
        <f>GEW!$E$12+($F25-GEW!$E$12)*SUM(Fasering!$D$5:$D$9)</f>
        <v>4304.588312865937</v>
      </c>
      <c r="M25" s="60">
        <f>GEW!$E$12+($F25-GEW!$E$12)*SUM(Fasering!$D$5:$D$10)</f>
        <v>4958.1514171257013</v>
      </c>
      <c r="N25" s="60">
        <f>GEW!$E$12+($F25-GEW!$E$12)*SUM(Fasering!$D$5:$D$11)</f>
        <v>5610.2453037402365</v>
      </c>
      <c r="O25" s="117">
        <f>GEW!$E$12+($F25-GEW!$E$12)*SUM(Fasering!$D$5:$D$12)</f>
        <v>6263.8084080000008</v>
      </c>
      <c r="P25" s="142">
        <f t="shared" si="4"/>
        <v>0</v>
      </c>
      <c r="Q25" s="144">
        <f t="shared" si="5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101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116">
        <f>$P25*SUM(Fasering!$D$5:$D$12)</f>
        <v>0</v>
      </c>
      <c r="Y25" s="142">
        <f t="shared" si="6"/>
        <v>0</v>
      </c>
      <c r="Z25" s="144">
        <f t="shared" si="7"/>
        <v>0</v>
      </c>
      <c r="AA25" s="115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101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116">
        <f>$Y25*SUM(Fasering!$D$5:$D$12)</f>
        <v>0</v>
      </c>
      <c r="AH25" s="5">
        <f>($AK$2+(I25+R25)*12*7.57%)*SUM(Fasering!$D$5)</f>
        <v>0</v>
      </c>
      <c r="AI25" s="109">
        <f>($AK$2+(J25+S25)*12*7.57%)*SUM(Fasering!$D$5:$D$7)</f>
        <v>739.81137705379558</v>
      </c>
      <c r="AJ25" s="109">
        <f>($AK$2+(K25+T25)*12*7.57%)*SUM(Fasering!$D$5:$D$8)</f>
        <v>1405.8725402193793</v>
      </c>
      <c r="AK25" s="104">
        <f>($AK$2+(L25+U25)*12*7.57%)*SUM(Fasering!$D$5:$D$9)</f>
        <v>2248.0882255713145</v>
      </c>
      <c r="AL25" s="9">
        <f>($AK$2+(M25+V25)*12*7.57%)*SUM(Fasering!$D$5:$D$10)</f>
        <v>3266.4584331096007</v>
      </c>
      <c r="AM25" s="9">
        <f>($AK$2+(N25+W25)*12*7.57%)*SUM(Fasering!$D$5:$D$11)</f>
        <v>4458.1003033808747</v>
      </c>
      <c r="AN25" s="74">
        <f>($AK$2+(O25+X25)*12*7.57%)*SUM(Fasering!$D$5:$D$12)</f>
        <v>5828.3835578272019</v>
      </c>
      <c r="AO25" s="5">
        <f>($AK$2+(I25+AA25)*12*7.57%)*SUM(Fasering!$D$5)</f>
        <v>0</v>
      </c>
      <c r="AP25" s="109">
        <f>($AK$2+(J25+AB25)*12*7.57%)*SUM(Fasering!$D$5:$D$7)</f>
        <v>739.81137705379558</v>
      </c>
      <c r="AQ25" s="109">
        <f>($AK$2+(K25+AC25)*12*7.57%)*SUM(Fasering!$D$5:$D$8)</f>
        <v>1405.8725402193793</v>
      </c>
      <c r="AR25" s="104">
        <f>($AK$2+(L25+AD25)*12*7.57%)*SUM(Fasering!$D$5:$D$9)</f>
        <v>2248.0882255713145</v>
      </c>
      <c r="AS25" s="9">
        <f>($AK$2+(M25+AE25)*12*7.57%)*SUM(Fasering!$D$5:$D$10)</f>
        <v>3266.4584331096007</v>
      </c>
      <c r="AT25" s="9">
        <f>($AK$2+(N25+AF25)*12*7.57%)*SUM(Fasering!$D$5:$D$11)</f>
        <v>4458.1003033808747</v>
      </c>
      <c r="AU25" s="74">
        <f>($AK$2+(O25+AG25)*12*7.57%)*SUM(Fasering!$D$5:$D$12)</f>
        <v>5828.3835578272019</v>
      </c>
    </row>
    <row r="26" spans="1:47" x14ac:dyDescent="0.3">
      <c r="A26" s="32">
        <f t="shared" si="8"/>
        <v>18</v>
      </c>
      <c r="B26" s="142">
        <v>56384.480000000003</v>
      </c>
      <c r="C26" s="143"/>
      <c r="D26" s="142">
        <f t="shared" si="0"/>
        <v>77404.614144000006</v>
      </c>
      <c r="E26" s="144">
        <f t="shared" si="1"/>
        <v>1918.8102633868702</v>
      </c>
      <c r="F26" s="142">
        <f t="shared" si="2"/>
        <v>6450.3845120000005</v>
      </c>
      <c r="G26" s="144">
        <f t="shared" si="3"/>
        <v>159.90085528223918</v>
      </c>
      <c r="H26" s="60">
        <f>'L4'!$H$10</f>
        <v>1742.05</v>
      </c>
      <c r="I26" s="60">
        <f>GEW!$E$12+($F26-GEW!$E$12)*SUM(Fasering!$D$5)</f>
        <v>1858.3776639999999</v>
      </c>
      <c r="J26" s="60">
        <f>GEW!$E$12+($F26-GEW!$E$12)*SUM(Fasering!$D$5:$D$7)</f>
        <v>3045.7039107341957</v>
      </c>
      <c r="K26" s="60">
        <f>GEW!$E$12+($F26-GEW!$E$12)*SUM(Fasering!$D$5:$D$8)</f>
        <v>3726.9463191975296</v>
      </c>
      <c r="L26" s="98">
        <f>GEW!$E$12+($F26-GEW!$E$12)*SUM(Fasering!$D$5:$D$9)</f>
        <v>4408.1887276608632</v>
      </c>
      <c r="M26" s="60">
        <f>GEW!$E$12+($F26-GEW!$E$12)*SUM(Fasering!$D$5:$D$10)</f>
        <v>5089.4311361241971</v>
      </c>
      <c r="N26" s="60">
        <f>GEW!$E$12+($F26-GEW!$E$12)*SUM(Fasering!$D$5:$D$11)</f>
        <v>5769.1421035366684</v>
      </c>
      <c r="O26" s="117">
        <f>GEW!$E$12+($F26-GEW!$E$12)*SUM(Fasering!$D$5:$D$12)</f>
        <v>6450.3845120000015</v>
      </c>
      <c r="P26" s="142">
        <f t="shared" si="4"/>
        <v>0</v>
      </c>
      <c r="Q26" s="144">
        <f t="shared" si="5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101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116">
        <f>$P26*SUM(Fasering!$D$5:$D$12)</f>
        <v>0</v>
      </c>
      <c r="Y26" s="142">
        <f t="shared" si="6"/>
        <v>0</v>
      </c>
      <c r="Z26" s="144">
        <f t="shared" si="7"/>
        <v>0</v>
      </c>
      <c r="AA26" s="115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101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116">
        <f>$Y26*SUM(Fasering!$D$5:$D$12)</f>
        <v>0</v>
      </c>
      <c r="AH26" s="5">
        <f>($AK$2+(I26+R26)*12*7.57%)*SUM(Fasering!$D$5)</f>
        <v>0</v>
      </c>
      <c r="AI26" s="109">
        <f>($AK$2+(J26+S26)*12*7.57%)*SUM(Fasering!$D$5:$D$7)</f>
        <v>751.14237675686013</v>
      </c>
      <c r="AJ26" s="109">
        <f>($AK$2+(K26+T26)*12*7.57%)*SUM(Fasering!$D$5:$D$8)</f>
        <v>1433.9363230088586</v>
      </c>
      <c r="AK26" s="104">
        <f>($AK$2+(L26+U26)*12*7.57%)*SUM(Fasering!$D$5:$D$9)</f>
        <v>2300.3451798544647</v>
      </c>
      <c r="AL26" s="9">
        <f>($AK$2+(M26+V26)*12*7.57%)*SUM(Fasering!$D$5:$D$10)</f>
        <v>3350.3689472936803</v>
      </c>
      <c r="AM26" s="9">
        <f>($AK$2+(N26+W26)*12*7.57%)*SUM(Fasering!$D$5:$D$11)</f>
        <v>4581.02847058106</v>
      </c>
      <c r="AN26" s="74">
        <f>($AK$2+(O26+X26)*12*7.57%)*SUM(Fasering!$D$5:$D$12)</f>
        <v>5997.8692907008026</v>
      </c>
      <c r="AO26" s="5">
        <f>($AK$2+(I26+AA26)*12*7.57%)*SUM(Fasering!$D$5)</f>
        <v>0</v>
      </c>
      <c r="AP26" s="109">
        <f>($AK$2+(J26+AB26)*12*7.57%)*SUM(Fasering!$D$5:$D$7)</f>
        <v>751.14237675686013</v>
      </c>
      <c r="AQ26" s="109">
        <f>($AK$2+(K26+AC26)*12*7.57%)*SUM(Fasering!$D$5:$D$8)</f>
        <v>1433.9363230088586</v>
      </c>
      <c r="AR26" s="104">
        <f>($AK$2+(L26+AD26)*12*7.57%)*SUM(Fasering!$D$5:$D$9)</f>
        <v>2300.3451798544647</v>
      </c>
      <c r="AS26" s="9">
        <f>($AK$2+(M26+AE26)*12*7.57%)*SUM(Fasering!$D$5:$D$10)</f>
        <v>3350.3689472936803</v>
      </c>
      <c r="AT26" s="9">
        <f>($AK$2+(N26+AF26)*12*7.57%)*SUM(Fasering!$D$5:$D$11)</f>
        <v>4581.02847058106</v>
      </c>
      <c r="AU26" s="74">
        <f>($AK$2+(O26+AG26)*12*7.57%)*SUM(Fasering!$D$5:$D$12)</f>
        <v>5997.8692907008026</v>
      </c>
    </row>
    <row r="27" spans="1:47" x14ac:dyDescent="0.3">
      <c r="A27" s="32">
        <f t="shared" si="8"/>
        <v>19</v>
      </c>
      <c r="B27" s="142">
        <v>56384.480000000003</v>
      </c>
      <c r="C27" s="143"/>
      <c r="D27" s="142">
        <f t="shared" si="0"/>
        <v>77404.614144000006</v>
      </c>
      <c r="E27" s="144">
        <f t="shared" si="1"/>
        <v>1918.8102633868702</v>
      </c>
      <c r="F27" s="142">
        <f t="shared" si="2"/>
        <v>6450.3845120000005</v>
      </c>
      <c r="G27" s="144">
        <f t="shared" si="3"/>
        <v>159.90085528223918</v>
      </c>
      <c r="H27" s="60">
        <f>'L4'!$H$10</f>
        <v>1742.05</v>
      </c>
      <c r="I27" s="60">
        <f>GEW!$E$12+($F27-GEW!$E$12)*SUM(Fasering!$D$5)</f>
        <v>1858.3776639999999</v>
      </c>
      <c r="J27" s="60">
        <f>GEW!$E$12+($F27-GEW!$E$12)*SUM(Fasering!$D$5:$D$7)</f>
        <v>3045.7039107341957</v>
      </c>
      <c r="K27" s="60">
        <f>GEW!$E$12+($F27-GEW!$E$12)*SUM(Fasering!$D$5:$D$8)</f>
        <v>3726.9463191975296</v>
      </c>
      <c r="L27" s="98">
        <f>GEW!$E$12+($F27-GEW!$E$12)*SUM(Fasering!$D$5:$D$9)</f>
        <v>4408.1887276608632</v>
      </c>
      <c r="M27" s="60">
        <f>GEW!$E$12+($F27-GEW!$E$12)*SUM(Fasering!$D$5:$D$10)</f>
        <v>5089.4311361241971</v>
      </c>
      <c r="N27" s="60">
        <f>GEW!$E$12+($F27-GEW!$E$12)*SUM(Fasering!$D$5:$D$11)</f>
        <v>5769.1421035366684</v>
      </c>
      <c r="O27" s="117">
        <f>GEW!$E$12+($F27-GEW!$E$12)*SUM(Fasering!$D$5:$D$12)</f>
        <v>6450.3845120000015</v>
      </c>
      <c r="P27" s="142">
        <f t="shared" si="4"/>
        <v>0</v>
      </c>
      <c r="Q27" s="144">
        <f t="shared" si="5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101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116">
        <f>$P27*SUM(Fasering!$D$5:$D$12)</f>
        <v>0</v>
      </c>
      <c r="Y27" s="142">
        <f t="shared" si="6"/>
        <v>0</v>
      </c>
      <c r="Z27" s="144">
        <f t="shared" si="7"/>
        <v>0</v>
      </c>
      <c r="AA27" s="115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101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116">
        <f>$Y27*SUM(Fasering!$D$5:$D$12)</f>
        <v>0</v>
      </c>
      <c r="AH27" s="5">
        <f>($AK$2+(I27+R27)*12*7.57%)*SUM(Fasering!$D$5)</f>
        <v>0</v>
      </c>
      <c r="AI27" s="109">
        <f>($AK$2+(J27+S27)*12*7.57%)*SUM(Fasering!$D$5:$D$7)</f>
        <v>751.14237675686013</v>
      </c>
      <c r="AJ27" s="109">
        <f>($AK$2+(K27+T27)*12*7.57%)*SUM(Fasering!$D$5:$D$8)</f>
        <v>1433.9363230088586</v>
      </c>
      <c r="AK27" s="104">
        <f>($AK$2+(L27+U27)*12*7.57%)*SUM(Fasering!$D$5:$D$9)</f>
        <v>2300.3451798544647</v>
      </c>
      <c r="AL27" s="9">
        <f>($AK$2+(M27+V27)*12*7.57%)*SUM(Fasering!$D$5:$D$10)</f>
        <v>3350.3689472936803</v>
      </c>
      <c r="AM27" s="9">
        <f>($AK$2+(N27+W27)*12*7.57%)*SUM(Fasering!$D$5:$D$11)</f>
        <v>4581.02847058106</v>
      </c>
      <c r="AN27" s="74">
        <f>($AK$2+(O27+X27)*12*7.57%)*SUM(Fasering!$D$5:$D$12)</f>
        <v>5997.8692907008026</v>
      </c>
      <c r="AO27" s="5">
        <f>($AK$2+(I27+AA27)*12*7.57%)*SUM(Fasering!$D$5)</f>
        <v>0</v>
      </c>
      <c r="AP27" s="109">
        <f>($AK$2+(J27+AB27)*12*7.57%)*SUM(Fasering!$D$5:$D$7)</f>
        <v>751.14237675686013</v>
      </c>
      <c r="AQ27" s="109">
        <f>($AK$2+(K27+AC27)*12*7.57%)*SUM(Fasering!$D$5:$D$8)</f>
        <v>1433.9363230088586</v>
      </c>
      <c r="AR27" s="104">
        <f>($AK$2+(L27+AD27)*12*7.57%)*SUM(Fasering!$D$5:$D$9)</f>
        <v>2300.3451798544647</v>
      </c>
      <c r="AS27" s="9">
        <f>($AK$2+(M27+AE27)*12*7.57%)*SUM(Fasering!$D$5:$D$10)</f>
        <v>3350.3689472936803</v>
      </c>
      <c r="AT27" s="9">
        <f>($AK$2+(N27+AF27)*12*7.57%)*SUM(Fasering!$D$5:$D$11)</f>
        <v>4581.02847058106</v>
      </c>
      <c r="AU27" s="74">
        <f>($AK$2+(O27+AG27)*12*7.57%)*SUM(Fasering!$D$5:$D$12)</f>
        <v>5997.8692907008026</v>
      </c>
    </row>
    <row r="28" spans="1:47" x14ac:dyDescent="0.3">
      <c r="A28" s="32">
        <f t="shared" si="8"/>
        <v>20</v>
      </c>
      <c r="B28" s="142">
        <v>58015.39</v>
      </c>
      <c r="C28" s="143"/>
      <c r="D28" s="142">
        <f t="shared" si="0"/>
        <v>79643.527392000004</v>
      </c>
      <c r="E28" s="144">
        <f t="shared" si="1"/>
        <v>1974.3114730576924</v>
      </c>
      <c r="F28" s="142">
        <f t="shared" si="2"/>
        <v>6636.9606160000003</v>
      </c>
      <c r="G28" s="144">
        <f t="shared" si="3"/>
        <v>164.52595608814102</v>
      </c>
      <c r="H28" s="60">
        <f>'L4'!$H$10</f>
        <v>1742.05</v>
      </c>
      <c r="I28" s="60">
        <f>GEW!$E$12+($F28-GEW!$E$12)*SUM(Fasering!$D$5)</f>
        <v>1858.3776639999999</v>
      </c>
      <c r="J28" s="60">
        <f>GEW!$E$12+($F28-GEW!$E$12)*SUM(Fasering!$D$5:$D$7)</f>
        <v>3093.9457171219829</v>
      </c>
      <c r="K28" s="60">
        <f>GEW!$E$12+($F28-GEW!$E$12)*SUM(Fasering!$D$5:$D$8)</f>
        <v>3802.8674297888861</v>
      </c>
      <c r="L28" s="98">
        <f>GEW!$E$12+($F28-GEW!$E$12)*SUM(Fasering!$D$5:$D$9)</f>
        <v>4511.7891424557893</v>
      </c>
      <c r="M28" s="60">
        <f>GEW!$E$12+($F28-GEW!$E$12)*SUM(Fasering!$D$5:$D$10)</f>
        <v>5220.710855122692</v>
      </c>
      <c r="N28" s="60">
        <f>GEW!$E$12+($F28-GEW!$E$12)*SUM(Fasering!$D$5:$D$11)</f>
        <v>5928.0389033330985</v>
      </c>
      <c r="O28" s="117">
        <f>GEW!$E$12+($F28-GEW!$E$12)*SUM(Fasering!$D$5:$D$12)</f>
        <v>6636.9606160000012</v>
      </c>
      <c r="P28" s="142">
        <f t="shared" si="4"/>
        <v>0</v>
      </c>
      <c r="Q28" s="144">
        <f t="shared" si="5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101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116">
        <f>$P28*SUM(Fasering!$D$5:$D$12)</f>
        <v>0</v>
      </c>
      <c r="Y28" s="142">
        <f t="shared" si="6"/>
        <v>0</v>
      </c>
      <c r="Z28" s="144">
        <f t="shared" si="7"/>
        <v>0</v>
      </c>
      <c r="AA28" s="115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101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116">
        <f>$Y28*SUM(Fasering!$D$5:$D$12)</f>
        <v>0</v>
      </c>
      <c r="AH28" s="5">
        <f>($AK$2+(I28+R28)*12*7.57%)*SUM(Fasering!$D$5)</f>
        <v>0</v>
      </c>
      <c r="AI28" s="109">
        <f>($AK$2+(J28+S28)*12*7.57%)*SUM(Fasering!$D$5:$D$7)</f>
        <v>762.47337645992457</v>
      </c>
      <c r="AJ28" s="109">
        <f>($AK$2+(K28+T28)*12*7.57%)*SUM(Fasering!$D$5:$D$8)</f>
        <v>1462.0001057983377</v>
      </c>
      <c r="AK28" s="104">
        <f>($AK$2+(L28+U28)*12*7.57%)*SUM(Fasering!$D$5:$D$9)</f>
        <v>2352.6021341376158</v>
      </c>
      <c r="AL28" s="9">
        <f>($AK$2+(M28+V28)*12*7.57%)*SUM(Fasering!$D$5:$D$10)</f>
        <v>3434.279461477759</v>
      </c>
      <c r="AM28" s="9">
        <f>($AK$2+(N28+W28)*12*7.57%)*SUM(Fasering!$D$5:$D$11)</f>
        <v>4703.9566377812434</v>
      </c>
      <c r="AN28" s="74">
        <f>($AK$2+(O28+X28)*12*7.57%)*SUM(Fasering!$D$5:$D$12)</f>
        <v>6167.3550235744033</v>
      </c>
      <c r="AO28" s="5">
        <f>($AK$2+(I28+AA28)*12*7.57%)*SUM(Fasering!$D$5)</f>
        <v>0</v>
      </c>
      <c r="AP28" s="109">
        <f>($AK$2+(J28+AB28)*12*7.57%)*SUM(Fasering!$D$5:$D$7)</f>
        <v>762.47337645992457</v>
      </c>
      <c r="AQ28" s="109">
        <f>($AK$2+(K28+AC28)*12*7.57%)*SUM(Fasering!$D$5:$D$8)</f>
        <v>1462.0001057983377</v>
      </c>
      <c r="AR28" s="104">
        <f>($AK$2+(L28+AD28)*12*7.57%)*SUM(Fasering!$D$5:$D$9)</f>
        <v>2352.6021341376158</v>
      </c>
      <c r="AS28" s="9">
        <f>($AK$2+(M28+AE28)*12*7.57%)*SUM(Fasering!$D$5:$D$10)</f>
        <v>3434.279461477759</v>
      </c>
      <c r="AT28" s="9">
        <f>($AK$2+(N28+AF28)*12*7.57%)*SUM(Fasering!$D$5:$D$11)</f>
        <v>4703.9566377812434</v>
      </c>
      <c r="AU28" s="74">
        <f>($AK$2+(O28+AG28)*12*7.57%)*SUM(Fasering!$D$5:$D$12)</f>
        <v>6167.3550235744033</v>
      </c>
    </row>
    <row r="29" spans="1:47" x14ac:dyDescent="0.3">
      <c r="A29" s="32">
        <f t="shared" si="8"/>
        <v>21</v>
      </c>
      <c r="B29" s="142">
        <v>58015.39</v>
      </c>
      <c r="C29" s="143"/>
      <c r="D29" s="142">
        <f t="shared" si="0"/>
        <v>79643.527392000004</v>
      </c>
      <c r="E29" s="144">
        <f t="shared" si="1"/>
        <v>1974.3114730576924</v>
      </c>
      <c r="F29" s="142">
        <f t="shared" si="2"/>
        <v>6636.9606160000003</v>
      </c>
      <c r="G29" s="144">
        <f t="shared" si="3"/>
        <v>164.52595608814102</v>
      </c>
      <c r="H29" s="60">
        <f>'L4'!$H$10</f>
        <v>1742.05</v>
      </c>
      <c r="I29" s="60">
        <f>GEW!$E$12+($F29-GEW!$E$12)*SUM(Fasering!$D$5)</f>
        <v>1858.3776639999999</v>
      </c>
      <c r="J29" s="60">
        <f>GEW!$E$12+($F29-GEW!$E$12)*SUM(Fasering!$D$5:$D$7)</f>
        <v>3093.9457171219829</v>
      </c>
      <c r="K29" s="60">
        <f>GEW!$E$12+($F29-GEW!$E$12)*SUM(Fasering!$D$5:$D$8)</f>
        <v>3802.8674297888861</v>
      </c>
      <c r="L29" s="98">
        <f>GEW!$E$12+($F29-GEW!$E$12)*SUM(Fasering!$D$5:$D$9)</f>
        <v>4511.7891424557893</v>
      </c>
      <c r="M29" s="60">
        <f>GEW!$E$12+($F29-GEW!$E$12)*SUM(Fasering!$D$5:$D$10)</f>
        <v>5220.710855122692</v>
      </c>
      <c r="N29" s="60">
        <f>GEW!$E$12+($F29-GEW!$E$12)*SUM(Fasering!$D$5:$D$11)</f>
        <v>5928.0389033330985</v>
      </c>
      <c r="O29" s="117">
        <f>GEW!$E$12+($F29-GEW!$E$12)*SUM(Fasering!$D$5:$D$12)</f>
        <v>6636.9606160000012</v>
      </c>
      <c r="P29" s="142">
        <f t="shared" si="4"/>
        <v>0</v>
      </c>
      <c r="Q29" s="144">
        <f t="shared" si="5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101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116">
        <f>$P29*SUM(Fasering!$D$5:$D$12)</f>
        <v>0</v>
      </c>
      <c r="Y29" s="142">
        <f t="shared" si="6"/>
        <v>0</v>
      </c>
      <c r="Z29" s="144">
        <f t="shared" si="7"/>
        <v>0</v>
      </c>
      <c r="AA29" s="115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101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116">
        <f>$Y29*SUM(Fasering!$D$5:$D$12)</f>
        <v>0</v>
      </c>
      <c r="AH29" s="5">
        <f>($AK$2+(I29+R29)*12*7.57%)*SUM(Fasering!$D$5)</f>
        <v>0</v>
      </c>
      <c r="AI29" s="109">
        <f>($AK$2+(J29+S29)*12*7.57%)*SUM(Fasering!$D$5:$D$7)</f>
        <v>762.47337645992457</v>
      </c>
      <c r="AJ29" s="109">
        <f>($AK$2+(K29+T29)*12*7.57%)*SUM(Fasering!$D$5:$D$8)</f>
        <v>1462.0001057983377</v>
      </c>
      <c r="AK29" s="104">
        <f>($AK$2+(L29+U29)*12*7.57%)*SUM(Fasering!$D$5:$D$9)</f>
        <v>2352.6021341376158</v>
      </c>
      <c r="AL29" s="9">
        <f>($AK$2+(M29+V29)*12*7.57%)*SUM(Fasering!$D$5:$D$10)</f>
        <v>3434.279461477759</v>
      </c>
      <c r="AM29" s="9">
        <f>($AK$2+(N29+W29)*12*7.57%)*SUM(Fasering!$D$5:$D$11)</f>
        <v>4703.9566377812434</v>
      </c>
      <c r="AN29" s="74">
        <f>($AK$2+(O29+X29)*12*7.57%)*SUM(Fasering!$D$5:$D$12)</f>
        <v>6167.3550235744033</v>
      </c>
      <c r="AO29" s="5">
        <f>($AK$2+(I29+AA29)*12*7.57%)*SUM(Fasering!$D$5)</f>
        <v>0</v>
      </c>
      <c r="AP29" s="109">
        <f>($AK$2+(J29+AB29)*12*7.57%)*SUM(Fasering!$D$5:$D$7)</f>
        <v>762.47337645992457</v>
      </c>
      <c r="AQ29" s="109">
        <f>($AK$2+(K29+AC29)*12*7.57%)*SUM(Fasering!$D$5:$D$8)</f>
        <v>1462.0001057983377</v>
      </c>
      <c r="AR29" s="104">
        <f>($AK$2+(L29+AD29)*12*7.57%)*SUM(Fasering!$D$5:$D$9)</f>
        <v>2352.6021341376158</v>
      </c>
      <c r="AS29" s="9">
        <f>($AK$2+(M29+AE29)*12*7.57%)*SUM(Fasering!$D$5:$D$10)</f>
        <v>3434.279461477759</v>
      </c>
      <c r="AT29" s="9">
        <f>($AK$2+(N29+AF29)*12*7.57%)*SUM(Fasering!$D$5:$D$11)</f>
        <v>4703.9566377812434</v>
      </c>
      <c r="AU29" s="74">
        <f>($AK$2+(O29+AG29)*12*7.57%)*SUM(Fasering!$D$5:$D$12)</f>
        <v>6167.3550235744033</v>
      </c>
    </row>
    <row r="30" spans="1:47" x14ac:dyDescent="0.3">
      <c r="A30" s="32">
        <f t="shared" si="8"/>
        <v>22</v>
      </c>
      <c r="B30" s="142">
        <v>59645.91</v>
      </c>
      <c r="C30" s="143"/>
      <c r="D30" s="142">
        <f t="shared" si="0"/>
        <v>81881.90524800001</v>
      </c>
      <c r="E30" s="144">
        <f t="shared" si="1"/>
        <v>2029.7994107075131</v>
      </c>
      <c r="F30" s="142">
        <f t="shared" si="2"/>
        <v>6823.4921040000008</v>
      </c>
      <c r="G30" s="144">
        <f t="shared" si="3"/>
        <v>169.14995089229276</v>
      </c>
      <c r="H30" s="60">
        <f>'L4'!$H$10</f>
        <v>1742.05</v>
      </c>
      <c r="I30" s="60">
        <f>GEW!$E$12+($F30-GEW!$E$12)*SUM(Fasering!$D$5)</f>
        <v>1858.3776639999999</v>
      </c>
      <c r="J30" s="60">
        <f>GEW!$E$12+($F30-GEW!$E$12)*SUM(Fasering!$D$5:$D$7)</f>
        <v>3142.1759874320642</v>
      </c>
      <c r="K30" s="60">
        <f>GEW!$E$12+($F30-GEW!$E$12)*SUM(Fasering!$D$5:$D$8)</f>
        <v>3878.7703853421776</v>
      </c>
      <c r="L30" s="98">
        <f>GEW!$E$12+($F30-GEW!$E$12)*SUM(Fasering!$D$5:$D$9)</f>
        <v>4615.3647832522911</v>
      </c>
      <c r="M30" s="60">
        <f>GEW!$E$12+($F30-GEW!$E$12)*SUM(Fasering!$D$5:$D$10)</f>
        <v>5351.9591811624041</v>
      </c>
      <c r="N30" s="60">
        <f>GEW!$E$12+($F30-GEW!$E$12)*SUM(Fasering!$D$5:$D$11)</f>
        <v>6086.8977060898887</v>
      </c>
      <c r="O30" s="117">
        <f>GEW!$E$12+($F30-GEW!$E$12)*SUM(Fasering!$D$5:$D$12)</f>
        <v>6823.4921040000017</v>
      </c>
      <c r="P30" s="142">
        <f t="shared" si="4"/>
        <v>0</v>
      </c>
      <c r="Q30" s="144">
        <f t="shared" si="5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101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116">
        <f>$P30*SUM(Fasering!$D$5:$D$12)</f>
        <v>0</v>
      </c>
      <c r="Y30" s="142">
        <f t="shared" si="6"/>
        <v>0</v>
      </c>
      <c r="Z30" s="144">
        <f t="shared" si="7"/>
        <v>0</v>
      </c>
      <c r="AA30" s="115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101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116">
        <f>$Y30*SUM(Fasering!$D$5:$D$12)</f>
        <v>0</v>
      </c>
      <c r="AH30" s="5">
        <f>($AK$2+(I30+R30)*12*7.57%)*SUM(Fasering!$D$5)</f>
        <v>0</v>
      </c>
      <c r="AI30" s="109">
        <f>($AK$2+(J30+S30)*12*7.57%)*SUM(Fasering!$D$5:$D$7)</f>
        <v>773.80166657761424</v>
      </c>
      <c r="AJ30" s="109">
        <f>($AK$2+(K30+T30)*12*7.57%)*SUM(Fasering!$D$5:$D$8)</f>
        <v>1490.0571776869774</v>
      </c>
      <c r="AK30" s="104">
        <f>($AK$2+(L30+U30)*12*7.57%)*SUM(Fasering!$D$5:$D$9)</f>
        <v>2404.8465921995339</v>
      </c>
      <c r="AL30" s="9">
        <f>($AK$2+(M30+V30)*12*7.57%)*SUM(Fasering!$D$5:$D$10)</f>
        <v>3518.1699101152831</v>
      </c>
      <c r="AM30" s="9">
        <f>($AK$2+(N30+W30)*12*7.57%)*SUM(Fasering!$D$5:$D$11)</f>
        <v>4826.8554091317428</v>
      </c>
      <c r="AN30" s="74">
        <f>($AK$2+(O30+X30)*12*7.57%)*SUM(Fasering!$D$5:$D$12)</f>
        <v>6336.8002272736039</v>
      </c>
      <c r="AO30" s="5">
        <f>($AK$2+(I30+AA30)*12*7.57%)*SUM(Fasering!$D$5)</f>
        <v>0</v>
      </c>
      <c r="AP30" s="109">
        <f>($AK$2+(J30+AB30)*12*7.57%)*SUM(Fasering!$D$5:$D$7)</f>
        <v>773.80166657761424</v>
      </c>
      <c r="AQ30" s="109">
        <f>($AK$2+(K30+AC30)*12*7.57%)*SUM(Fasering!$D$5:$D$8)</f>
        <v>1490.0571776869774</v>
      </c>
      <c r="AR30" s="104">
        <f>($AK$2+(L30+AD30)*12*7.57%)*SUM(Fasering!$D$5:$D$9)</f>
        <v>2404.8465921995339</v>
      </c>
      <c r="AS30" s="9">
        <f>($AK$2+(M30+AE30)*12*7.57%)*SUM(Fasering!$D$5:$D$10)</f>
        <v>3518.1699101152831</v>
      </c>
      <c r="AT30" s="9">
        <f>($AK$2+(N30+AF30)*12*7.57%)*SUM(Fasering!$D$5:$D$11)</f>
        <v>4826.8554091317428</v>
      </c>
      <c r="AU30" s="74">
        <f>($AK$2+(O30+AG30)*12*7.57%)*SUM(Fasering!$D$5:$D$12)</f>
        <v>6336.8002272736039</v>
      </c>
    </row>
    <row r="31" spans="1:47" x14ac:dyDescent="0.3">
      <c r="A31" s="32">
        <f t="shared" si="8"/>
        <v>23</v>
      </c>
      <c r="B31" s="142">
        <v>59645.91</v>
      </c>
      <c r="C31" s="143"/>
      <c r="D31" s="142">
        <f t="shared" si="0"/>
        <v>81881.90524800001</v>
      </c>
      <c r="E31" s="144">
        <f t="shared" si="1"/>
        <v>2029.7994107075131</v>
      </c>
      <c r="F31" s="142">
        <f t="shared" si="2"/>
        <v>6823.4921040000008</v>
      </c>
      <c r="G31" s="144">
        <f t="shared" si="3"/>
        <v>169.14995089229276</v>
      </c>
      <c r="H31" s="60">
        <f>'L4'!$H$10</f>
        <v>1742.05</v>
      </c>
      <c r="I31" s="60">
        <f>GEW!$E$12+($F31-GEW!$E$12)*SUM(Fasering!$D$5)</f>
        <v>1858.3776639999999</v>
      </c>
      <c r="J31" s="60">
        <f>GEW!$E$12+($F31-GEW!$E$12)*SUM(Fasering!$D$5:$D$7)</f>
        <v>3142.1759874320642</v>
      </c>
      <c r="K31" s="60">
        <f>GEW!$E$12+($F31-GEW!$E$12)*SUM(Fasering!$D$5:$D$8)</f>
        <v>3878.7703853421776</v>
      </c>
      <c r="L31" s="98">
        <f>GEW!$E$12+($F31-GEW!$E$12)*SUM(Fasering!$D$5:$D$9)</f>
        <v>4615.3647832522911</v>
      </c>
      <c r="M31" s="60">
        <f>GEW!$E$12+($F31-GEW!$E$12)*SUM(Fasering!$D$5:$D$10)</f>
        <v>5351.9591811624041</v>
      </c>
      <c r="N31" s="60">
        <f>GEW!$E$12+($F31-GEW!$E$12)*SUM(Fasering!$D$5:$D$11)</f>
        <v>6086.8977060898887</v>
      </c>
      <c r="O31" s="117">
        <f>GEW!$E$12+($F31-GEW!$E$12)*SUM(Fasering!$D$5:$D$12)</f>
        <v>6823.4921040000017</v>
      </c>
      <c r="P31" s="142">
        <f t="shared" si="4"/>
        <v>0</v>
      </c>
      <c r="Q31" s="144">
        <f t="shared" si="5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101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116">
        <f>$P31*SUM(Fasering!$D$5:$D$12)</f>
        <v>0</v>
      </c>
      <c r="Y31" s="142">
        <f t="shared" si="6"/>
        <v>0</v>
      </c>
      <c r="Z31" s="144">
        <f t="shared" si="7"/>
        <v>0</v>
      </c>
      <c r="AA31" s="115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101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116">
        <f>$Y31*SUM(Fasering!$D$5:$D$12)</f>
        <v>0</v>
      </c>
      <c r="AH31" s="5">
        <f>($AK$2+(I31+R31)*12*7.57%)*SUM(Fasering!$D$5)</f>
        <v>0</v>
      </c>
      <c r="AI31" s="109">
        <f>($AK$2+(J31+S31)*12*7.57%)*SUM(Fasering!$D$5:$D$7)</f>
        <v>773.80166657761424</v>
      </c>
      <c r="AJ31" s="109">
        <f>($AK$2+(K31+T31)*12*7.57%)*SUM(Fasering!$D$5:$D$8)</f>
        <v>1490.0571776869774</v>
      </c>
      <c r="AK31" s="104">
        <f>($AK$2+(L31+U31)*12*7.57%)*SUM(Fasering!$D$5:$D$9)</f>
        <v>2404.8465921995339</v>
      </c>
      <c r="AL31" s="9">
        <f>($AK$2+(M31+V31)*12*7.57%)*SUM(Fasering!$D$5:$D$10)</f>
        <v>3518.1699101152831</v>
      </c>
      <c r="AM31" s="9">
        <f>($AK$2+(N31+W31)*12*7.57%)*SUM(Fasering!$D$5:$D$11)</f>
        <v>4826.8554091317428</v>
      </c>
      <c r="AN31" s="74">
        <f>($AK$2+(O31+X31)*12*7.57%)*SUM(Fasering!$D$5:$D$12)</f>
        <v>6336.8002272736039</v>
      </c>
      <c r="AO31" s="5">
        <f>($AK$2+(I31+AA31)*12*7.57%)*SUM(Fasering!$D$5)</f>
        <v>0</v>
      </c>
      <c r="AP31" s="109">
        <f>($AK$2+(J31+AB31)*12*7.57%)*SUM(Fasering!$D$5:$D$7)</f>
        <v>773.80166657761424</v>
      </c>
      <c r="AQ31" s="109">
        <f>($AK$2+(K31+AC31)*12*7.57%)*SUM(Fasering!$D$5:$D$8)</f>
        <v>1490.0571776869774</v>
      </c>
      <c r="AR31" s="104">
        <f>($AK$2+(L31+AD31)*12*7.57%)*SUM(Fasering!$D$5:$D$9)</f>
        <v>2404.8465921995339</v>
      </c>
      <c r="AS31" s="9">
        <f>($AK$2+(M31+AE31)*12*7.57%)*SUM(Fasering!$D$5:$D$10)</f>
        <v>3518.1699101152831</v>
      </c>
      <c r="AT31" s="9">
        <f>($AK$2+(N31+AF31)*12*7.57%)*SUM(Fasering!$D$5:$D$11)</f>
        <v>4826.8554091317428</v>
      </c>
      <c r="AU31" s="74">
        <f>($AK$2+(O31+AG31)*12*7.57%)*SUM(Fasering!$D$5:$D$12)</f>
        <v>6336.8002272736039</v>
      </c>
    </row>
    <row r="32" spans="1:47" x14ac:dyDescent="0.3">
      <c r="A32" s="32">
        <f t="shared" si="8"/>
        <v>24</v>
      </c>
      <c r="B32" s="142">
        <v>59645.91</v>
      </c>
      <c r="C32" s="143"/>
      <c r="D32" s="142">
        <f t="shared" si="0"/>
        <v>81881.90524800001</v>
      </c>
      <c r="E32" s="144">
        <f t="shared" si="1"/>
        <v>2029.7994107075131</v>
      </c>
      <c r="F32" s="142">
        <f t="shared" si="2"/>
        <v>6823.4921040000008</v>
      </c>
      <c r="G32" s="144">
        <f t="shared" si="3"/>
        <v>169.14995089229276</v>
      </c>
      <c r="H32" s="60">
        <f>'L4'!$H$10</f>
        <v>1742.05</v>
      </c>
      <c r="I32" s="60">
        <f>GEW!$E$12+($F32-GEW!$E$12)*SUM(Fasering!$D$5)</f>
        <v>1858.3776639999999</v>
      </c>
      <c r="J32" s="60">
        <f>GEW!$E$12+($F32-GEW!$E$12)*SUM(Fasering!$D$5:$D$7)</f>
        <v>3142.1759874320642</v>
      </c>
      <c r="K32" s="60">
        <f>GEW!$E$12+($F32-GEW!$E$12)*SUM(Fasering!$D$5:$D$8)</f>
        <v>3878.7703853421776</v>
      </c>
      <c r="L32" s="98">
        <f>GEW!$E$12+($F32-GEW!$E$12)*SUM(Fasering!$D$5:$D$9)</f>
        <v>4615.3647832522911</v>
      </c>
      <c r="M32" s="60">
        <f>GEW!$E$12+($F32-GEW!$E$12)*SUM(Fasering!$D$5:$D$10)</f>
        <v>5351.9591811624041</v>
      </c>
      <c r="N32" s="60">
        <f>GEW!$E$12+($F32-GEW!$E$12)*SUM(Fasering!$D$5:$D$11)</f>
        <v>6086.8977060898887</v>
      </c>
      <c r="O32" s="117">
        <f>GEW!$E$12+($F32-GEW!$E$12)*SUM(Fasering!$D$5:$D$12)</f>
        <v>6823.4921040000017</v>
      </c>
      <c r="P32" s="142">
        <f t="shared" si="4"/>
        <v>0</v>
      </c>
      <c r="Q32" s="144">
        <f t="shared" si="5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101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116">
        <f>$P32*SUM(Fasering!$D$5:$D$12)</f>
        <v>0</v>
      </c>
      <c r="Y32" s="142">
        <f t="shared" si="6"/>
        <v>0</v>
      </c>
      <c r="Z32" s="144">
        <f t="shared" si="7"/>
        <v>0</v>
      </c>
      <c r="AA32" s="115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101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116">
        <f>$Y32*SUM(Fasering!$D$5:$D$12)</f>
        <v>0</v>
      </c>
      <c r="AH32" s="5">
        <f>($AK$2+(I32+R32)*12*7.57%)*SUM(Fasering!$D$5)</f>
        <v>0</v>
      </c>
      <c r="AI32" s="109">
        <f>($AK$2+(J32+S32)*12*7.57%)*SUM(Fasering!$D$5:$D$7)</f>
        <v>773.80166657761424</v>
      </c>
      <c r="AJ32" s="109">
        <f>($AK$2+(K32+T32)*12*7.57%)*SUM(Fasering!$D$5:$D$8)</f>
        <v>1490.0571776869774</v>
      </c>
      <c r="AK32" s="104">
        <f>($AK$2+(L32+U32)*12*7.57%)*SUM(Fasering!$D$5:$D$9)</f>
        <v>2404.8465921995339</v>
      </c>
      <c r="AL32" s="9">
        <f>($AK$2+(M32+V32)*12*7.57%)*SUM(Fasering!$D$5:$D$10)</f>
        <v>3518.1699101152831</v>
      </c>
      <c r="AM32" s="9">
        <f>($AK$2+(N32+W32)*12*7.57%)*SUM(Fasering!$D$5:$D$11)</f>
        <v>4826.8554091317428</v>
      </c>
      <c r="AN32" s="74">
        <f>($AK$2+(O32+X32)*12*7.57%)*SUM(Fasering!$D$5:$D$12)</f>
        <v>6336.8002272736039</v>
      </c>
      <c r="AO32" s="5">
        <f>($AK$2+(I32+AA32)*12*7.57%)*SUM(Fasering!$D$5)</f>
        <v>0</v>
      </c>
      <c r="AP32" s="109">
        <f>($AK$2+(J32+AB32)*12*7.57%)*SUM(Fasering!$D$5:$D$7)</f>
        <v>773.80166657761424</v>
      </c>
      <c r="AQ32" s="109">
        <f>($AK$2+(K32+AC32)*12*7.57%)*SUM(Fasering!$D$5:$D$8)</f>
        <v>1490.0571776869774</v>
      </c>
      <c r="AR32" s="104">
        <f>($AK$2+(L32+AD32)*12*7.57%)*SUM(Fasering!$D$5:$D$9)</f>
        <v>2404.8465921995339</v>
      </c>
      <c r="AS32" s="9">
        <f>($AK$2+(M32+AE32)*12*7.57%)*SUM(Fasering!$D$5:$D$10)</f>
        <v>3518.1699101152831</v>
      </c>
      <c r="AT32" s="9">
        <f>($AK$2+(N32+AF32)*12*7.57%)*SUM(Fasering!$D$5:$D$11)</f>
        <v>4826.8554091317428</v>
      </c>
      <c r="AU32" s="74">
        <f>($AK$2+(O32+AG32)*12*7.57%)*SUM(Fasering!$D$5:$D$12)</f>
        <v>6336.8002272736039</v>
      </c>
    </row>
    <row r="33" spans="1:47" x14ac:dyDescent="0.3">
      <c r="A33" s="32">
        <f t="shared" si="8"/>
        <v>25</v>
      </c>
      <c r="B33" s="142">
        <v>59645.91</v>
      </c>
      <c r="C33" s="143"/>
      <c r="D33" s="142">
        <f t="shared" si="0"/>
        <v>81881.90524800001</v>
      </c>
      <c r="E33" s="144">
        <f t="shared" si="1"/>
        <v>2029.7994107075131</v>
      </c>
      <c r="F33" s="142">
        <f t="shared" si="2"/>
        <v>6823.4921040000008</v>
      </c>
      <c r="G33" s="144">
        <f t="shared" si="3"/>
        <v>169.14995089229276</v>
      </c>
      <c r="H33" s="60">
        <f>'L4'!$H$10</f>
        <v>1742.05</v>
      </c>
      <c r="I33" s="60">
        <f>GEW!$E$12+($F33-GEW!$E$12)*SUM(Fasering!$D$5)</f>
        <v>1858.3776639999999</v>
      </c>
      <c r="J33" s="60">
        <f>GEW!$E$12+($F33-GEW!$E$12)*SUM(Fasering!$D$5:$D$7)</f>
        <v>3142.1759874320642</v>
      </c>
      <c r="K33" s="60">
        <f>GEW!$E$12+($F33-GEW!$E$12)*SUM(Fasering!$D$5:$D$8)</f>
        <v>3878.7703853421776</v>
      </c>
      <c r="L33" s="98">
        <f>GEW!$E$12+($F33-GEW!$E$12)*SUM(Fasering!$D$5:$D$9)</f>
        <v>4615.3647832522911</v>
      </c>
      <c r="M33" s="60">
        <f>GEW!$E$12+($F33-GEW!$E$12)*SUM(Fasering!$D$5:$D$10)</f>
        <v>5351.9591811624041</v>
      </c>
      <c r="N33" s="60">
        <f>GEW!$E$12+($F33-GEW!$E$12)*SUM(Fasering!$D$5:$D$11)</f>
        <v>6086.8977060898887</v>
      </c>
      <c r="O33" s="117">
        <f>GEW!$E$12+($F33-GEW!$E$12)*SUM(Fasering!$D$5:$D$12)</f>
        <v>6823.4921040000017</v>
      </c>
      <c r="P33" s="142">
        <f t="shared" si="4"/>
        <v>0</v>
      </c>
      <c r="Q33" s="144">
        <f t="shared" si="5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101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116">
        <f>$P33*SUM(Fasering!$D$5:$D$12)</f>
        <v>0</v>
      </c>
      <c r="Y33" s="142">
        <f t="shared" si="6"/>
        <v>0</v>
      </c>
      <c r="Z33" s="144">
        <f t="shared" si="7"/>
        <v>0</v>
      </c>
      <c r="AA33" s="115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101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116">
        <f>$Y33*SUM(Fasering!$D$5:$D$12)</f>
        <v>0</v>
      </c>
      <c r="AH33" s="5">
        <f>($AK$2+(I33+R33)*12*7.57%)*SUM(Fasering!$D$5)</f>
        <v>0</v>
      </c>
      <c r="AI33" s="109">
        <f>($AK$2+(J33+S33)*12*7.57%)*SUM(Fasering!$D$5:$D$7)</f>
        <v>773.80166657761424</v>
      </c>
      <c r="AJ33" s="109">
        <f>($AK$2+(K33+T33)*12*7.57%)*SUM(Fasering!$D$5:$D$8)</f>
        <v>1490.0571776869774</v>
      </c>
      <c r="AK33" s="104">
        <f>($AK$2+(L33+U33)*12*7.57%)*SUM(Fasering!$D$5:$D$9)</f>
        <v>2404.8465921995339</v>
      </c>
      <c r="AL33" s="9">
        <f>($AK$2+(M33+V33)*12*7.57%)*SUM(Fasering!$D$5:$D$10)</f>
        <v>3518.1699101152831</v>
      </c>
      <c r="AM33" s="9">
        <f>($AK$2+(N33+W33)*12*7.57%)*SUM(Fasering!$D$5:$D$11)</f>
        <v>4826.8554091317428</v>
      </c>
      <c r="AN33" s="74">
        <f>($AK$2+(O33+X33)*12*7.57%)*SUM(Fasering!$D$5:$D$12)</f>
        <v>6336.8002272736039</v>
      </c>
      <c r="AO33" s="5">
        <f>($AK$2+(I33+AA33)*12*7.57%)*SUM(Fasering!$D$5)</f>
        <v>0</v>
      </c>
      <c r="AP33" s="109">
        <f>($AK$2+(J33+AB33)*12*7.57%)*SUM(Fasering!$D$5:$D$7)</f>
        <v>773.80166657761424</v>
      </c>
      <c r="AQ33" s="109">
        <f>($AK$2+(K33+AC33)*12*7.57%)*SUM(Fasering!$D$5:$D$8)</f>
        <v>1490.0571776869774</v>
      </c>
      <c r="AR33" s="104">
        <f>($AK$2+(L33+AD33)*12*7.57%)*SUM(Fasering!$D$5:$D$9)</f>
        <v>2404.8465921995339</v>
      </c>
      <c r="AS33" s="9">
        <f>($AK$2+(M33+AE33)*12*7.57%)*SUM(Fasering!$D$5:$D$10)</f>
        <v>3518.1699101152831</v>
      </c>
      <c r="AT33" s="9">
        <f>($AK$2+(N33+AF33)*12*7.57%)*SUM(Fasering!$D$5:$D$11)</f>
        <v>4826.8554091317428</v>
      </c>
      <c r="AU33" s="74">
        <f>($AK$2+(O33+AG33)*12*7.57%)*SUM(Fasering!$D$5:$D$12)</f>
        <v>6336.8002272736039</v>
      </c>
    </row>
    <row r="34" spans="1:47" x14ac:dyDescent="0.3">
      <c r="A34" s="32">
        <f t="shared" si="8"/>
        <v>26</v>
      </c>
      <c r="B34" s="142">
        <v>59645.91</v>
      </c>
      <c r="C34" s="143"/>
      <c r="D34" s="142">
        <f t="shared" si="0"/>
        <v>81881.90524800001</v>
      </c>
      <c r="E34" s="144">
        <f t="shared" si="1"/>
        <v>2029.7994107075131</v>
      </c>
      <c r="F34" s="142">
        <f t="shared" si="2"/>
        <v>6823.4921040000008</v>
      </c>
      <c r="G34" s="144">
        <f t="shared" si="3"/>
        <v>169.14995089229276</v>
      </c>
      <c r="H34" s="60">
        <f>'L4'!$H$10</f>
        <v>1742.05</v>
      </c>
      <c r="I34" s="60">
        <f>GEW!$E$12+($F34-GEW!$E$12)*SUM(Fasering!$D$5)</f>
        <v>1858.3776639999999</v>
      </c>
      <c r="J34" s="60">
        <f>GEW!$E$12+($F34-GEW!$E$12)*SUM(Fasering!$D$5:$D$7)</f>
        <v>3142.1759874320642</v>
      </c>
      <c r="K34" s="60">
        <f>GEW!$E$12+($F34-GEW!$E$12)*SUM(Fasering!$D$5:$D$8)</f>
        <v>3878.7703853421776</v>
      </c>
      <c r="L34" s="98">
        <f>GEW!$E$12+($F34-GEW!$E$12)*SUM(Fasering!$D$5:$D$9)</f>
        <v>4615.3647832522911</v>
      </c>
      <c r="M34" s="60">
        <f>GEW!$E$12+($F34-GEW!$E$12)*SUM(Fasering!$D$5:$D$10)</f>
        <v>5351.9591811624041</v>
      </c>
      <c r="N34" s="60">
        <f>GEW!$E$12+($F34-GEW!$E$12)*SUM(Fasering!$D$5:$D$11)</f>
        <v>6086.8977060898887</v>
      </c>
      <c r="O34" s="117">
        <f>GEW!$E$12+($F34-GEW!$E$12)*SUM(Fasering!$D$5:$D$12)</f>
        <v>6823.4921040000017</v>
      </c>
      <c r="P34" s="142">
        <f t="shared" si="4"/>
        <v>0</v>
      </c>
      <c r="Q34" s="144">
        <f t="shared" si="5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101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116">
        <f>$P34*SUM(Fasering!$D$5:$D$12)</f>
        <v>0</v>
      </c>
      <c r="Y34" s="142">
        <f t="shared" si="6"/>
        <v>0</v>
      </c>
      <c r="Z34" s="144">
        <f t="shared" si="7"/>
        <v>0</v>
      </c>
      <c r="AA34" s="115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101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116">
        <f>$Y34*SUM(Fasering!$D$5:$D$12)</f>
        <v>0</v>
      </c>
      <c r="AH34" s="5">
        <f>($AK$2+(I34+R34)*12*7.57%)*SUM(Fasering!$D$5)</f>
        <v>0</v>
      </c>
      <c r="AI34" s="109">
        <f>($AK$2+(J34+S34)*12*7.57%)*SUM(Fasering!$D$5:$D$7)</f>
        <v>773.80166657761424</v>
      </c>
      <c r="AJ34" s="109">
        <f>($AK$2+(K34+T34)*12*7.57%)*SUM(Fasering!$D$5:$D$8)</f>
        <v>1490.0571776869774</v>
      </c>
      <c r="AK34" s="104">
        <f>($AK$2+(L34+U34)*12*7.57%)*SUM(Fasering!$D$5:$D$9)</f>
        <v>2404.8465921995339</v>
      </c>
      <c r="AL34" s="9">
        <f>($AK$2+(M34+V34)*12*7.57%)*SUM(Fasering!$D$5:$D$10)</f>
        <v>3518.1699101152831</v>
      </c>
      <c r="AM34" s="9">
        <f>($AK$2+(N34+W34)*12*7.57%)*SUM(Fasering!$D$5:$D$11)</f>
        <v>4826.8554091317428</v>
      </c>
      <c r="AN34" s="74">
        <f>($AK$2+(O34+X34)*12*7.57%)*SUM(Fasering!$D$5:$D$12)</f>
        <v>6336.8002272736039</v>
      </c>
      <c r="AO34" s="5">
        <f>($AK$2+(I34+AA34)*12*7.57%)*SUM(Fasering!$D$5)</f>
        <v>0</v>
      </c>
      <c r="AP34" s="109">
        <f>($AK$2+(J34+AB34)*12*7.57%)*SUM(Fasering!$D$5:$D$7)</f>
        <v>773.80166657761424</v>
      </c>
      <c r="AQ34" s="109">
        <f>($AK$2+(K34+AC34)*12*7.57%)*SUM(Fasering!$D$5:$D$8)</f>
        <v>1490.0571776869774</v>
      </c>
      <c r="AR34" s="104">
        <f>($AK$2+(L34+AD34)*12*7.57%)*SUM(Fasering!$D$5:$D$9)</f>
        <v>2404.8465921995339</v>
      </c>
      <c r="AS34" s="9">
        <f>($AK$2+(M34+AE34)*12*7.57%)*SUM(Fasering!$D$5:$D$10)</f>
        <v>3518.1699101152831</v>
      </c>
      <c r="AT34" s="9">
        <f>($AK$2+(N34+AF34)*12*7.57%)*SUM(Fasering!$D$5:$D$11)</f>
        <v>4826.8554091317428</v>
      </c>
      <c r="AU34" s="74">
        <f>($AK$2+(O34+AG34)*12*7.57%)*SUM(Fasering!$D$5:$D$12)</f>
        <v>6336.8002272736039</v>
      </c>
    </row>
    <row r="35" spans="1:47" x14ac:dyDescent="0.3">
      <c r="A35" s="32">
        <f t="shared" si="8"/>
        <v>27</v>
      </c>
      <c r="B35" s="142">
        <v>59645.91</v>
      </c>
      <c r="C35" s="143"/>
      <c r="D35" s="142">
        <f t="shared" si="0"/>
        <v>81881.90524800001</v>
      </c>
      <c r="E35" s="144">
        <f t="shared" si="1"/>
        <v>2029.7994107075131</v>
      </c>
      <c r="F35" s="142">
        <f t="shared" si="2"/>
        <v>6823.4921040000008</v>
      </c>
      <c r="G35" s="144">
        <f t="shared" si="3"/>
        <v>169.14995089229276</v>
      </c>
      <c r="H35" s="60">
        <f>'L4'!$H$10</f>
        <v>1742.05</v>
      </c>
      <c r="I35" s="60">
        <f>GEW!$E$12+($F35-GEW!$E$12)*SUM(Fasering!$D$5)</f>
        <v>1858.3776639999999</v>
      </c>
      <c r="J35" s="60">
        <f>GEW!$E$12+($F35-GEW!$E$12)*SUM(Fasering!$D$5:$D$7)</f>
        <v>3142.1759874320642</v>
      </c>
      <c r="K35" s="60">
        <f>GEW!$E$12+($F35-GEW!$E$12)*SUM(Fasering!$D$5:$D$8)</f>
        <v>3878.7703853421776</v>
      </c>
      <c r="L35" s="98">
        <f>GEW!$E$12+($F35-GEW!$E$12)*SUM(Fasering!$D$5:$D$9)</f>
        <v>4615.3647832522911</v>
      </c>
      <c r="M35" s="60">
        <f>GEW!$E$12+($F35-GEW!$E$12)*SUM(Fasering!$D$5:$D$10)</f>
        <v>5351.9591811624041</v>
      </c>
      <c r="N35" s="60">
        <f>GEW!$E$12+($F35-GEW!$E$12)*SUM(Fasering!$D$5:$D$11)</f>
        <v>6086.8977060898887</v>
      </c>
      <c r="O35" s="117">
        <f>GEW!$E$12+($F35-GEW!$E$12)*SUM(Fasering!$D$5:$D$12)</f>
        <v>6823.4921040000017</v>
      </c>
      <c r="P35" s="142">
        <f t="shared" si="4"/>
        <v>0</v>
      </c>
      <c r="Q35" s="144">
        <f t="shared" si="5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101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116">
        <f>$P35*SUM(Fasering!$D$5:$D$12)</f>
        <v>0</v>
      </c>
      <c r="Y35" s="142">
        <f t="shared" si="6"/>
        <v>0</v>
      </c>
      <c r="Z35" s="144">
        <f t="shared" si="7"/>
        <v>0</v>
      </c>
      <c r="AA35" s="115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101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116">
        <f>$Y35*SUM(Fasering!$D$5:$D$12)</f>
        <v>0</v>
      </c>
      <c r="AH35" s="5">
        <f>($AK$2+(I35+R35)*12*7.57%)*SUM(Fasering!$D$5)</f>
        <v>0</v>
      </c>
      <c r="AI35" s="109">
        <f>($AK$2+(J35+S35)*12*7.57%)*SUM(Fasering!$D$5:$D$7)</f>
        <v>773.80166657761424</v>
      </c>
      <c r="AJ35" s="109">
        <f>($AK$2+(K35+T35)*12*7.57%)*SUM(Fasering!$D$5:$D$8)</f>
        <v>1490.0571776869774</v>
      </c>
      <c r="AK35" s="104">
        <f>($AK$2+(L35+U35)*12*7.57%)*SUM(Fasering!$D$5:$D$9)</f>
        <v>2404.8465921995339</v>
      </c>
      <c r="AL35" s="9">
        <f>($AK$2+(M35+V35)*12*7.57%)*SUM(Fasering!$D$5:$D$10)</f>
        <v>3518.1699101152831</v>
      </c>
      <c r="AM35" s="9">
        <f>($AK$2+(N35+W35)*12*7.57%)*SUM(Fasering!$D$5:$D$11)</f>
        <v>4826.8554091317428</v>
      </c>
      <c r="AN35" s="74">
        <f>($AK$2+(O35+X35)*12*7.57%)*SUM(Fasering!$D$5:$D$12)</f>
        <v>6336.8002272736039</v>
      </c>
      <c r="AO35" s="5">
        <f>($AK$2+(I35+AA35)*12*7.57%)*SUM(Fasering!$D$5)</f>
        <v>0</v>
      </c>
      <c r="AP35" s="109">
        <f>($AK$2+(J35+AB35)*12*7.57%)*SUM(Fasering!$D$5:$D$7)</f>
        <v>773.80166657761424</v>
      </c>
      <c r="AQ35" s="109">
        <f>($AK$2+(K35+AC35)*12*7.57%)*SUM(Fasering!$D$5:$D$8)</f>
        <v>1490.0571776869774</v>
      </c>
      <c r="AR35" s="104">
        <f>($AK$2+(L35+AD35)*12*7.57%)*SUM(Fasering!$D$5:$D$9)</f>
        <v>2404.8465921995339</v>
      </c>
      <c r="AS35" s="9">
        <f>($AK$2+(M35+AE35)*12*7.57%)*SUM(Fasering!$D$5:$D$10)</f>
        <v>3518.1699101152831</v>
      </c>
      <c r="AT35" s="9">
        <f>($AK$2+(N35+AF35)*12*7.57%)*SUM(Fasering!$D$5:$D$11)</f>
        <v>4826.8554091317428</v>
      </c>
      <c r="AU35" s="74">
        <f>($AK$2+(O35+AG35)*12*7.57%)*SUM(Fasering!$D$5:$D$12)</f>
        <v>6336.8002272736039</v>
      </c>
    </row>
    <row r="36" spans="1:47" x14ac:dyDescent="0.3">
      <c r="A36" s="35"/>
      <c r="B36" s="156"/>
      <c r="C36" s="157"/>
      <c r="D36" s="156"/>
      <c r="E36" s="157"/>
      <c r="F36" s="156"/>
      <c r="G36" s="157"/>
      <c r="H36" s="46"/>
      <c r="I36" s="46"/>
      <c r="J36" s="46"/>
      <c r="K36" s="99"/>
      <c r="L36" s="46"/>
      <c r="M36" s="46"/>
      <c r="N36" s="46"/>
      <c r="O36" s="119"/>
      <c r="P36" s="156"/>
      <c r="Q36" s="157"/>
      <c r="R36" s="46"/>
      <c r="S36" s="46"/>
      <c r="T36" s="99"/>
      <c r="U36" s="46"/>
      <c r="V36" s="46"/>
      <c r="W36" s="46"/>
      <c r="X36" s="119"/>
      <c r="Y36" s="156"/>
      <c r="Z36" s="157"/>
      <c r="AA36" s="46"/>
      <c r="AB36" s="46"/>
      <c r="AC36" s="99"/>
      <c r="AD36" s="46"/>
      <c r="AE36" s="46"/>
      <c r="AF36" s="46"/>
      <c r="AG36" s="119"/>
      <c r="AH36" s="75"/>
      <c r="AI36" s="110"/>
      <c r="AJ36" s="105"/>
      <c r="AK36" s="76"/>
      <c r="AL36" s="76"/>
      <c r="AM36" s="76"/>
      <c r="AN36" s="77"/>
      <c r="AO36" s="75"/>
      <c r="AP36" s="110"/>
      <c r="AQ36" s="105"/>
      <c r="AR36" s="76"/>
      <c r="AS36" s="76"/>
      <c r="AT36" s="76"/>
      <c r="AU36" s="77"/>
    </row>
  </sheetData>
  <mergeCells count="166">
    <mergeCell ref="B33:C33"/>
    <mergeCell ref="D33:E33"/>
    <mergeCell ref="F33:G33"/>
    <mergeCell ref="P33:Q33"/>
    <mergeCell ref="Y33:Z33"/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6:C6"/>
    <mergeCell ref="D6:E6"/>
    <mergeCell ref="F6:G6"/>
    <mergeCell ref="P6:Q6"/>
    <mergeCell ref="Y6:Z6"/>
    <mergeCell ref="B7:C7"/>
    <mergeCell ref="D7:E7"/>
    <mergeCell ref="B8:C8"/>
    <mergeCell ref="D8:E8"/>
    <mergeCell ref="F8:G8"/>
    <mergeCell ref="P8:Q8"/>
    <mergeCell ref="Y8:Z8"/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zoomScale="80" zoomScaleNormal="80" workbookViewId="0"/>
  </sheetViews>
  <sheetFormatPr defaultRowHeight="15" x14ac:dyDescent="0.3"/>
  <cols>
    <col min="1" max="1" width="6.625" style="23" bestFit="1" customWidth="1"/>
    <col min="2" max="2" width="7.75" style="23" customWidth="1"/>
    <col min="3" max="3" width="6.625" style="23" bestFit="1" customWidth="1"/>
    <col min="4" max="12" width="9" style="23"/>
    <col min="13" max="13" width="9.5" style="23" bestFit="1" customWidth="1"/>
    <col min="14" max="15" width="9" style="23"/>
  </cols>
  <sheetData>
    <row r="1" spans="1:14" ht="16.5" x14ac:dyDescent="0.3">
      <c r="E1" s="36"/>
      <c r="M1" s="85">
        <f>C10</f>
        <v>44287</v>
      </c>
    </row>
    <row r="3" spans="1:14" ht="16.5" x14ac:dyDescent="0.3">
      <c r="A3" s="37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  <c r="N3" s="39"/>
    </row>
    <row r="8" spans="1:14" x14ac:dyDescent="0.3">
      <c r="A8" s="29" t="s">
        <v>22</v>
      </c>
      <c r="B8" s="30"/>
      <c r="C8" s="31"/>
      <c r="D8" s="31"/>
      <c r="E8" s="29" t="s">
        <v>23</v>
      </c>
      <c r="F8" s="30"/>
      <c r="G8" s="29" t="s">
        <v>26</v>
      </c>
      <c r="H8" s="31"/>
      <c r="I8" s="31"/>
      <c r="J8" s="31"/>
      <c r="K8" s="31"/>
      <c r="L8" s="31"/>
      <c r="M8" s="31"/>
      <c r="N8" s="30"/>
    </row>
    <row r="9" spans="1:14" x14ac:dyDescent="0.3">
      <c r="A9" s="139">
        <v>1</v>
      </c>
      <c r="B9" s="140"/>
      <c r="C9" s="141"/>
      <c r="D9" s="140"/>
      <c r="E9" s="141"/>
      <c r="F9" s="140"/>
      <c r="G9" s="141" t="s">
        <v>28</v>
      </c>
      <c r="H9" s="159"/>
      <c r="I9" s="159"/>
      <c r="J9" s="159"/>
      <c r="K9" s="159"/>
      <c r="L9" s="140"/>
      <c r="M9" s="141" t="s">
        <v>29</v>
      </c>
      <c r="N9" s="140"/>
    </row>
    <row r="10" spans="1:14" x14ac:dyDescent="0.3">
      <c r="A10" s="33" t="s">
        <v>30</v>
      </c>
      <c r="B10" s="40"/>
      <c r="C10" s="154">
        <f>'L4'!$D$8</f>
        <v>44287</v>
      </c>
      <c r="D10" s="153"/>
      <c r="E10" s="41">
        <f>C10</f>
        <v>44287</v>
      </c>
      <c r="F10" s="34"/>
      <c r="G10" s="33">
        <v>1</v>
      </c>
      <c r="H10" s="34"/>
      <c r="I10" s="33">
        <v>0.5</v>
      </c>
      <c r="J10" s="34"/>
      <c r="K10" s="33">
        <v>0.2</v>
      </c>
      <c r="L10" s="34"/>
      <c r="N10" s="42"/>
    </row>
    <row r="11" spans="1:14" x14ac:dyDescent="0.3">
      <c r="A11" s="158"/>
      <c r="B11" s="137"/>
      <c r="C11" s="158"/>
      <c r="D11" s="137"/>
      <c r="E11" s="158"/>
      <c r="F11" s="137"/>
      <c r="G11" s="158"/>
      <c r="H11" s="137"/>
      <c r="I11" s="158"/>
      <c r="J11" s="137"/>
      <c r="K11" s="158"/>
      <c r="L11" s="137"/>
      <c r="M11" s="158"/>
      <c r="N11" s="137"/>
    </row>
    <row r="12" spans="1:14" x14ac:dyDescent="0.3">
      <c r="A12" s="142">
        <v>16244.56</v>
      </c>
      <c r="B12" s="144"/>
      <c r="C12" s="142">
        <f>A12*B2A!O3</f>
        <v>22300.531967999999</v>
      </c>
      <c r="D12" s="144">
        <f>C12/40.3399</f>
        <v>552.81574738658253</v>
      </c>
      <c r="E12" s="163">
        <f>A12*B2A!O3/12</f>
        <v>1858.3776639999999</v>
      </c>
      <c r="F12" s="164">
        <f>+E12/40.3399</f>
        <v>46.067978948881873</v>
      </c>
      <c r="G12" s="161">
        <f>C12/1976</f>
        <v>11.285694315789474</v>
      </c>
      <c r="H12" s="162">
        <f>+G12/40.3399</f>
        <v>0.27976505434543653</v>
      </c>
      <c r="I12" s="161">
        <f>+G12/2</f>
        <v>5.642847157894737</v>
      </c>
      <c r="J12" s="162">
        <f>+I12/40.3399</f>
        <v>0.13988252717271826</v>
      </c>
      <c r="K12" s="161">
        <f>+G12/5</f>
        <v>2.2571388631578948</v>
      </c>
      <c r="L12" s="162">
        <f>+K12/40.3399</f>
        <v>5.59530108690873E-2</v>
      </c>
      <c r="M12" s="161">
        <f>C12/2080</f>
        <v>10.721409599999999</v>
      </c>
      <c r="N12" s="162">
        <f>M12/40.3399</f>
        <v>0.26577680162816464</v>
      </c>
    </row>
    <row r="13" spans="1:14" x14ac:dyDescent="0.3">
      <c r="A13" s="160"/>
      <c r="B13" s="157"/>
      <c r="C13" s="160"/>
      <c r="D13" s="157"/>
      <c r="E13" s="160"/>
      <c r="F13" s="157"/>
      <c r="G13" s="160"/>
      <c r="H13" s="157"/>
      <c r="I13" s="160"/>
      <c r="J13" s="157"/>
      <c r="K13" s="160"/>
      <c r="L13" s="157"/>
      <c r="M13" s="160"/>
      <c r="N13" s="157"/>
    </row>
  </sheetData>
  <mergeCells count="27">
    <mergeCell ref="K12:L12"/>
    <mergeCell ref="M12:N12"/>
    <mergeCell ref="A12:B12"/>
    <mergeCell ref="C12:D12"/>
    <mergeCell ref="E12:F12"/>
    <mergeCell ref="G12:H12"/>
    <mergeCell ref="I12:J12"/>
    <mergeCell ref="M13:N13"/>
    <mergeCell ref="A13:B13"/>
    <mergeCell ref="C13:D13"/>
    <mergeCell ref="E13:F13"/>
    <mergeCell ref="G13:H13"/>
    <mergeCell ref="I13:J13"/>
    <mergeCell ref="K13:L13"/>
    <mergeCell ref="M9:N9"/>
    <mergeCell ref="K11:L11"/>
    <mergeCell ref="A9:B9"/>
    <mergeCell ref="C9:D9"/>
    <mergeCell ref="E9:F9"/>
    <mergeCell ref="G9:L9"/>
    <mergeCell ref="A11:B11"/>
    <mergeCell ref="C11:D11"/>
    <mergeCell ref="E11:F11"/>
    <mergeCell ref="G11:H11"/>
    <mergeCell ref="I11:J11"/>
    <mergeCell ref="C10:D10"/>
    <mergeCell ref="M11:N11"/>
  </mergeCells>
  <phoneticPr fontId="0" type="noConversion"/>
  <pageMargins left="0.75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2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375" style="23" customWidth="1"/>
    <col min="11" max="11" width="11.375" style="24" customWidth="1"/>
    <col min="12" max="15" width="11.375" style="23" customWidth="1"/>
    <col min="16" max="17" width="7.75" style="23" customWidth="1"/>
    <col min="18" max="19" width="11.375" style="23" customWidth="1"/>
    <col min="20" max="20" width="11.375" style="24" customWidth="1"/>
    <col min="21" max="24" width="11.375" style="23" customWidth="1"/>
    <col min="25" max="26" width="7.75" style="23" customWidth="1"/>
    <col min="27" max="28" width="11.375" style="23" customWidth="1"/>
    <col min="29" max="29" width="11.375" style="24" customWidth="1"/>
    <col min="30" max="33" width="11.375" style="23" customWidth="1"/>
    <col min="34" max="34" width="11.25" customWidth="1"/>
    <col min="35" max="35" width="11.25" style="68" customWidth="1"/>
    <col min="36" max="36" width="11.25" style="94" customWidth="1"/>
    <col min="37" max="41" width="11.25" customWidth="1"/>
    <col min="42" max="42" width="11.25" style="68" customWidth="1"/>
    <col min="43" max="43" width="11.25" style="94" customWidth="1"/>
    <col min="44" max="45" width="11.25" style="23" customWidth="1"/>
    <col min="46" max="47" width="11.25" customWidth="1"/>
  </cols>
  <sheetData>
    <row r="1" spans="1:47" ht="16.5" x14ac:dyDescent="0.3">
      <c r="A1" s="21" t="s">
        <v>40</v>
      </c>
      <c r="B1" s="21" t="s">
        <v>19</v>
      </c>
      <c r="C1" s="21" t="s">
        <v>41</v>
      </c>
      <c r="D1" s="21"/>
      <c r="E1" s="22"/>
      <c r="G1" s="55"/>
      <c r="H1" s="55"/>
      <c r="I1" s="55"/>
      <c r="J1" s="107"/>
      <c r="K1" s="55"/>
      <c r="L1" s="85">
        <f>D8</f>
        <v>44287</v>
      </c>
      <c r="O1" s="24" t="s">
        <v>42</v>
      </c>
      <c r="AR1"/>
      <c r="AS1"/>
    </row>
    <row r="2" spans="1:47" ht="16.5" x14ac:dyDescent="0.3">
      <c r="A2" s="21"/>
      <c r="B2" s="21"/>
      <c r="C2" s="21"/>
      <c r="D2" s="21"/>
      <c r="E2" s="56"/>
      <c r="F2" s="21"/>
      <c r="G2" s="21"/>
      <c r="H2" s="21"/>
      <c r="I2" s="21"/>
      <c r="J2" s="36"/>
      <c r="K2" s="21"/>
      <c r="L2" s="21"/>
      <c r="M2" s="21"/>
      <c r="N2" s="21"/>
      <c r="O2" s="21"/>
      <c r="P2" s="21"/>
      <c r="AH2" s="86" t="s">
        <v>133</v>
      </c>
      <c r="AI2" s="86"/>
      <c r="AJ2" s="102"/>
    </row>
    <row r="3" spans="1:47" ht="17.25" x14ac:dyDescent="0.35">
      <c r="A3" s="21"/>
      <c r="B3" s="21"/>
      <c r="C3" s="21"/>
      <c r="D3" s="21"/>
      <c r="E3"/>
      <c r="F3"/>
      <c r="G3"/>
      <c r="H3"/>
      <c r="I3"/>
      <c r="J3" s="68"/>
      <c r="K3" s="27"/>
      <c r="L3" s="27"/>
      <c r="M3" s="27"/>
      <c r="N3" s="23" t="s">
        <v>21</v>
      </c>
      <c r="O3" s="67">
        <f>Inhoud!$C$4</f>
        <v>1.3728</v>
      </c>
      <c r="P3" s="27"/>
      <c r="Q3" s="57"/>
      <c r="R3" s="57"/>
      <c r="S3" s="57"/>
      <c r="T3" s="27"/>
      <c r="U3" s="57"/>
      <c r="V3" s="57"/>
      <c r="W3" s="57"/>
      <c r="X3" s="57"/>
      <c r="AH3" s="69" t="s">
        <v>92</v>
      </c>
      <c r="AK3" s="79">
        <v>138.34</v>
      </c>
    </row>
    <row r="4" spans="1:47" ht="15.75" x14ac:dyDescent="0.35">
      <c r="A4" s="24"/>
      <c r="E4"/>
      <c r="F4"/>
      <c r="G4"/>
      <c r="H4"/>
      <c r="I4"/>
      <c r="J4" s="68"/>
      <c r="K4" s="27"/>
      <c r="L4" s="57"/>
      <c r="M4" s="57"/>
      <c r="Y4"/>
      <c r="Z4"/>
      <c r="AA4"/>
      <c r="AB4" s="68"/>
      <c r="AC4" s="94"/>
      <c r="AD4"/>
      <c r="AE4"/>
      <c r="AF4"/>
      <c r="AG4"/>
      <c r="AH4" s="69" t="s">
        <v>47</v>
      </c>
      <c r="AR4"/>
      <c r="AS4"/>
    </row>
    <row r="6" spans="1:47" x14ac:dyDescent="0.3">
      <c r="A6" s="28"/>
      <c r="B6" s="135" t="s">
        <v>22</v>
      </c>
      <c r="C6" s="136"/>
      <c r="D6" s="136"/>
      <c r="E6" s="137"/>
      <c r="F6" s="135" t="s">
        <v>23</v>
      </c>
      <c r="G6" s="137"/>
      <c r="H6" s="132" t="s">
        <v>37</v>
      </c>
      <c r="I6" s="133"/>
      <c r="J6" s="133"/>
      <c r="K6" s="133"/>
      <c r="L6" s="133"/>
      <c r="M6" s="133"/>
      <c r="N6" s="133"/>
      <c r="O6" s="134"/>
      <c r="P6" s="135" t="s">
        <v>24</v>
      </c>
      <c r="Q6" s="138"/>
      <c r="R6" s="132" t="s">
        <v>38</v>
      </c>
      <c r="S6" s="133"/>
      <c r="T6" s="133"/>
      <c r="U6" s="133"/>
      <c r="V6" s="133"/>
      <c r="W6" s="133"/>
      <c r="X6" s="134"/>
      <c r="Y6" s="135" t="s">
        <v>25</v>
      </c>
      <c r="Z6" s="137"/>
      <c r="AA6" s="132" t="s">
        <v>39</v>
      </c>
      <c r="AB6" s="133"/>
      <c r="AC6" s="133"/>
      <c r="AD6" s="133"/>
      <c r="AE6" s="133"/>
      <c r="AF6" s="133"/>
      <c r="AG6" s="134"/>
      <c r="AH6" s="132" t="s">
        <v>99</v>
      </c>
      <c r="AI6" s="133"/>
      <c r="AJ6" s="133"/>
      <c r="AK6" s="133"/>
      <c r="AL6" s="133"/>
      <c r="AM6" s="133"/>
      <c r="AN6" s="134"/>
      <c r="AO6" s="132" t="s">
        <v>100</v>
      </c>
      <c r="AP6" s="133"/>
      <c r="AQ6" s="133"/>
      <c r="AR6" s="133"/>
      <c r="AS6" s="133"/>
      <c r="AT6" s="133"/>
      <c r="AU6" s="134"/>
    </row>
    <row r="7" spans="1:47" x14ac:dyDescent="0.3">
      <c r="A7" s="32"/>
      <c r="B7" s="139">
        <v>1</v>
      </c>
      <c r="C7" s="140"/>
      <c r="D7" s="139"/>
      <c r="E7" s="140"/>
      <c r="F7" s="139"/>
      <c r="G7" s="140"/>
      <c r="H7" s="43" t="s">
        <v>128</v>
      </c>
      <c r="I7" s="43" t="s">
        <v>32</v>
      </c>
      <c r="J7" s="43" t="s">
        <v>33</v>
      </c>
      <c r="K7" s="43" t="s">
        <v>34</v>
      </c>
      <c r="L7" s="95" t="s">
        <v>35</v>
      </c>
      <c r="M7" s="43" t="s">
        <v>36</v>
      </c>
      <c r="N7" s="43" t="s">
        <v>125</v>
      </c>
      <c r="O7" s="48" t="s">
        <v>126</v>
      </c>
      <c r="P7" s="139"/>
      <c r="Q7" s="140"/>
      <c r="R7" s="43" t="s">
        <v>127</v>
      </c>
      <c r="S7" s="43" t="s">
        <v>33</v>
      </c>
      <c r="T7" s="43" t="s">
        <v>34</v>
      </c>
      <c r="U7" s="95" t="s">
        <v>35</v>
      </c>
      <c r="V7" s="43" t="s">
        <v>36</v>
      </c>
      <c r="W7" s="43" t="s">
        <v>125</v>
      </c>
      <c r="X7" s="48" t="s">
        <v>126</v>
      </c>
      <c r="Y7" s="141" t="s">
        <v>27</v>
      </c>
      <c r="Z7" s="140"/>
      <c r="AA7" s="43" t="s">
        <v>127</v>
      </c>
      <c r="AB7" s="43" t="s">
        <v>33</v>
      </c>
      <c r="AC7" s="43" t="s">
        <v>34</v>
      </c>
      <c r="AD7" s="95" t="s">
        <v>35</v>
      </c>
      <c r="AE7" s="43" t="s">
        <v>36</v>
      </c>
      <c r="AF7" s="43" t="s">
        <v>125</v>
      </c>
      <c r="AG7" s="90" t="s">
        <v>126</v>
      </c>
      <c r="AH7" s="43" t="s">
        <v>127</v>
      </c>
      <c r="AI7" s="43" t="s">
        <v>33</v>
      </c>
      <c r="AJ7" s="43" t="s">
        <v>34</v>
      </c>
      <c r="AK7" s="95" t="s">
        <v>35</v>
      </c>
      <c r="AL7" s="43" t="s">
        <v>36</v>
      </c>
      <c r="AM7" s="43" t="s">
        <v>125</v>
      </c>
      <c r="AN7" s="90" t="s">
        <v>126</v>
      </c>
      <c r="AO7" s="43" t="s">
        <v>127</v>
      </c>
      <c r="AP7" s="43" t="s">
        <v>33</v>
      </c>
      <c r="AQ7" s="43" t="s">
        <v>34</v>
      </c>
      <c r="AR7" s="95" t="s">
        <v>35</v>
      </c>
      <c r="AS7" s="43" t="s">
        <v>36</v>
      </c>
      <c r="AT7" s="43" t="s">
        <v>125</v>
      </c>
      <c r="AU7" s="90" t="s">
        <v>126</v>
      </c>
    </row>
    <row r="8" spans="1:47" x14ac:dyDescent="0.3">
      <c r="A8" s="32"/>
      <c r="B8" s="148" t="s">
        <v>30</v>
      </c>
      <c r="C8" s="149"/>
      <c r="D8" s="150">
        <f>Inhoud!$C$3</f>
        <v>44287</v>
      </c>
      <c r="E8" s="151"/>
      <c r="F8" s="154">
        <f>D8</f>
        <v>44287</v>
      </c>
      <c r="G8" s="155"/>
      <c r="H8" s="47"/>
      <c r="I8" s="47" t="s">
        <v>101</v>
      </c>
      <c r="J8" s="47" t="s">
        <v>102</v>
      </c>
      <c r="K8" s="47" t="s">
        <v>103</v>
      </c>
      <c r="L8" s="96" t="s">
        <v>103</v>
      </c>
      <c r="M8" s="47" t="s">
        <v>103</v>
      </c>
      <c r="N8" s="47" t="s">
        <v>104</v>
      </c>
      <c r="O8" s="52" t="s">
        <v>103</v>
      </c>
      <c r="P8" s="152"/>
      <c r="Q8" s="153"/>
      <c r="R8" s="47" t="s">
        <v>101</v>
      </c>
      <c r="S8" s="47" t="s">
        <v>102</v>
      </c>
      <c r="T8" s="47" t="s">
        <v>103</v>
      </c>
      <c r="U8" s="96" t="s">
        <v>103</v>
      </c>
      <c r="V8" s="47" t="s">
        <v>103</v>
      </c>
      <c r="W8" s="47" t="s">
        <v>104</v>
      </c>
      <c r="X8" s="52" t="s">
        <v>103</v>
      </c>
      <c r="Y8" s="152"/>
      <c r="Z8" s="153"/>
      <c r="AA8" s="47" t="s">
        <v>101</v>
      </c>
      <c r="AB8" s="47" t="s">
        <v>102</v>
      </c>
      <c r="AC8" s="47" t="s">
        <v>103</v>
      </c>
      <c r="AD8" s="96" t="s">
        <v>103</v>
      </c>
      <c r="AE8" s="47" t="s">
        <v>103</v>
      </c>
      <c r="AF8" s="47" t="s">
        <v>104</v>
      </c>
      <c r="AG8" s="52" t="s">
        <v>103</v>
      </c>
      <c r="AH8" s="47" t="s">
        <v>101</v>
      </c>
      <c r="AI8" s="47" t="s">
        <v>102</v>
      </c>
      <c r="AJ8" s="47" t="s">
        <v>103</v>
      </c>
      <c r="AK8" s="96" t="s">
        <v>103</v>
      </c>
      <c r="AL8" s="47" t="s">
        <v>103</v>
      </c>
      <c r="AM8" s="47" t="s">
        <v>104</v>
      </c>
      <c r="AN8" s="52" t="s">
        <v>103</v>
      </c>
      <c r="AO8" s="47" t="s">
        <v>101</v>
      </c>
      <c r="AP8" s="47" t="s">
        <v>102</v>
      </c>
      <c r="AQ8" s="47" t="s">
        <v>103</v>
      </c>
      <c r="AR8" s="96" t="s">
        <v>103</v>
      </c>
      <c r="AS8" s="47" t="s">
        <v>103</v>
      </c>
      <c r="AT8" s="47" t="s">
        <v>104</v>
      </c>
      <c r="AU8" s="52" t="s">
        <v>103</v>
      </c>
    </row>
    <row r="9" spans="1:47" x14ac:dyDescent="0.3">
      <c r="A9" s="32"/>
      <c r="B9" s="135"/>
      <c r="C9" s="137"/>
      <c r="D9" s="147"/>
      <c r="E9" s="138"/>
      <c r="F9" s="93"/>
      <c r="G9" s="59"/>
      <c r="H9" s="61"/>
      <c r="I9" s="61"/>
      <c r="J9" s="61"/>
      <c r="K9" s="61"/>
      <c r="L9" s="97"/>
      <c r="M9" s="61"/>
      <c r="N9" s="61"/>
      <c r="O9" s="59"/>
      <c r="P9" s="58"/>
      <c r="Q9" s="59"/>
      <c r="R9" s="44"/>
      <c r="S9" s="44"/>
      <c r="T9" s="44"/>
      <c r="U9" s="100"/>
      <c r="V9" s="44"/>
      <c r="W9" s="44"/>
      <c r="X9" s="50"/>
      <c r="Y9" s="58"/>
      <c r="Z9" s="59"/>
      <c r="AA9" s="49"/>
      <c r="AB9" s="44"/>
      <c r="AC9" s="44"/>
      <c r="AD9" s="100"/>
      <c r="AE9" s="44"/>
      <c r="AF9" s="44"/>
      <c r="AG9" s="50"/>
      <c r="AH9" s="71"/>
      <c r="AI9" s="108"/>
      <c r="AJ9" s="108"/>
      <c r="AK9" s="103"/>
      <c r="AL9" s="72"/>
      <c r="AM9" s="72"/>
      <c r="AN9" s="73"/>
      <c r="AO9" s="71"/>
      <c r="AP9" s="108"/>
      <c r="AQ9" s="108"/>
      <c r="AR9" s="103"/>
      <c r="AS9" s="72"/>
      <c r="AT9" s="72"/>
      <c r="AU9" s="73"/>
    </row>
    <row r="10" spans="1:47" x14ac:dyDescent="0.3">
      <c r="A10" s="32">
        <v>0</v>
      </c>
      <c r="B10" s="142">
        <v>14951.23</v>
      </c>
      <c r="C10" s="143"/>
      <c r="D10" s="142">
        <f>B10*$O$3</f>
        <v>20525.048544000001</v>
      </c>
      <c r="E10" s="144">
        <f t="shared" ref="E10:E37" si="0">D10/40.3399</f>
        <v>508.80266297140054</v>
      </c>
      <c r="F10" s="145">
        <f t="shared" ref="F10:F37" si="1">B10/12*$O$3</f>
        <v>1710.4207119999999</v>
      </c>
      <c r="G10" s="146">
        <f t="shared" ref="G10:G37" si="2">F10/40.3399</f>
        <v>42.400221914283371</v>
      </c>
      <c r="H10" s="60">
        <f>ROUND(1625.72+(GEW!E12-1625.72)/2,2)</f>
        <v>1742.05</v>
      </c>
      <c r="I10" s="60">
        <f>GEW!$E$12</f>
        <v>1858.3776639999999</v>
      </c>
      <c r="J10" s="60">
        <f>GEW!$E$12</f>
        <v>1858.3776639999999</v>
      </c>
      <c r="K10" s="60">
        <f>GEW!$E$12</f>
        <v>1858.3776639999999</v>
      </c>
      <c r="L10" s="98">
        <f>GEW!$E$12</f>
        <v>1858.3776639999999</v>
      </c>
      <c r="M10" s="60">
        <f>GEW!$E$12</f>
        <v>1858.3776639999999</v>
      </c>
      <c r="N10" s="60">
        <f>GEW!$E$12</f>
        <v>1858.3776639999999</v>
      </c>
      <c r="O10" s="62">
        <f>GEW!$E$12</f>
        <v>1858.3776639999999</v>
      </c>
      <c r="P10" s="145">
        <f t="shared" ref="P10:P37" si="3">((B10&lt;19968.2)*913.03+(B10&gt;19968.2)*(B10&lt;20424.71)*(20424.71-B10+456.51)+(B10&gt;20424.71)*(B10&lt;22659.62)*456.51+(B10&gt;22659.62)*(B10&lt;23116.13)*(23116.13-B10))/12*$O$3</f>
        <v>104.450632</v>
      </c>
      <c r="Q10" s="146">
        <f t="shared" ref="Q10:Q37" si="4">P10/40.3399</f>
        <v>2.5892635331272511</v>
      </c>
      <c r="R10" s="45">
        <f>$P10*SUM(Fasering!$D$5)</f>
        <v>0</v>
      </c>
      <c r="S10" s="45">
        <f>$P10*SUM(Fasering!$D$5:$D$7)</f>
        <v>27.007141096836332</v>
      </c>
      <c r="T10" s="45">
        <f>$P10*SUM(Fasering!$D$5:$D$8)</f>
        <v>42.502806165408408</v>
      </c>
      <c r="U10" s="101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54">
        <f>$P10*SUM(Fasering!$D$5:$D$12)</f>
        <v>104.45063200000003</v>
      </c>
      <c r="Y10" s="145">
        <f t="shared" ref="Y10:Y37" si="5">((B10&lt;19968.2)*456.51+(B10&gt;19968.2)*(B10&lt;20196.46)*(20196.46-B10+228.26)+(B10&gt;20196.46)*(B10&lt;22659.62)*228.26+(B10&gt;22659.62)*(B10&lt;22887.88)*(22887.88-B10))/12*$O$3</f>
        <v>52.224743999999994</v>
      </c>
      <c r="Z10" s="146">
        <f t="shared" ref="Z10:Z37" si="6">Y10/40.3399</f>
        <v>1.2946175870540084</v>
      </c>
      <c r="AA10" s="53">
        <f>$Y10*SUM(Fasering!$D$5)</f>
        <v>0</v>
      </c>
      <c r="AB10" s="45">
        <f>$Y10*SUM(Fasering!$D$5:$D$7)</f>
        <v>13.503422649986039</v>
      </c>
      <c r="AC10" s="45">
        <f>$Y10*SUM(Fasering!$D$5:$D$8)</f>
        <v>21.25117032580593</v>
      </c>
      <c r="AD10" s="101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54">
        <f>$Y10*SUM(Fasering!$D$5:$D$12)</f>
        <v>52.224744000000008</v>
      </c>
      <c r="AH10" s="5">
        <f>($AK$3+(I10+R10)*12*7.57%)*SUM(Fasering!$D$5)</f>
        <v>0</v>
      </c>
      <c r="AI10" s="109">
        <f>($AK$3+(J10+S10)*12*7.57%)*SUM(Fasering!$D$5:$D$7)</f>
        <v>478.60748584188161</v>
      </c>
      <c r="AJ10" s="109">
        <f>($AK$3+(K10+T10)*12*7.57%)*SUM(Fasering!$D$5:$D$8)</f>
        <v>758.94204345524201</v>
      </c>
      <c r="AK10" s="104">
        <f>($AK$3+(L10+U10)*12*7.57%)*SUM(Fasering!$D$5:$D$9)</f>
        <v>1043.4531395823633</v>
      </c>
      <c r="AL10" s="9">
        <f>($AK$3+(M10+V10)*12*7.57%)*SUM(Fasering!$D$5:$D$10)</f>
        <v>1332.1407742232454</v>
      </c>
      <c r="AM10" s="9">
        <f>($AK$3+(N10+W10)*12*7.57%)*SUM(Fasering!$D$5:$D$11)</f>
        <v>1624.3419013263363</v>
      </c>
      <c r="AN10" s="74">
        <f>($AK$3+(O10+X10)*12*7.57%)*SUM(Fasering!$D$5:$D$12)</f>
        <v>1921.3732240864003</v>
      </c>
      <c r="AO10" s="5">
        <f>($AK$3+(I10+AA10)*12*7.57%)*SUM(Fasering!$D$5)</f>
        <v>0</v>
      </c>
      <c r="AP10" s="109">
        <f>($AK$3+(J10+AB10)*12*7.57%)*SUM(Fasering!$D$5:$D$7)</f>
        <v>475.4357424688917</v>
      </c>
      <c r="AQ10" s="109">
        <f>($AK$3+(K10+AC10)*12*7.57%)*SUM(Fasering!$D$5:$D$8)</f>
        <v>751.08650383683698</v>
      </c>
      <c r="AR10" s="104">
        <f>($AK$3+(L10+AD10)*12*7.57%)*SUM(Fasering!$D$5:$D$9)</f>
        <v>1028.8255115898048</v>
      </c>
      <c r="AS10" s="9">
        <f>($AK$3+(M10+AE10)*12*7.57%)*SUM(Fasering!$D$5:$D$10)</f>
        <v>1308.6527657277948</v>
      </c>
      <c r="AT10" s="9">
        <f>($AK$3+(N10+AF10)*12*7.57%)*SUM(Fasering!$D$5:$D$11)</f>
        <v>1589.9321749219193</v>
      </c>
      <c r="AU10" s="74">
        <f>($AK$3+(O10+AG10)*12*7.57%)*SUM(Fasering!$D$5:$D$12)</f>
        <v>1873.9312274272004</v>
      </c>
    </row>
    <row r="11" spans="1:47" x14ac:dyDescent="0.3">
      <c r="A11" s="32">
        <f t="shared" ref="A11:A37" si="7">+A10+1</f>
        <v>1</v>
      </c>
      <c r="B11" s="142">
        <v>15149.02</v>
      </c>
      <c r="C11" s="143"/>
      <c r="D11" s="142">
        <f t="shared" ref="D11:D37" si="8">B11*$O$3</f>
        <v>20796.574656000001</v>
      </c>
      <c r="E11" s="144">
        <f t="shared" si="0"/>
        <v>515.53361946856592</v>
      </c>
      <c r="F11" s="145">
        <f t="shared" si="1"/>
        <v>1733.0478880000001</v>
      </c>
      <c r="G11" s="146">
        <f t="shared" si="2"/>
        <v>42.961134955713824</v>
      </c>
      <c r="H11" s="60">
        <f t="shared" ref="H11:H37" si="9">$H$10</f>
        <v>1742.05</v>
      </c>
      <c r="I11" s="60">
        <f>GEW!$E$12</f>
        <v>1858.3776639999999</v>
      </c>
      <c r="J11" s="60">
        <f>GEW!$E$12</f>
        <v>1858.3776639999999</v>
      </c>
      <c r="K11" s="60">
        <f>GEW!$E$12</f>
        <v>1858.3776639999999</v>
      </c>
      <c r="L11" s="98">
        <f>GEW!$E$12</f>
        <v>1858.3776639999999</v>
      </c>
      <c r="M11" s="60">
        <f>GEW!$E$12</f>
        <v>1858.3776639999999</v>
      </c>
      <c r="N11" s="60">
        <f>GEW!$E$12</f>
        <v>1858.3776639999999</v>
      </c>
      <c r="O11" s="62">
        <f>GEW!$E$12</f>
        <v>1858.3776639999999</v>
      </c>
      <c r="P11" s="145">
        <f t="shared" si="3"/>
        <v>104.450632</v>
      </c>
      <c r="Q11" s="146">
        <f t="shared" si="4"/>
        <v>2.5892635331272511</v>
      </c>
      <c r="R11" s="45">
        <f>$P11*SUM(Fasering!$D$5)</f>
        <v>0</v>
      </c>
      <c r="S11" s="45">
        <f>$P11*SUM(Fasering!$D$5:$D$7)</f>
        <v>27.007141096836332</v>
      </c>
      <c r="T11" s="45">
        <f>$P11*SUM(Fasering!$D$5:$D$8)</f>
        <v>42.502806165408408</v>
      </c>
      <c r="U11" s="101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54">
        <f>$P11*SUM(Fasering!$D$5:$D$12)</f>
        <v>104.45063200000003</v>
      </c>
      <c r="Y11" s="145">
        <f t="shared" si="5"/>
        <v>52.224743999999994</v>
      </c>
      <c r="Z11" s="146">
        <f t="shared" si="6"/>
        <v>1.2946175870540084</v>
      </c>
      <c r="AA11" s="53">
        <f>$Y11*SUM(Fasering!$D$5)</f>
        <v>0</v>
      </c>
      <c r="AB11" s="45">
        <f>$Y11*SUM(Fasering!$D$5:$D$7)</f>
        <v>13.503422649986039</v>
      </c>
      <c r="AC11" s="45">
        <f>$Y11*SUM(Fasering!$D$5:$D$8)</f>
        <v>21.25117032580593</v>
      </c>
      <c r="AD11" s="101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54">
        <f>$Y11*SUM(Fasering!$D$5:$D$12)</f>
        <v>52.224744000000008</v>
      </c>
      <c r="AH11" s="5">
        <f>($AK$3+(I11+R11)*12*7.57%)*SUM(Fasering!$D$5)</f>
        <v>0</v>
      </c>
      <c r="AI11" s="109">
        <f>($AK$3+(J11+S11)*12*7.57%)*SUM(Fasering!$D$5:$D$7)</f>
        <v>478.60748584188161</v>
      </c>
      <c r="AJ11" s="109">
        <f>($AK$3+(K11+T11)*12*7.57%)*SUM(Fasering!$D$5:$D$8)</f>
        <v>758.94204345524201</v>
      </c>
      <c r="AK11" s="104">
        <f>($AK$3+(L11+U11)*12*7.57%)*SUM(Fasering!$D$5:$D$9)</f>
        <v>1043.4531395823633</v>
      </c>
      <c r="AL11" s="9">
        <f>($AK$3+(M11+V11)*12*7.57%)*SUM(Fasering!$D$5:$D$10)</f>
        <v>1332.1407742232454</v>
      </c>
      <c r="AM11" s="9">
        <f>($AK$3+(N11+W11)*12*7.57%)*SUM(Fasering!$D$5:$D$11)</f>
        <v>1624.3419013263363</v>
      </c>
      <c r="AN11" s="74">
        <f>($AK$3+(O11+X11)*12*7.57%)*SUM(Fasering!$D$5:$D$12)</f>
        <v>1921.3732240864003</v>
      </c>
      <c r="AO11" s="5">
        <f>($AK$3+(I11+AA11)*12*7.57%)*SUM(Fasering!$D$5)</f>
        <v>0</v>
      </c>
      <c r="AP11" s="109">
        <f>($AK$3+(J11+AB11)*12*7.57%)*SUM(Fasering!$D$5:$D$7)</f>
        <v>475.4357424688917</v>
      </c>
      <c r="AQ11" s="109">
        <f>($AK$3+(K11+AC11)*12*7.57%)*SUM(Fasering!$D$5:$D$8)</f>
        <v>751.08650383683698</v>
      </c>
      <c r="AR11" s="104">
        <f>($AK$3+(L11+AD11)*12*7.57%)*SUM(Fasering!$D$5:$D$9)</f>
        <v>1028.8255115898048</v>
      </c>
      <c r="AS11" s="9">
        <f>($AK$3+(M11+AE11)*12*7.57%)*SUM(Fasering!$D$5:$D$10)</f>
        <v>1308.6527657277948</v>
      </c>
      <c r="AT11" s="9">
        <f>($AK$3+(N11+AF11)*12*7.57%)*SUM(Fasering!$D$5:$D$11)</f>
        <v>1589.9321749219193</v>
      </c>
      <c r="AU11" s="74">
        <f>($AK$3+(O11+AG11)*12*7.57%)*SUM(Fasering!$D$5:$D$12)</f>
        <v>1873.9312274272004</v>
      </c>
    </row>
    <row r="12" spans="1:47" x14ac:dyDescent="0.3">
      <c r="A12" s="32">
        <f t="shared" si="7"/>
        <v>2</v>
      </c>
      <c r="B12" s="142">
        <v>15346.47</v>
      </c>
      <c r="C12" s="143"/>
      <c r="D12" s="142">
        <f t="shared" si="8"/>
        <v>21067.634016</v>
      </c>
      <c r="E12" s="144">
        <f t="shared" si="0"/>
        <v>522.2530054858837</v>
      </c>
      <c r="F12" s="145">
        <f t="shared" si="1"/>
        <v>1755.636168</v>
      </c>
      <c r="G12" s="146">
        <f t="shared" si="2"/>
        <v>43.521083790490309</v>
      </c>
      <c r="H12" s="60">
        <f t="shared" si="9"/>
        <v>1742.05</v>
      </c>
      <c r="I12" s="60">
        <f>GEW!$E$12</f>
        <v>1858.3776639999999</v>
      </c>
      <c r="J12" s="60">
        <f>GEW!$E$12</f>
        <v>1858.3776639999999</v>
      </c>
      <c r="K12" s="60">
        <f>GEW!$E$12</f>
        <v>1858.3776639999999</v>
      </c>
      <c r="L12" s="98">
        <f>GEW!$E$12</f>
        <v>1858.3776639999999</v>
      </c>
      <c r="M12" s="60">
        <f>GEW!$E$12</f>
        <v>1858.3776639999999</v>
      </c>
      <c r="N12" s="60">
        <f>GEW!$E$12</f>
        <v>1858.3776639999999</v>
      </c>
      <c r="O12" s="62">
        <f>GEW!$E$12</f>
        <v>1858.3776639999999</v>
      </c>
      <c r="P12" s="145">
        <f t="shared" si="3"/>
        <v>104.450632</v>
      </c>
      <c r="Q12" s="146">
        <f t="shared" si="4"/>
        <v>2.5892635331272511</v>
      </c>
      <c r="R12" s="45">
        <f>$P12*SUM(Fasering!$D$5)</f>
        <v>0</v>
      </c>
      <c r="S12" s="45">
        <f>$P12*SUM(Fasering!$D$5:$D$7)</f>
        <v>27.007141096836332</v>
      </c>
      <c r="T12" s="45">
        <f>$P12*SUM(Fasering!$D$5:$D$8)</f>
        <v>42.502806165408408</v>
      </c>
      <c r="U12" s="101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54">
        <f>$P12*SUM(Fasering!$D$5:$D$12)</f>
        <v>104.45063200000003</v>
      </c>
      <c r="Y12" s="145">
        <f t="shared" si="5"/>
        <v>52.224743999999994</v>
      </c>
      <c r="Z12" s="146">
        <f t="shared" si="6"/>
        <v>1.2946175870540084</v>
      </c>
      <c r="AA12" s="53">
        <f>$Y12*SUM(Fasering!$D$5)</f>
        <v>0</v>
      </c>
      <c r="AB12" s="45">
        <f>$Y12*SUM(Fasering!$D$5:$D$7)</f>
        <v>13.503422649986039</v>
      </c>
      <c r="AC12" s="45">
        <f>$Y12*SUM(Fasering!$D$5:$D$8)</f>
        <v>21.25117032580593</v>
      </c>
      <c r="AD12" s="101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54">
        <f>$Y12*SUM(Fasering!$D$5:$D$12)</f>
        <v>52.224744000000008</v>
      </c>
      <c r="AH12" s="5">
        <f>($AK$3+(I12+R12)*12*7.57%)*SUM(Fasering!$D$5)</f>
        <v>0</v>
      </c>
      <c r="AI12" s="109">
        <f>($AK$3+(J12+S12)*12*7.57%)*SUM(Fasering!$D$5:$D$7)</f>
        <v>478.60748584188161</v>
      </c>
      <c r="AJ12" s="109">
        <f>($AK$3+(K12+T12)*12*7.57%)*SUM(Fasering!$D$5:$D$8)</f>
        <v>758.94204345524201</v>
      </c>
      <c r="AK12" s="104">
        <f>($AK$3+(L12+U12)*12*7.57%)*SUM(Fasering!$D$5:$D$9)</f>
        <v>1043.4531395823633</v>
      </c>
      <c r="AL12" s="9">
        <f>($AK$3+(M12+V12)*12*7.57%)*SUM(Fasering!$D$5:$D$10)</f>
        <v>1332.1407742232454</v>
      </c>
      <c r="AM12" s="9">
        <f>($AK$3+(N12+W12)*12*7.57%)*SUM(Fasering!$D$5:$D$11)</f>
        <v>1624.3419013263363</v>
      </c>
      <c r="AN12" s="74">
        <f>($AK$3+(O12+X12)*12*7.57%)*SUM(Fasering!$D$5:$D$12)</f>
        <v>1921.3732240864003</v>
      </c>
      <c r="AO12" s="5">
        <f>($AK$3+(I12+AA12)*12*7.57%)*SUM(Fasering!$D$5)</f>
        <v>0</v>
      </c>
      <c r="AP12" s="109">
        <f>($AK$3+(J12+AB12)*12*7.57%)*SUM(Fasering!$D$5:$D$7)</f>
        <v>475.4357424688917</v>
      </c>
      <c r="AQ12" s="109">
        <f>($AK$3+(K12+AC12)*12*7.57%)*SUM(Fasering!$D$5:$D$8)</f>
        <v>751.08650383683698</v>
      </c>
      <c r="AR12" s="104">
        <f>($AK$3+(L12+AD12)*12*7.57%)*SUM(Fasering!$D$5:$D$9)</f>
        <v>1028.8255115898048</v>
      </c>
      <c r="AS12" s="9">
        <f>($AK$3+(M12+AE12)*12*7.57%)*SUM(Fasering!$D$5:$D$10)</f>
        <v>1308.6527657277948</v>
      </c>
      <c r="AT12" s="9">
        <f>($AK$3+(N12+AF12)*12*7.57%)*SUM(Fasering!$D$5:$D$11)</f>
        <v>1589.9321749219193</v>
      </c>
      <c r="AU12" s="74">
        <f>($AK$3+(O12+AG12)*12*7.57%)*SUM(Fasering!$D$5:$D$12)</f>
        <v>1873.9312274272004</v>
      </c>
    </row>
    <row r="13" spans="1:47" x14ac:dyDescent="0.3">
      <c r="A13" s="32">
        <f t="shared" si="7"/>
        <v>3</v>
      </c>
      <c r="B13" s="142">
        <v>15544.26</v>
      </c>
      <c r="C13" s="143"/>
      <c r="D13" s="142">
        <f t="shared" si="8"/>
        <v>21339.160128</v>
      </c>
      <c r="E13" s="144">
        <f t="shared" si="0"/>
        <v>528.98396198304908</v>
      </c>
      <c r="F13" s="145">
        <f t="shared" si="1"/>
        <v>1778.263344</v>
      </c>
      <c r="G13" s="146">
        <f t="shared" si="2"/>
        <v>44.081996831920755</v>
      </c>
      <c r="H13" s="60">
        <f t="shared" si="9"/>
        <v>1742.05</v>
      </c>
      <c r="I13" s="60">
        <f>GEW!$E$12</f>
        <v>1858.3776639999999</v>
      </c>
      <c r="J13" s="60">
        <f>GEW!$E$12</f>
        <v>1858.3776639999999</v>
      </c>
      <c r="K13" s="60">
        <f>GEW!$E$12</f>
        <v>1858.3776639999999</v>
      </c>
      <c r="L13" s="98">
        <f>GEW!$E$12</f>
        <v>1858.3776639999999</v>
      </c>
      <c r="M13" s="60">
        <f>GEW!$E$12</f>
        <v>1858.3776639999999</v>
      </c>
      <c r="N13" s="60">
        <f>GEW!$E$12</f>
        <v>1858.3776639999999</v>
      </c>
      <c r="O13" s="62">
        <f>GEW!$E$12</f>
        <v>1858.3776639999999</v>
      </c>
      <c r="P13" s="145">
        <f t="shared" si="3"/>
        <v>104.450632</v>
      </c>
      <c r="Q13" s="146">
        <f t="shared" si="4"/>
        <v>2.5892635331272511</v>
      </c>
      <c r="R13" s="45">
        <f>$P13*SUM(Fasering!$D$5)</f>
        <v>0</v>
      </c>
      <c r="S13" s="45">
        <f>$P13*SUM(Fasering!$D$5:$D$7)</f>
        <v>27.007141096836332</v>
      </c>
      <c r="T13" s="45">
        <f>$P13*SUM(Fasering!$D$5:$D$8)</f>
        <v>42.502806165408408</v>
      </c>
      <c r="U13" s="101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54">
        <f>$P13*SUM(Fasering!$D$5:$D$12)</f>
        <v>104.45063200000003</v>
      </c>
      <c r="Y13" s="145">
        <f t="shared" si="5"/>
        <v>52.224743999999994</v>
      </c>
      <c r="Z13" s="146">
        <f t="shared" si="6"/>
        <v>1.2946175870540084</v>
      </c>
      <c r="AA13" s="53">
        <f>$Y13*SUM(Fasering!$D$5)</f>
        <v>0</v>
      </c>
      <c r="AB13" s="45">
        <f>$Y13*SUM(Fasering!$D$5:$D$7)</f>
        <v>13.503422649986039</v>
      </c>
      <c r="AC13" s="45">
        <f>$Y13*SUM(Fasering!$D$5:$D$8)</f>
        <v>21.25117032580593</v>
      </c>
      <c r="AD13" s="101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54">
        <f>$Y13*SUM(Fasering!$D$5:$D$12)</f>
        <v>52.224744000000008</v>
      </c>
      <c r="AH13" s="5">
        <f>($AK$3+(I13+R13)*12*7.57%)*SUM(Fasering!$D$5)</f>
        <v>0</v>
      </c>
      <c r="AI13" s="109">
        <f>($AK$3+(J13+S13)*12*7.57%)*SUM(Fasering!$D$5:$D$7)</f>
        <v>478.60748584188161</v>
      </c>
      <c r="AJ13" s="109">
        <f>($AK$3+(K13+T13)*12*7.57%)*SUM(Fasering!$D$5:$D$8)</f>
        <v>758.94204345524201</v>
      </c>
      <c r="AK13" s="104">
        <f>($AK$3+(L13+U13)*12*7.57%)*SUM(Fasering!$D$5:$D$9)</f>
        <v>1043.4531395823633</v>
      </c>
      <c r="AL13" s="9">
        <f>($AK$3+(M13+V13)*12*7.57%)*SUM(Fasering!$D$5:$D$10)</f>
        <v>1332.1407742232454</v>
      </c>
      <c r="AM13" s="9">
        <f>($AK$3+(N13+W13)*12*7.57%)*SUM(Fasering!$D$5:$D$11)</f>
        <v>1624.3419013263363</v>
      </c>
      <c r="AN13" s="74">
        <f>($AK$3+(O13+X13)*12*7.57%)*SUM(Fasering!$D$5:$D$12)</f>
        <v>1921.3732240864003</v>
      </c>
      <c r="AO13" s="5">
        <f>($AK$3+(I13+AA13)*12*7.57%)*SUM(Fasering!$D$5)</f>
        <v>0</v>
      </c>
      <c r="AP13" s="109">
        <f>($AK$3+(J13+AB13)*12*7.57%)*SUM(Fasering!$D$5:$D$7)</f>
        <v>475.4357424688917</v>
      </c>
      <c r="AQ13" s="109">
        <f>($AK$3+(K13+AC13)*12*7.57%)*SUM(Fasering!$D$5:$D$8)</f>
        <v>751.08650383683698</v>
      </c>
      <c r="AR13" s="104">
        <f>($AK$3+(L13+AD13)*12*7.57%)*SUM(Fasering!$D$5:$D$9)</f>
        <v>1028.8255115898048</v>
      </c>
      <c r="AS13" s="9">
        <f>($AK$3+(M13+AE13)*12*7.57%)*SUM(Fasering!$D$5:$D$10)</f>
        <v>1308.6527657277948</v>
      </c>
      <c r="AT13" s="9">
        <f>($AK$3+(N13+AF13)*12*7.57%)*SUM(Fasering!$D$5:$D$11)</f>
        <v>1589.9321749219193</v>
      </c>
      <c r="AU13" s="74">
        <f>($AK$3+(O13+AG13)*12*7.57%)*SUM(Fasering!$D$5:$D$12)</f>
        <v>1873.9312274272004</v>
      </c>
    </row>
    <row r="14" spans="1:47" x14ac:dyDescent="0.3">
      <c r="A14" s="32">
        <f t="shared" si="7"/>
        <v>4</v>
      </c>
      <c r="B14" s="142">
        <v>15776.73</v>
      </c>
      <c r="C14" s="143"/>
      <c r="D14" s="142">
        <f t="shared" si="8"/>
        <v>21658.294944000001</v>
      </c>
      <c r="E14" s="144">
        <f t="shared" si="0"/>
        <v>536.89510742465893</v>
      </c>
      <c r="F14" s="145">
        <f t="shared" si="1"/>
        <v>1804.8579119999999</v>
      </c>
      <c r="G14" s="146">
        <f t="shared" si="2"/>
        <v>44.741258952054913</v>
      </c>
      <c r="H14" s="60">
        <f t="shared" si="9"/>
        <v>1742.05</v>
      </c>
      <c r="I14" s="60">
        <f>GEW!$E$12</f>
        <v>1858.3776639999999</v>
      </c>
      <c r="J14" s="60">
        <f>GEW!$E$12</f>
        <v>1858.3776639999999</v>
      </c>
      <c r="K14" s="60">
        <f>GEW!$E$12</f>
        <v>1858.3776639999999</v>
      </c>
      <c r="L14" s="98">
        <f>GEW!$E$12</f>
        <v>1858.3776639999999</v>
      </c>
      <c r="M14" s="60">
        <f>GEW!$E$12</f>
        <v>1858.3776639999999</v>
      </c>
      <c r="N14" s="60">
        <f>GEW!$E$12</f>
        <v>1858.3776639999999</v>
      </c>
      <c r="O14" s="62">
        <f>GEW!$E$12</f>
        <v>1858.3776639999999</v>
      </c>
      <c r="P14" s="145">
        <f t="shared" si="3"/>
        <v>104.450632</v>
      </c>
      <c r="Q14" s="146">
        <f t="shared" si="4"/>
        <v>2.5892635331272511</v>
      </c>
      <c r="R14" s="45">
        <f>$P14*SUM(Fasering!$D$5)</f>
        <v>0</v>
      </c>
      <c r="S14" s="45">
        <f>$P14*SUM(Fasering!$D$5:$D$7)</f>
        <v>27.007141096836332</v>
      </c>
      <c r="T14" s="45">
        <f>$P14*SUM(Fasering!$D$5:$D$8)</f>
        <v>42.502806165408408</v>
      </c>
      <c r="U14" s="101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54">
        <f>$P14*SUM(Fasering!$D$5:$D$12)</f>
        <v>104.45063200000003</v>
      </c>
      <c r="Y14" s="145">
        <f t="shared" si="5"/>
        <v>52.224743999999994</v>
      </c>
      <c r="Z14" s="146">
        <f t="shared" si="6"/>
        <v>1.2946175870540084</v>
      </c>
      <c r="AA14" s="53">
        <f>$Y14*SUM(Fasering!$D$5)</f>
        <v>0</v>
      </c>
      <c r="AB14" s="45">
        <f>$Y14*SUM(Fasering!$D$5:$D$7)</f>
        <v>13.503422649986039</v>
      </c>
      <c r="AC14" s="45">
        <f>$Y14*SUM(Fasering!$D$5:$D$8)</f>
        <v>21.25117032580593</v>
      </c>
      <c r="AD14" s="101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54">
        <f>$Y14*SUM(Fasering!$D$5:$D$12)</f>
        <v>52.224744000000008</v>
      </c>
      <c r="AH14" s="5">
        <f>($AK$3+(I14+R14)*12*7.57%)*SUM(Fasering!$D$5)</f>
        <v>0</v>
      </c>
      <c r="AI14" s="109">
        <f>($AK$3+(J14+S14)*12*7.57%)*SUM(Fasering!$D$5:$D$7)</f>
        <v>478.60748584188161</v>
      </c>
      <c r="AJ14" s="109">
        <f>($AK$3+(K14+T14)*12*7.57%)*SUM(Fasering!$D$5:$D$8)</f>
        <v>758.94204345524201</v>
      </c>
      <c r="AK14" s="104">
        <f>($AK$3+(L14+U14)*12*7.57%)*SUM(Fasering!$D$5:$D$9)</f>
        <v>1043.4531395823633</v>
      </c>
      <c r="AL14" s="9">
        <f>($AK$3+(M14+V14)*12*7.57%)*SUM(Fasering!$D$5:$D$10)</f>
        <v>1332.1407742232454</v>
      </c>
      <c r="AM14" s="9">
        <f>($AK$3+(N14+W14)*12*7.57%)*SUM(Fasering!$D$5:$D$11)</f>
        <v>1624.3419013263363</v>
      </c>
      <c r="AN14" s="74">
        <f>($AK$3+(O14+X14)*12*7.57%)*SUM(Fasering!$D$5:$D$12)</f>
        <v>1921.3732240864003</v>
      </c>
      <c r="AO14" s="5">
        <f>($AK$3+(I14+AA14)*12*7.57%)*SUM(Fasering!$D$5)</f>
        <v>0</v>
      </c>
      <c r="AP14" s="109">
        <f>($AK$3+(J14+AB14)*12*7.57%)*SUM(Fasering!$D$5:$D$7)</f>
        <v>475.4357424688917</v>
      </c>
      <c r="AQ14" s="109">
        <f>($AK$3+(K14+AC14)*12*7.57%)*SUM(Fasering!$D$5:$D$8)</f>
        <v>751.08650383683698</v>
      </c>
      <c r="AR14" s="104">
        <f>($AK$3+(L14+AD14)*12*7.57%)*SUM(Fasering!$D$5:$D$9)</f>
        <v>1028.8255115898048</v>
      </c>
      <c r="AS14" s="9">
        <f>($AK$3+(M14+AE14)*12*7.57%)*SUM(Fasering!$D$5:$D$10)</f>
        <v>1308.6527657277948</v>
      </c>
      <c r="AT14" s="9">
        <f>($AK$3+(N14+AF14)*12*7.57%)*SUM(Fasering!$D$5:$D$11)</f>
        <v>1589.9321749219193</v>
      </c>
      <c r="AU14" s="74">
        <f>($AK$3+(O14+AG14)*12*7.57%)*SUM(Fasering!$D$5:$D$12)</f>
        <v>1873.9312274272004</v>
      </c>
    </row>
    <row r="15" spans="1:47" x14ac:dyDescent="0.3">
      <c r="A15" s="32">
        <f t="shared" si="7"/>
        <v>5</v>
      </c>
      <c r="B15" s="142">
        <v>15948.33</v>
      </c>
      <c r="C15" s="143"/>
      <c r="D15" s="142">
        <f t="shared" si="8"/>
        <v>21893.867424</v>
      </c>
      <c r="E15" s="144">
        <f t="shared" si="0"/>
        <v>542.73479666533626</v>
      </c>
      <c r="F15" s="145">
        <f t="shared" si="1"/>
        <v>1824.4889519999999</v>
      </c>
      <c r="G15" s="146">
        <f t="shared" si="2"/>
        <v>45.22789972211136</v>
      </c>
      <c r="H15" s="60">
        <f t="shared" si="9"/>
        <v>1742.05</v>
      </c>
      <c r="I15" s="60">
        <f>GEW!$E$12</f>
        <v>1858.3776639999999</v>
      </c>
      <c r="J15" s="60">
        <f>GEW!$E$12</f>
        <v>1858.3776639999999</v>
      </c>
      <c r="K15" s="60">
        <f>GEW!$E$12</f>
        <v>1858.3776639999999</v>
      </c>
      <c r="L15" s="98">
        <f>GEW!$E$12</f>
        <v>1858.3776639999999</v>
      </c>
      <c r="M15" s="60">
        <f>GEW!$E$12</f>
        <v>1858.3776639999999</v>
      </c>
      <c r="N15" s="60">
        <f>GEW!$E$12</f>
        <v>1858.3776639999999</v>
      </c>
      <c r="O15" s="62">
        <f>GEW!$E$12</f>
        <v>1858.3776639999999</v>
      </c>
      <c r="P15" s="145">
        <f t="shared" si="3"/>
        <v>104.450632</v>
      </c>
      <c r="Q15" s="146">
        <f t="shared" si="4"/>
        <v>2.5892635331272511</v>
      </c>
      <c r="R15" s="45">
        <f>$P15*SUM(Fasering!$D$5)</f>
        <v>0</v>
      </c>
      <c r="S15" s="45">
        <f>$P15*SUM(Fasering!$D$5:$D$7)</f>
        <v>27.007141096836332</v>
      </c>
      <c r="T15" s="45">
        <f>$P15*SUM(Fasering!$D$5:$D$8)</f>
        <v>42.502806165408408</v>
      </c>
      <c r="U15" s="101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54">
        <f>$P15*SUM(Fasering!$D$5:$D$12)</f>
        <v>104.45063200000003</v>
      </c>
      <c r="Y15" s="145">
        <f t="shared" si="5"/>
        <v>52.224743999999994</v>
      </c>
      <c r="Z15" s="146">
        <f t="shared" si="6"/>
        <v>1.2946175870540084</v>
      </c>
      <c r="AA15" s="53">
        <f>$Y15*SUM(Fasering!$D$5)</f>
        <v>0</v>
      </c>
      <c r="AB15" s="45">
        <f>$Y15*SUM(Fasering!$D$5:$D$7)</f>
        <v>13.503422649986039</v>
      </c>
      <c r="AC15" s="45">
        <f>$Y15*SUM(Fasering!$D$5:$D$8)</f>
        <v>21.25117032580593</v>
      </c>
      <c r="AD15" s="101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54">
        <f>$Y15*SUM(Fasering!$D$5:$D$12)</f>
        <v>52.224744000000008</v>
      </c>
      <c r="AH15" s="5">
        <f>($AK$3+(I15+R15)*12*7.57%)*SUM(Fasering!$D$5)</f>
        <v>0</v>
      </c>
      <c r="AI15" s="109">
        <f>($AK$3+(J15+S15)*12*7.57%)*SUM(Fasering!$D$5:$D$7)</f>
        <v>478.60748584188161</v>
      </c>
      <c r="AJ15" s="109">
        <f>($AK$3+(K15+T15)*12*7.57%)*SUM(Fasering!$D$5:$D$8)</f>
        <v>758.94204345524201</v>
      </c>
      <c r="AK15" s="104">
        <f>($AK$3+(L15+U15)*12*7.57%)*SUM(Fasering!$D$5:$D$9)</f>
        <v>1043.4531395823633</v>
      </c>
      <c r="AL15" s="9">
        <f>($AK$3+(M15+V15)*12*7.57%)*SUM(Fasering!$D$5:$D$10)</f>
        <v>1332.1407742232454</v>
      </c>
      <c r="AM15" s="9">
        <f>($AK$3+(N15+W15)*12*7.57%)*SUM(Fasering!$D$5:$D$11)</f>
        <v>1624.3419013263363</v>
      </c>
      <c r="AN15" s="74">
        <f>($AK$3+(O15+X15)*12*7.57%)*SUM(Fasering!$D$5:$D$12)</f>
        <v>1921.3732240864003</v>
      </c>
      <c r="AO15" s="5">
        <f>($AK$3+(I15+AA15)*12*7.57%)*SUM(Fasering!$D$5)</f>
        <v>0</v>
      </c>
      <c r="AP15" s="109">
        <f>($AK$3+(J15+AB15)*12*7.57%)*SUM(Fasering!$D$5:$D$7)</f>
        <v>475.4357424688917</v>
      </c>
      <c r="AQ15" s="109">
        <f>($AK$3+(K15+AC15)*12*7.57%)*SUM(Fasering!$D$5:$D$8)</f>
        <v>751.08650383683698</v>
      </c>
      <c r="AR15" s="104">
        <f>($AK$3+(L15+AD15)*12*7.57%)*SUM(Fasering!$D$5:$D$9)</f>
        <v>1028.8255115898048</v>
      </c>
      <c r="AS15" s="9">
        <f>($AK$3+(M15+AE15)*12*7.57%)*SUM(Fasering!$D$5:$D$10)</f>
        <v>1308.6527657277948</v>
      </c>
      <c r="AT15" s="9">
        <f>($AK$3+(N15+AF15)*12*7.57%)*SUM(Fasering!$D$5:$D$11)</f>
        <v>1589.9321749219193</v>
      </c>
      <c r="AU15" s="74">
        <f>($AK$3+(O15+AG15)*12*7.57%)*SUM(Fasering!$D$5:$D$12)</f>
        <v>1873.9312274272004</v>
      </c>
    </row>
    <row r="16" spans="1:47" x14ac:dyDescent="0.3">
      <c r="A16" s="32">
        <f t="shared" si="7"/>
        <v>6</v>
      </c>
      <c r="B16" s="142">
        <v>16569.150000000001</v>
      </c>
      <c r="C16" s="143"/>
      <c r="D16" s="142">
        <f t="shared" si="8"/>
        <v>22746.129120000001</v>
      </c>
      <c r="E16" s="144">
        <f t="shared" si="0"/>
        <v>563.86181225040229</v>
      </c>
      <c r="F16" s="142">
        <f t="shared" si="1"/>
        <v>1895.5107600000001</v>
      </c>
      <c r="G16" s="144">
        <f t="shared" si="2"/>
        <v>46.988484354200189</v>
      </c>
      <c r="H16" s="60">
        <f t="shared" si="9"/>
        <v>1742.05</v>
      </c>
      <c r="I16" s="60">
        <f>GEW!$E$12+($F16-GEW!$E$12)*SUM(Fasering!$D$5)</f>
        <v>1858.3776639999999</v>
      </c>
      <c r="J16" s="60">
        <f>GEW!$E$12+($F16-GEW!$E$12)*SUM(Fasering!$D$5:$D$7)</f>
        <v>1867.9789344167684</v>
      </c>
      <c r="K16" s="60">
        <f>GEW!$E$12+($F16-GEW!$E$12)*SUM(Fasering!$D$5:$D$8)</f>
        <v>1873.4877763218622</v>
      </c>
      <c r="L16" s="98">
        <f>GEW!$E$12+($F16-GEW!$E$12)*SUM(Fasering!$D$5:$D$9)</f>
        <v>1878.9966182269561</v>
      </c>
      <c r="M16" s="60">
        <f>GEW!$E$12+($F16-GEW!$E$12)*SUM(Fasering!$D$5:$D$10)</f>
        <v>1884.5054601320498</v>
      </c>
      <c r="N16" s="60">
        <f>GEW!$E$12+($F16-GEW!$E$12)*SUM(Fasering!$D$5:$D$11)</f>
        <v>1890.0019180949062</v>
      </c>
      <c r="O16" s="62">
        <f>GEW!$E$12+($F16-GEW!$E$12)*SUM(Fasering!$D$5:$D$12)</f>
        <v>1895.5107600000001</v>
      </c>
      <c r="P16" s="145">
        <f t="shared" si="3"/>
        <v>104.450632</v>
      </c>
      <c r="Q16" s="146">
        <f t="shared" si="4"/>
        <v>2.5892635331272511</v>
      </c>
      <c r="R16" s="45">
        <f>$P16*SUM(Fasering!$D$5)</f>
        <v>0</v>
      </c>
      <c r="S16" s="45">
        <f>$P16*SUM(Fasering!$D$5:$D$7)</f>
        <v>27.007141096836332</v>
      </c>
      <c r="T16" s="45">
        <f>$P16*SUM(Fasering!$D$5:$D$8)</f>
        <v>42.502806165408408</v>
      </c>
      <c r="U16" s="101">
        <f>$P16*SUM(Fasering!$D$5:$D$9)</f>
        <v>57.998471233980482</v>
      </c>
      <c r="V16" s="45">
        <f>$P16*SUM(Fasering!$D$5:$D$10)</f>
        <v>73.494136302552548</v>
      </c>
      <c r="W16" s="45">
        <f>$P16*SUM(Fasering!$D$5:$D$11)</f>
        <v>88.954966931427947</v>
      </c>
      <c r="X16" s="54">
        <f>$P16*SUM(Fasering!$D$5:$D$12)</f>
        <v>104.45063200000003</v>
      </c>
      <c r="Y16" s="145">
        <f t="shared" si="5"/>
        <v>52.224743999999994</v>
      </c>
      <c r="Z16" s="146">
        <f t="shared" si="6"/>
        <v>1.2946175870540084</v>
      </c>
      <c r="AA16" s="53">
        <f>$Y16*SUM(Fasering!$D$5)</f>
        <v>0</v>
      </c>
      <c r="AB16" s="45">
        <f>$Y16*SUM(Fasering!$D$5:$D$7)</f>
        <v>13.503422649986039</v>
      </c>
      <c r="AC16" s="45">
        <f>$Y16*SUM(Fasering!$D$5:$D$8)</f>
        <v>21.25117032580593</v>
      </c>
      <c r="AD16" s="101">
        <f>$Y16*SUM(Fasering!$D$5:$D$9)</f>
        <v>28.998918001625825</v>
      </c>
      <c r="AE16" s="45">
        <f>$Y16*SUM(Fasering!$D$5:$D$10)</f>
        <v>36.746665677445719</v>
      </c>
      <c r="AF16" s="45">
        <f>$Y16*SUM(Fasering!$D$5:$D$11)</f>
        <v>44.476996324180114</v>
      </c>
      <c r="AG16" s="54">
        <f>$Y16*SUM(Fasering!$D$5:$D$12)</f>
        <v>52.224744000000008</v>
      </c>
      <c r="AH16" s="5">
        <f>($AK$3+(I16+R16)*12*7.57%)*SUM(Fasering!$D$5)</f>
        <v>0</v>
      </c>
      <c r="AI16" s="109">
        <f>($AK$3+(J16+S16)*12*7.57%)*SUM(Fasering!$D$5:$D$7)</f>
        <v>480.86262511604008</v>
      </c>
      <c r="AJ16" s="109">
        <f>($AK$3+(K16+T16)*12*7.57%)*SUM(Fasering!$D$5:$D$8)</f>
        <v>764.52740577176291</v>
      </c>
      <c r="AK16" s="104">
        <f>($AK$3+(L16+U16)*12*7.57%)*SUM(Fasering!$D$5:$D$9)</f>
        <v>1053.8535202230903</v>
      </c>
      <c r="AL16" s="9">
        <f>($AK$3+(M16+V16)*12*7.57%)*SUM(Fasering!$D$5:$D$10)</f>
        <v>1348.8409684700221</v>
      </c>
      <c r="AM16" s="9">
        <f>($AK$3+(N16+W16)*12*7.57%)*SUM(Fasering!$D$5:$D$11)</f>
        <v>1648.8075394004838</v>
      </c>
      <c r="AN16" s="74">
        <f>($AK$3+(O16+X16)*12*7.57%)*SUM(Fasering!$D$5:$D$12)</f>
        <v>1955.1049284928006</v>
      </c>
      <c r="AO16" s="5">
        <f>($AK$3+(I16+AA16)*12*7.57%)*SUM(Fasering!$D$5)</f>
        <v>0</v>
      </c>
      <c r="AP16" s="109">
        <f>($AK$3+(J16+AB16)*12*7.57%)*SUM(Fasering!$D$5:$D$7)</f>
        <v>477.69088174305023</v>
      </c>
      <c r="AQ16" s="109">
        <f>($AK$3+(K16+AC16)*12*7.57%)*SUM(Fasering!$D$5:$D$8)</f>
        <v>756.67186615335788</v>
      </c>
      <c r="AR16" s="104">
        <f>($AK$3+(L16+AD16)*12*7.57%)*SUM(Fasering!$D$5:$D$9)</f>
        <v>1039.2258922305316</v>
      </c>
      <c r="AS16" s="9">
        <f>($AK$3+(M16+AE16)*12*7.57%)*SUM(Fasering!$D$5:$D$10)</f>
        <v>1325.3529599745711</v>
      </c>
      <c r="AT16" s="9">
        <f>($AK$3+(N16+AF16)*12*7.57%)*SUM(Fasering!$D$5:$D$11)</f>
        <v>1614.3978129960669</v>
      </c>
      <c r="AU16" s="74">
        <f>($AK$3+(O16+AG16)*12*7.57%)*SUM(Fasering!$D$5:$D$12)</f>
        <v>1907.6629318336006</v>
      </c>
    </row>
    <row r="17" spans="1:47" x14ac:dyDescent="0.3">
      <c r="A17" s="32">
        <f t="shared" si="7"/>
        <v>7</v>
      </c>
      <c r="B17" s="142">
        <v>16684.13</v>
      </c>
      <c r="C17" s="143"/>
      <c r="D17" s="142">
        <f t="shared" si="8"/>
        <v>22903.973664000001</v>
      </c>
      <c r="E17" s="144">
        <f t="shared" si="0"/>
        <v>567.7746762882407</v>
      </c>
      <c r="F17" s="142">
        <f t="shared" si="1"/>
        <v>1908.6644720000002</v>
      </c>
      <c r="G17" s="144">
        <f t="shared" si="2"/>
        <v>47.314556357353396</v>
      </c>
      <c r="H17" s="60">
        <f t="shared" si="9"/>
        <v>1742.05</v>
      </c>
      <c r="I17" s="60">
        <f>GEW!$E$12+($F17-GEW!$E$12)*SUM(Fasering!$D$5)</f>
        <v>1858.3776639999999</v>
      </c>
      <c r="J17" s="60">
        <f>GEW!$E$12+($F17-GEW!$E$12)*SUM(Fasering!$D$5:$D$7)</f>
        <v>1871.3800067619425</v>
      </c>
      <c r="K17" s="60">
        <f>GEW!$E$12+($F17-GEW!$E$12)*SUM(Fasering!$D$5:$D$8)</f>
        <v>1878.8402539544686</v>
      </c>
      <c r="L17" s="98">
        <f>GEW!$E$12+($F17-GEW!$E$12)*SUM(Fasering!$D$5:$D$9)</f>
        <v>1886.300501146995</v>
      </c>
      <c r="M17" s="60">
        <f>GEW!$E$12+($F17-GEW!$E$12)*SUM(Fasering!$D$5:$D$10)</f>
        <v>1893.7607483395213</v>
      </c>
      <c r="N17" s="60">
        <f>GEW!$E$12+($F17-GEW!$E$12)*SUM(Fasering!$D$5:$D$11)</f>
        <v>1901.2042248074738</v>
      </c>
      <c r="O17" s="62">
        <f>GEW!$E$12+($F17-GEW!$E$12)*SUM(Fasering!$D$5:$D$12)</f>
        <v>1908.6644720000002</v>
      </c>
      <c r="P17" s="145">
        <f t="shared" si="3"/>
        <v>104.450632</v>
      </c>
      <c r="Q17" s="146">
        <f t="shared" si="4"/>
        <v>2.5892635331272511</v>
      </c>
      <c r="R17" s="45">
        <f>$P17*SUM(Fasering!$D$5)</f>
        <v>0</v>
      </c>
      <c r="S17" s="45">
        <f>$P17*SUM(Fasering!$D$5:$D$7)</f>
        <v>27.007141096836332</v>
      </c>
      <c r="T17" s="45">
        <f>$P17*SUM(Fasering!$D$5:$D$8)</f>
        <v>42.502806165408408</v>
      </c>
      <c r="U17" s="101">
        <f>$P17*SUM(Fasering!$D$5:$D$9)</f>
        <v>57.998471233980482</v>
      </c>
      <c r="V17" s="45">
        <f>$P17*SUM(Fasering!$D$5:$D$10)</f>
        <v>73.494136302552548</v>
      </c>
      <c r="W17" s="45">
        <f>$P17*SUM(Fasering!$D$5:$D$11)</f>
        <v>88.954966931427947</v>
      </c>
      <c r="X17" s="54">
        <f>$P17*SUM(Fasering!$D$5:$D$12)</f>
        <v>104.45063200000003</v>
      </c>
      <c r="Y17" s="145">
        <f t="shared" si="5"/>
        <v>52.224743999999994</v>
      </c>
      <c r="Z17" s="146">
        <f t="shared" si="6"/>
        <v>1.2946175870540084</v>
      </c>
      <c r="AA17" s="53">
        <f>$Y17*SUM(Fasering!$D$5)</f>
        <v>0</v>
      </c>
      <c r="AB17" s="45">
        <f>$Y17*SUM(Fasering!$D$5:$D$7)</f>
        <v>13.503422649986039</v>
      </c>
      <c r="AC17" s="45">
        <f>$Y17*SUM(Fasering!$D$5:$D$8)</f>
        <v>21.25117032580593</v>
      </c>
      <c r="AD17" s="101">
        <f>$Y17*SUM(Fasering!$D$5:$D$9)</f>
        <v>28.998918001625825</v>
      </c>
      <c r="AE17" s="45">
        <f>$Y17*SUM(Fasering!$D$5:$D$10)</f>
        <v>36.746665677445719</v>
      </c>
      <c r="AF17" s="45">
        <f>$Y17*SUM(Fasering!$D$5:$D$11)</f>
        <v>44.476996324180114</v>
      </c>
      <c r="AG17" s="54">
        <f>$Y17*SUM(Fasering!$D$5:$D$12)</f>
        <v>52.224744000000008</v>
      </c>
      <c r="AH17" s="5">
        <f>($AK$3+(I17+R17)*12*7.57%)*SUM(Fasering!$D$5)</f>
        <v>0</v>
      </c>
      <c r="AI17" s="109">
        <f>($AK$3+(J17+S17)*12*7.57%)*SUM(Fasering!$D$5:$D$7)</f>
        <v>481.66146646587447</v>
      </c>
      <c r="AJ17" s="109">
        <f>($AK$3+(K17+T17)*12*7.57%)*SUM(Fasering!$D$5:$D$8)</f>
        <v>766.50591699870631</v>
      </c>
      <c r="AK17" s="104">
        <f>($AK$3+(L17+U17)*12*7.57%)*SUM(Fasering!$D$5:$D$9)</f>
        <v>1057.5376625751985</v>
      </c>
      <c r="AL17" s="9">
        <f>($AK$3+(M17+V17)*12*7.57%)*SUM(Fasering!$D$5:$D$10)</f>
        <v>1354.7567031953506</v>
      </c>
      <c r="AM17" s="9">
        <f>($AK$3+(N17+W17)*12*7.57%)*SUM(Fasering!$D$5:$D$11)</f>
        <v>1657.4740388791047</v>
      </c>
      <c r="AN17" s="74">
        <f>($AK$3+(O17+X17)*12*7.57%)*SUM(Fasering!$D$5:$D$12)</f>
        <v>1967.0537604736005</v>
      </c>
      <c r="AO17" s="5">
        <f>($AK$3+(I17+AA17)*12*7.57%)*SUM(Fasering!$D$5)</f>
        <v>0</v>
      </c>
      <c r="AP17" s="109">
        <f>($AK$3+(J17+AB17)*12*7.57%)*SUM(Fasering!$D$5:$D$7)</f>
        <v>478.48972309288456</v>
      </c>
      <c r="AQ17" s="109">
        <f>($AK$3+(K17+AC17)*12*7.57%)*SUM(Fasering!$D$5:$D$8)</f>
        <v>758.65037738030128</v>
      </c>
      <c r="AR17" s="104">
        <f>($AK$3+(L17+AD17)*12*7.57%)*SUM(Fasering!$D$5:$D$9)</f>
        <v>1042.9100345826396</v>
      </c>
      <c r="AS17" s="9">
        <f>($AK$3+(M17+AE17)*12*7.57%)*SUM(Fasering!$D$5:$D$10)</f>
        <v>1331.2686946998997</v>
      </c>
      <c r="AT17" s="9">
        <f>($AK$3+(N17+AF17)*12*7.57%)*SUM(Fasering!$D$5:$D$11)</f>
        <v>1623.0643124746875</v>
      </c>
      <c r="AU17" s="74">
        <f>($AK$3+(O17+AG17)*12*7.57%)*SUM(Fasering!$D$5:$D$12)</f>
        <v>1919.6117638144005</v>
      </c>
    </row>
    <row r="18" spans="1:47" x14ac:dyDescent="0.3">
      <c r="A18" s="32">
        <f t="shared" si="7"/>
        <v>8</v>
      </c>
      <c r="B18" s="142">
        <v>17361.599999999999</v>
      </c>
      <c r="C18" s="143"/>
      <c r="D18" s="142">
        <f t="shared" si="8"/>
        <v>23834.00448</v>
      </c>
      <c r="E18" s="144">
        <f t="shared" si="0"/>
        <v>590.82953800083783</v>
      </c>
      <c r="F18" s="142">
        <f t="shared" si="1"/>
        <v>1986.16704</v>
      </c>
      <c r="G18" s="144">
        <f t="shared" si="2"/>
        <v>49.235794833403155</v>
      </c>
      <c r="H18" s="60">
        <f t="shared" si="9"/>
        <v>1742.05</v>
      </c>
      <c r="I18" s="60">
        <f>GEW!$E$12+($F18-GEW!$E$12)*SUM(Fasering!$D$5)</f>
        <v>1858.3776639999999</v>
      </c>
      <c r="J18" s="60">
        <f>GEW!$E$12+($F18-GEW!$E$12)*SUM(Fasering!$D$5:$D$7)</f>
        <v>1891.4193569244494</v>
      </c>
      <c r="K18" s="60">
        <f>GEW!$E$12+($F18-GEW!$E$12)*SUM(Fasering!$D$5:$D$8)</f>
        <v>1910.3774171286022</v>
      </c>
      <c r="L18" s="98">
        <f>GEW!$E$12+($F18-GEW!$E$12)*SUM(Fasering!$D$5:$D$9)</f>
        <v>1929.3354773327553</v>
      </c>
      <c r="M18" s="60">
        <f>GEW!$E$12+($F18-GEW!$E$12)*SUM(Fasering!$D$5:$D$10)</f>
        <v>1948.2935375369082</v>
      </c>
      <c r="N18" s="60">
        <f>GEW!$E$12+($F18-GEW!$E$12)*SUM(Fasering!$D$5:$D$11)</f>
        <v>1967.2089797958472</v>
      </c>
      <c r="O18" s="62">
        <f>GEW!$E$12+($F18-GEW!$E$12)*SUM(Fasering!$D$5:$D$12)</f>
        <v>1986.16704</v>
      </c>
      <c r="P18" s="145">
        <f t="shared" si="3"/>
        <v>104.450632</v>
      </c>
      <c r="Q18" s="146">
        <f t="shared" si="4"/>
        <v>2.5892635331272511</v>
      </c>
      <c r="R18" s="45">
        <f>$P18*SUM(Fasering!$D$5)</f>
        <v>0</v>
      </c>
      <c r="S18" s="45">
        <f>$P18*SUM(Fasering!$D$5:$D$7)</f>
        <v>27.007141096836332</v>
      </c>
      <c r="T18" s="45">
        <f>$P18*SUM(Fasering!$D$5:$D$8)</f>
        <v>42.502806165408408</v>
      </c>
      <c r="U18" s="101">
        <f>$P18*SUM(Fasering!$D$5:$D$9)</f>
        <v>57.998471233980482</v>
      </c>
      <c r="V18" s="45">
        <f>$P18*SUM(Fasering!$D$5:$D$10)</f>
        <v>73.494136302552548</v>
      </c>
      <c r="W18" s="45">
        <f>$P18*SUM(Fasering!$D$5:$D$11)</f>
        <v>88.954966931427947</v>
      </c>
      <c r="X18" s="54">
        <f>$P18*SUM(Fasering!$D$5:$D$12)</f>
        <v>104.45063200000003</v>
      </c>
      <c r="Y18" s="145">
        <f t="shared" si="5"/>
        <v>52.224743999999994</v>
      </c>
      <c r="Z18" s="146">
        <f t="shared" si="6"/>
        <v>1.2946175870540084</v>
      </c>
      <c r="AA18" s="53">
        <f>$Y18*SUM(Fasering!$D$5)</f>
        <v>0</v>
      </c>
      <c r="AB18" s="45">
        <f>$Y18*SUM(Fasering!$D$5:$D$7)</f>
        <v>13.503422649986039</v>
      </c>
      <c r="AC18" s="45">
        <f>$Y18*SUM(Fasering!$D$5:$D$8)</f>
        <v>21.25117032580593</v>
      </c>
      <c r="AD18" s="101">
        <f>$Y18*SUM(Fasering!$D$5:$D$9)</f>
        <v>28.998918001625825</v>
      </c>
      <c r="AE18" s="45">
        <f>$Y18*SUM(Fasering!$D$5:$D$10)</f>
        <v>36.746665677445719</v>
      </c>
      <c r="AF18" s="45">
        <f>$Y18*SUM(Fasering!$D$5:$D$11)</f>
        <v>44.476996324180114</v>
      </c>
      <c r="AG18" s="54">
        <f>$Y18*SUM(Fasering!$D$5:$D$12)</f>
        <v>52.224744000000008</v>
      </c>
      <c r="AH18" s="5">
        <f>($AK$3+(I18+R18)*12*7.57%)*SUM(Fasering!$D$5)</f>
        <v>0</v>
      </c>
      <c r="AI18" s="109">
        <f>($AK$3+(J18+S18)*12*7.57%)*SUM(Fasering!$D$5:$D$7)</f>
        <v>486.36829416871228</v>
      </c>
      <c r="AJ18" s="109">
        <f>($AK$3+(K18+T18)*12*7.57%)*SUM(Fasering!$D$5:$D$8)</f>
        <v>778.16344005417136</v>
      </c>
      <c r="AK18" s="104">
        <f>($AK$3+(L18+U18)*12*7.57%)*SUM(Fasering!$D$5:$D$9)</f>
        <v>1079.2448805199078</v>
      </c>
      <c r="AL18" s="9">
        <f>($AK$3+(M18+V18)*12*7.57%)*SUM(Fasering!$D$5:$D$10)</f>
        <v>1389.6126155659215</v>
      </c>
      <c r="AM18" s="9">
        <f>($AK$3+(N18+W18)*12*7.57%)*SUM(Fasering!$D$5:$D$11)</f>
        <v>1708.53764473909</v>
      </c>
      <c r="AN18" s="74">
        <f>($AK$3+(O18+X18)*12*7.57%)*SUM(Fasering!$D$5:$D$12)</f>
        <v>2037.4570932448003</v>
      </c>
      <c r="AO18" s="5">
        <f>($AK$3+(I18+AA18)*12*7.57%)*SUM(Fasering!$D$5)</f>
        <v>0</v>
      </c>
      <c r="AP18" s="109">
        <f>($AK$3+(J18+AB18)*12*7.57%)*SUM(Fasering!$D$5:$D$7)</f>
        <v>483.19655079572232</v>
      </c>
      <c r="AQ18" s="109">
        <f>($AK$3+(K18+AC18)*12*7.57%)*SUM(Fasering!$D$5:$D$8)</f>
        <v>770.30790043576621</v>
      </c>
      <c r="AR18" s="104">
        <f>($AK$3+(L18+AD18)*12*7.57%)*SUM(Fasering!$D$5:$D$9)</f>
        <v>1064.6172525273491</v>
      </c>
      <c r="AS18" s="9">
        <f>($AK$3+(M18+AE18)*12*7.57%)*SUM(Fasering!$D$5:$D$10)</f>
        <v>1366.1246070704706</v>
      </c>
      <c r="AT18" s="9">
        <f>($AK$3+(N18+AF18)*12*7.57%)*SUM(Fasering!$D$5:$D$11)</f>
        <v>1674.1279183346728</v>
      </c>
      <c r="AU18" s="74">
        <f>($AK$3+(O18+AG18)*12*7.57%)*SUM(Fasering!$D$5:$D$12)</f>
        <v>1990.0150965856005</v>
      </c>
    </row>
    <row r="19" spans="1:47" x14ac:dyDescent="0.3">
      <c r="A19" s="32">
        <f t="shared" si="7"/>
        <v>9</v>
      </c>
      <c r="B19" s="142">
        <v>17419.93</v>
      </c>
      <c r="C19" s="143"/>
      <c r="D19" s="142">
        <f t="shared" si="8"/>
        <v>23914.079904000002</v>
      </c>
      <c r="E19" s="144">
        <f t="shared" si="0"/>
        <v>592.81455591114513</v>
      </c>
      <c r="F19" s="142">
        <f t="shared" si="1"/>
        <v>1992.8399920000002</v>
      </c>
      <c r="G19" s="144">
        <f t="shared" si="2"/>
        <v>49.401212992595426</v>
      </c>
      <c r="H19" s="60">
        <f t="shared" si="9"/>
        <v>1742.05</v>
      </c>
      <c r="I19" s="60">
        <f>GEW!$E$12+($F19-GEW!$E$12)*SUM(Fasering!$D$5)</f>
        <v>1858.3776639999999</v>
      </c>
      <c r="J19" s="60">
        <f>GEW!$E$12+($F19-GEW!$E$12)*SUM(Fasering!$D$5:$D$7)</f>
        <v>1893.1447400336335</v>
      </c>
      <c r="K19" s="60">
        <f>GEW!$E$12+($F19-GEW!$E$12)*SUM(Fasering!$D$5:$D$8)</f>
        <v>1913.0927591038148</v>
      </c>
      <c r="L19" s="98">
        <f>GEW!$E$12+($F19-GEW!$E$12)*SUM(Fasering!$D$5:$D$9)</f>
        <v>1933.0407781739962</v>
      </c>
      <c r="M19" s="60">
        <f>GEW!$E$12+($F19-GEW!$E$12)*SUM(Fasering!$D$5:$D$10)</f>
        <v>1952.9887972441775</v>
      </c>
      <c r="N19" s="60">
        <f>GEW!$E$12+($F19-GEW!$E$12)*SUM(Fasering!$D$5:$D$11)</f>
        <v>1972.8919729298188</v>
      </c>
      <c r="O19" s="62">
        <f>GEW!$E$12+($F19-GEW!$E$12)*SUM(Fasering!$D$5:$D$12)</f>
        <v>1992.8399920000002</v>
      </c>
      <c r="P19" s="145">
        <f t="shared" si="3"/>
        <v>104.450632</v>
      </c>
      <c r="Q19" s="146">
        <f t="shared" si="4"/>
        <v>2.5892635331272511</v>
      </c>
      <c r="R19" s="45">
        <f>$P19*SUM(Fasering!$D$5)</f>
        <v>0</v>
      </c>
      <c r="S19" s="45">
        <f>$P19*SUM(Fasering!$D$5:$D$7)</f>
        <v>27.007141096836332</v>
      </c>
      <c r="T19" s="45">
        <f>$P19*SUM(Fasering!$D$5:$D$8)</f>
        <v>42.502806165408408</v>
      </c>
      <c r="U19" s="101">
        <f>$P19*SUM(Fasering!$D$5:$D$9)</f>
        <v>57.998471233980482</v>
      </c>
      <c r="V19" s="45">
        <f>$P19*SUM(Fasering!$D$5:$D$10)</f>
        <v>73.494136302552548</v>
      </c>
      <c r="W19" s="45">
        <f>$P19*SUM(Fasering!$D$5:$D$11)</f>
        <v>88.954966931427947</v>
      </c>
      <c r="X19" s="54">
        <f>$P19*SUM(Fasering!$D$5:$D$12)</f>
        <v>104.45063200000003</v>
      </c>
      <c r="Y19" s="145">
        <f t="shared" si="5"/>
        <v>52.224743999999994</v>
      </c>
      <c r="Z19" s="146">
        <f t="shared" si="6"/>
        <v>1.2946175870540084</v>
      </c>
      <c r="AA19" s="53">
        <f>$Y19*SUM(Fasering!$D$5)</f>
        <v>0</v>
      </c>
      <c r="AB19" s="45">
        <f>$Y19*SUM(Fasering!$D$5:$D$7)</f>
        <v>13.503422649986039</v>
      </c>
      <c r="AC19" s="45">
        <f>$Y19*SUM(Fasering!$D$5:$D$8)</f>
        <v>21.25117032580593</v>
      </c>
      <c r="AD19" s="101">
        <f>$Y19*SUM(Fasering!$D$5:$D$9)</f>
        <v>28.998918001625825</v>
      </c>
      <c r="AE19" s="45">
        <f>$Y19*SUM(Fasering!$D$5:$D$10)</f>
        <v>36.746665677445719</v>
      </c>
      <c r="AF19" s="45">
        <f>$Y19*SUM(Fasering!$D$5:$D$11)</f>
        <v>44.476996324180114</v>
      </c>
      <c r="AG19" s="54">
        <f>$Y19*SUM(Fasering!$D$5:$D$12)</f>
        <v>52.224744000000008</v>
      </c>
      <c r="AH19" s="5">
        <f>($AK$3+(I19+R19)*12*7.57%)*SUM(Fasering!$D$5)</f>
        <v>0</v>
      </c>
      <c r="AI19" s="109">
        <f>($AK$3+(J19+S19)*12*7.57%)*SUM(Fasering!$D$5:$D$7)</f>
        <v>486.77355087366828</v>
      </c>
      <c r="AJ19" s="109">
        <f>($AK$3+(K19+T19)*12*7.57%)*SUM(Fasering!$D$5:$D$8)</f>
        <v>779.1671499156048</v>
      </c>
      <c r="AK19" s="104">
        <f>($AK$3+(L19+U19)*12*7.57%)*SUM(Fasering!$D$5:$D$9)</f>
        <v>1081.1138666340012</v>
      </c>
      <c r="AL19" s="9">
        <f>($AK$3+(M19+V19)*12*7.57%)*SUM(Fasering!$D$5:$D$10)</f>
        <v>1392.6137010288576</v>
      </c>
      <c r="AM19" s="9">
        <f>($AK$3+(N19+W19)*12*7.57%)*SUM(Fasering!$D$5:$D$11)</f>
        <v>1712.934208616181</v>
      </c>
      <c r="AN19" s="74">
        <f>($AK$3+(O19+X19)*12*7.57%)*SUM(Fasering!$D$5:$D$12)</f>
        <v>2043.5188028416007</v>
      </c>
      <c r="AO19" s="5">
        <f>($AK$3+(I19+AA19)*12*7.57%)*SUM(Fasering!$D$5)</f>
        <v>0</v>
      </c>
      <c r="AP19" s="109">
        <f>($AK$3+(J19+AB19)*12*7.57%)*SUM(Fasering!$D$5:$D$7)</f>
        <v>483.60180750067832</v>
      </c>
      <c r="AQ19" s="109">
        <f>($AK$3+(K19+AC19)*12*7.57%)*SUM(Fasering!$D$5:$D$8)</f>
        <v>771.31161029719976</v>
      </c>
      <c r="AR19" s="104">
        <f>($AK$3+(L19+AD19)*12*7.57%)*SUM(Fasering!$D$5:$D$9)</f>
        <v>1066.4862386414425</v>
      </c>
      <c r="AS19" s="9">
        <f>($AK$3+(M19+AE19)*12*7.57%)*SUM(Fasering!$D$5:$D$10)</f>
        <v>1369.1256925334069</v>
      </c>
      <c r="AT19" s="9">
        <f>($AK$3+(N19+AF19)*12*7.57%)*SUM(Fasering!$D$5:$D$11)</f>
        <v>1678.5244822117638</v>
      </c>
      <c r="AU19" s="74">
        <f>($AK$3+(O19+AG19)*12*7.57%)*SUM(Fasering!$D$5:$D$12)</f>
        <v>1996.0768061824008</v>
      </c>
    </row>
    <row r="20" spans="1:47" x14ac:dyDescent="0.3">
      <c r="A20" s="32">
        <f t="shared" si="7"/>
        <v>10</v>
      </c>
      <c r="B20" s="142">
        <v>18154.060000000001</v>
      </c>
      <c r="C20" s="143"/>
      <c r="D20" s="142">
        <f t="shared" si="8"/>
        <v>24921.893568000003</v>
      </c>
      <c r="E20" s="144">
        <f t="shared" si="0"/>
        <v>617.79760405950447</v>
      </c>
      <c r="F20" s="142">
        <f t="shared" si="1"/>
        <v>2076.8244640000003</v>
      </c>
      <c r="G20" s="144">
        <f t="shared" si="2"/>
        <v>51.483133671625367</v>
      </c>
      <c r="H20" s="60">
        <f t="shared" si="9"/>
        <v>1742.05</v>
      </c>
      <c r="I20" s="60">
        <f>GEW!$E$12+($F20-GEW!$E$12)*SUM(Fasering!$D$5)</f>
        <v>1858.3776639999999</v>
      </c>
      <c r="J20" s="60">
        <f>GEW!$E$12+($F20-GEW!$E$12)*SUM(Fasering!$D$5:$D$7)</f>
        <v>1914.8600752289947</v>
      </c>
      <c r="K20" s="60">
        <f>GEW!$E$12+($F20-GEW!$E$12)*SUM(Fasering!$D$5:$D$8)</f>
        <v>1947.2675234491389</v>
      </c>
      <c r="L20" s="98">
        <f>GEW!$E$12+($F20-GEW!$E$12)*SUM(Fasering!$D$5:$D$9)</f>
        <v>1979.6749716692834</v>
      </c>
      <c r="M20" s="60">
        <f>GEW!$E$12+($F20-GEW!$E$12)*SUM(Fasering!$D$5:$D$10)</f>
        <v>2012.0824198894277</v>
      </c>
      <c r="N20" s="60">
        <f>GEW!$E$12+($F20-GEW!$E$12)*SUM(Fasering!$D$5:$D$11)</f>
        <v>2044.417015779856</v>
      </c>
      <c r="O20" s="62">
        <f>GEW!$E$12+($F20-GEW!$E$12)*SUM(Fasering!$D$5:$D$12)</f>
        <v>2076.8244640000003</v>
      </c>
      <c r="P20" s="142">
        <f t="shared" si="3"/>
        <v>104.450632</v>
      </c>
      <c r="Q20" s="144">
        <f t="shared" si="4"/>
        <v>2.5892635331272511</v>
      </c>
      <c r="R20" s="45">
        <f>$P20*SUM(Fasering!$D$5)</f>
        <v>0</v>
      </c>
      <c r="S20" s="45">
        <f>$P20*SUM(Fasering!$D$5:$D$7)</f>
        <v>27.007141096836332</v>
      </c>
      <c r="T20" s="45">
        <f>$P20*SUM(Fasering!$D$5:$D$8)</f>
        <v>42.502806165408408</v>
      </c>
      <c r="U20" s="101">
        <f>$P20*SUM(Fasering!$D$5:$D$9)</f>
        <v>57.998471233980482</v>
      </c>
      <c r="V20" s="45">
        <f>$P20*SUM(Fasering!$D$5:$D$10)</f>
        <v>73.494136302552548</v>
      </c>
      <c r="W20" s="45">
        <f>$P20*SUM(Fasering!$D$5:$D$11)</f>
        <v>88.954966931427947</v>
      </c>
      <c r="X20" s="54">
        <f>$P20*SUM(Fasering!$D$5:$D$12)</f>
        <v>104.45063200000003</v>
      </c>
      <c r="Y20" s="142">
        <f t="shared" si="5"/>
        <v>52.224743999999994</v>
      </c>
      <c r="Z20" s="144">
        <f t="shared" si="6"/>
        <v>1.2946175870540084</v>
      </c>
      <c r="AA20" s="53">
        <f>$Y20*SUM(Fasering!$D$5)</f>
        <v>0</v>
      </c>
      <c r="AB20" s="45">
        <f>$Y20*SUM(Fasering!$D$5:$D$7)</f>
        <v>13.503422649986039</v>
      </c>
      <c r="AC20" s="45">
        <f>$Y20*SUM(Fasering!$D$5:$D$8)</f>
        <v>21.25117032580593</v>
      </c>
      <c r="AD20" s="101">
        <f>$Y20*SUM(Fasering!$D$5:$D$9)</f>
        <v>28.998918001625825</v>
      </c>
      <c r="AE20" s="45">
        <f>$Y20*SUM(Fasering!$D$5:$D$10)</f>
        <v>36.746665677445719</v>
      </c>
      <c r="AF20" s="45">
        <f>$Y20*SUM(Fasering!$D$5:$D$11)</f>
        <v>44.476996324180114</v>
      </c>
      <c r="AG20" s="54">
        <f>$Y20*SUM(Fasering!$D$5:$D$12)</f>
        <v>52.224744000000008</v>
      </c>
      <c r="AH20" s="5">
        <f>($AK$3+(I20+R20)*12*7.57%)*SUM(Fasering!$D$5)</f>
        <v>0</v>
      </c>
      <c r="AI20" s="109">
        <f>($AK$3+(J20+S20)*12*7.57%)*SUM(Fasering!$D$5:$D$7)</f>
        <v>491.87403269793253</v>
      </c>
      <c r="AJ20" s="109">
        <f>($AK$3+(K20+T20)*12*7.57%)*SUM(Fasering!$D$5:$D$8)</f>
        <v>791.79964641096024</v>
      </c>
      <c r="AK20" s="104">
        <f>($AK$3+(L20+U20)*12*7.57%)*SUM(Fasering!$D$5:$D$9)</f>
        <v>1104.6365612326545</v>
      </c>
      <c r="AL20" s="9">
        <f>($AK$3+(M20+V20)*12*7.57%)*SUM(Fasering!$D$5:$D$10)</f>
        <v>1430.3847771630146</v>
      </c>
      <c r="AM20" s="9">
        <f>($AK$3+(N20+W20)*12*7.57%)*SUM(Fasering!$D$5:$D$11)</f>
        <v>1768.2685038174318</v>
      </c>
      <c r="AN20" s="74">
        <f>($AK$3+(O20+X20)*12*7.57%)*SUM(Fasering!$D$5:$D$12)</f>
        <v>2119.8102972064007</v>
      </c>
      <c r="AO20" s="5">
        <f>($AK$3+(I20+AA20)*12*7.57%)*SUM(Fasering!$D$5)</f>
        <v>0</v>
      </c>
      <c r="AP20" s="109">
        <f>($AK$3+(J20+AB20)*12*7.57%)*SUM(Fasering!$D$5:$D$7)</f>
        <v>488.70228932494257</v>
      </c>
      <c r="AQ20" s="109">
        <f>($AK$3+(K20+AC20)*12*7.57%)*SUM(Fasering!$D$5:$D$8)</f>
        <v>783.9441067925552</v>
      </c>
      <c r="AR20" s="104">
        <f>($AK$3+(L20+AD20)*12*7.57%)*SUM(Fasering!$D$5:$D$9)</f>
        <v>1090.0089332400955</v>
      </c>
      <c r="AS20" s="9">
        <f>($AK$3+(M20+AE20)*12*7.57%)*SUM(Fasering!$D$5:$D$10)</f>
        <v>1406.8967686675639</v>
      </c>
      <c r="AT20" s="9">
        <f>($AK$3+(N20+AF20)*12*7.57%)*SUM(Fasering!$D$5:$D$11)</f>
        <v>1733.8587774130142</v>
      </c>
      <c r="AU20" s="74">
        <f>($AK$3+(O20+AG20)*12*7.57%)*SUM(Fasering!$D$5:$D$12)</f>
        <v>2072.3683005472008</v>
      </c>
    </row>
    <row r="21" spans="1:47" x14ac:dyDescent="0.3">
      <c r="A21" s="32">
        <f t="shared" si="7"/>
        <v>11</v>
      </c>
      <c r="B21" s="142">
        <v>18156.099999999999</v>
      </c>
      <c r="C21" s="143"/>
      <c r="D21" s="142">
        <f t="shared" si="8"/>
        <v>24924.694079999997</v>
      </c>
      <c r="E21" s="144">
        <f t="shared" si="0"/>
        <v>617.86702693858922</v>
      </c>
      <c r="F21" s="142">
        <f t="shared" si="1"/>
        <v>2077.0578399999999</v>
      </c>
      <c r="G21" s="144">
        <f t="shared" si="2"/>
        <v>51.488918911549106</v>
      </c>
      <c r="H21" s="60">
        <f t="shared" si="9"/>
        <v>1742.05</v>
      </c>
      <c r="I21" s="60">
        <f>GEW!$E$12+($F21-GEW!$E$12)*SUM(Fasering!$D$5)</f>
        <v>1858.3776639999999</v>
      </c>
      <c r="J21" s="60">
        <f>GEW!$E$12+($F21-GEW!$E$12)*SUM(Fasering!$D$5:$D$7)</f>
        <v>1914.9204177893021</v>
      </c>
      <c r="K21" s="60">
        <f>GEW!$E$12+($F21-GEW!$E$12)*SUM(Fasering!$D$5:$D$8)</f>
        <v>1947.3624882636329</v>
      </c>
      <c r="L21" s="98">
        <f>GEW!$E$12+($F21-GEW!$E$12)*SUM(Fasering!$D$5:$D$9)</f>
        <v>1979.8045587379636</v>
      </c>
      <c r="M21" s="60">
        <f>GEW!$E$12+($F21-GEW!$E$12)*SUM(Fasering!$D$5:$D$10)</f>
        <v>2012.2466292122945</v>
      </c>
      <c r="N21" s="60">
        <f>GEW!$E$12+($F21-GEW!$E$12)*SUM(Fasering!$D$5:$D$11)</f>
        <v>2044.6157695256693</v>
      </c>
      <c r="O21" s="62">
        <f>GEW!$E$12+($F21-GEW!$E$12)*SUM(Fasering!$D$5:$D$12)</f>
        <v>2077.0578399999999</v>
      </c>
      <c r="P21" s="142">
        <f t="shared" si="3"/>
        <v>104.450632</v>
      </c>
      <c r="Q21" s="144">
        <f t="shared" si="4"/>
        <v>2.5892635331272511</v>
      </c>
      <c r="R21" s="45">
        <f>$P21*SUM(Fasering!$D$5)</f>
        <v>0</v>
      </c>
      <c r="S21" s="45">
        <f>$P21*SUM(Fasering!$D$5:$D$7)</f>
        <v>27.007141096836332</v>
      </c>
      <c r="T21" s="45">
        <f>$P21*SUM(Fasering!$D$5:$D$8)</f>
        <v>42.502806165408408</v>
      </c>
      <c r="U21" s="101">
        <f>$P21*SUM(Fasering!$D$5:$D$9)</f>
        <v>57.998471233980482</v>
      </c>
      <c r="V21" s="45">
        <f>$P21*SUM(Fasering!$D$5:$D$10)</f>
        <v>73.494136302552548</v>
      </c>
      <c r="W21" s="45">
        <f>$P21*SUM(Fasering!$D$5:$D$11)</f>
        <v>88.954966931427947</v>
      </c>
      <c r="X21" s="54">
        <f>$P21*SUM(Fasering!$D$5:$D$12)</f>
        <v>104.45063200000003</v>
      </c>
      <c r="Y21" s="142">
        <f t="shared" si="5"/>
        <v>52.224743999999994</v>
      </c>
      <c r="Z21" s="144">
        <f t="shared" si="6"/>
        <v>1.2946175870540084</v>
      </c>
      <c r="AA21" s="53">
        <f>$Y21*SUM(Fasering!$D$5)</f>
        <v>0</v>
      </c>
      <c r="AB21" s="45">
        <f>$Y21*SUM(Fasering!$D$5:$D$7)</f>
        <v>13.503422649986039</v>
      </c>
      <c r="AC21" s="45">
        <f>$Y21*SUM(Fasering!$D$5:$D$8)</f>
        <v>21.25117032580593</v>
      </c>
      <c r="AD21" s="101">
        <f>$Y21*SUM(Fasering!$D$5:$D$9)</f>
        <v>28.998918001625825</v>
      </c>
      <c r="AE21" s="45">
        <f>$Y21*SUM(Fasering!$D$5:$D$10)</f>
        <v>36.746665677445719</v>
      </c>
      <c r="AF21" s="45">
        <f>$Y21*SUM(Fasering!$D$5:$D$11)</f>
        <v>44.476996324180114</v>
      </c>
      <c r="AG21" s="54">
        <f>$Y21*SUM(Fasering!$D$5:$D$12)</f>
        <v>52.224744000000008</v>
      </c>
      <c r="AH21" s="5">
        <f>($AK$3+(I21+R21)*12*7.57%)*SUM(Fasering!$D$5)</f>
        <v>0</v>
      </c>
      <c r="AI21" s="109">
        <f>($AK$3+(J21+S21)*12*7.57%)*SUM(Fasering!$D$5:$D$7)</f>
        <v>491.88820591374099</v>
      </c>
      <c r="AJ21" s="109">
        <f>($AK$3+(K21+T21)*12*7.57%)*SUM(Fasering!$D$5:$D$8)</f>
        <v>791.83474958458135</v>
      </c>
      <c r="AK21" s="104">
        <f>($AK$3+(L21+U21)*12*7.57%)*SUM(Fasering!$D$5:$D$9)</f>
        <v>1104.7019260821785</v>
      </c>
      <c r="AL21" s="9">
        <f>($AK$3+(M21+V21)*12*7.57%)*SUM(Fasering!$D$5:$D$10)</f>
        <v>1430.4897354065324</v>
      </c>
      <c r="AM21" s="9">
        <f>($AK$3+(N21+W21)*12*7.57%)*SUM(Fasering!$D$5:$D$11)</f>
        <v>1768.4222667234703</v>
      </c>
      <c r="AN21" s="74">
        <f>($AK$3+(O21+X21)*12*7.57%)*SUM(Fasering!$D$5:$D$12)</f>
        <v>2120.0222959648008</v>
      </c>
      <c r="AO21" s="5">
        <f>($AK$3+(I21+AA21)*12*7.57%)*SUM(Fasering!$D$5)</f>
        <v>0</v>
      </c>
      <c r="AP21" s="109">
        <f>($AK$3+(J21+AB21)*12*7.57%)*SUM(Fasering!$D$5:$D$7)</f>
        <v>488.71646254075102</v>
      </c>
      <c r="AQ21" s="109">
        <f>($AK$3+(K21+AC21)*12*7.57%)*SUM(Fasering!$D$5:$D$8)</f>
        <v>783.97920996617643</v>
      </c>
      <c r="AR21" s="104">
        <f>($AK$3+(L21+AD21)*12*7.57%)*SUM(Fasering!$D$5:$D$9)</f>
        <v>1090.0742980896198</v>
      </c>
      <c r="AS21" s="9">
        <f>($AK$3+(M21+AE21)*12*7.57%)*SUM(Fasering!$D$5:$D$10)</f>
        <v>1407.0017269110815</v>
      </c>
      <c r="AT21" s="9">
        <f>($AK$3+(N21+AF21)*12*7.57%)*SUM(Fasering!$D$5:$D$11)</f>
        <v>1734.0125403190532</v>
      </c>
      <c r="AU21" s="74">
        <f>($AK$3+(O21+AG21)*12*7.57%)*SUM(Fasering!$D$5:$D$12)</f>
        <v>2072.5802993056004</v>
      </c>
    </row>
    <row r="22" spans="1:47" x14ac:dyDescent="0.3">
      <c r="A22" s="32">
        <f t="shared" si="7"/>
        <v>12</v>
      </c>
      <c r="B22" s="142">
        <v>18946.509999999998</v>
      </c>
      <c r="C22" s="143"/>
      <c r="D22" s="142">
        <f t="shared" si="8"/>
        <v>26009.768927999998</v>
      </c>
      <c r="E22" s="144">
        <f t="shared" si="0"/>
        <v>644.76532980994</v>
      </c>
      <c r="F22" s="142">
        <f t="shared" si="1"/>
        <v>2167.480744</v>
      </c>
      <c r="G22" s="144">
        <f t="shared" si="2"/>
        <v>53.730444150828333</v>
      </c>
      <c r="H22" s="60">
        <f t="shared" si="9"/>
        <v>1742.05</v>
      </c>
      <c r="I22" s="60">
        <f>GEW!$E$12+($F22-GEW!$E$12)*SUM(Fasering!$D$5)</f>
        <v>1858.3776639999999</v>
      </c>
      <c r="J22" s="60">
        <f>GEW!$E$12+($F22-GEW!$E$12)*SUM(Fasering!$D$5:$D$7)</f>
        <v>1938.3004977366754</v>
      </c>
      <c r="K22" s="60">
        <f>GEW!$E$12+($F22-GEW!$E$12)*SUM(Fasering!$D$5:$D$8)</f>
        <v>1984.157164255879</v>
      </c>
      <c r="L22" s="98">
        <f>GEW!$E$12+($F22-GEW!$E$12)*SUM(Fasering!$D$5:$D$9)</f>
        <v>2030.0138307750824</v>
      </c>
      <c r="M22" s="60">
        <f>GEW!$E$12+($F22-GEW!$E$12)*SUM(Fasering!$D$5:$D$10)</f>
        <v>2075.870497294286</v>
      </c>
      <c r="N22" s="60">
        <f>GEW!$E$12+($F22-GEW!$E$12)*SUM(Fasering!$D$5:$D$11)</f>
        <v>2121.6240774807966</v>
      </c>
      <c r="O22" s="62">
        <f>GEW!$E$12+($F22-GEW!$E$12)*SUM(Fasering!$D$5:$D$12)</f>
        <v>2167.480744</v>
      </c>
      <c r="P22" s="142">
        <f t="shared" si="3"/>
        <v>104.450632</v>
      </c>
      <c r="Q22" s="144">
        <f t="shared" si="4"/>
        <v>2.5892635331272511</v>
      </c>
      <c r="R22" s="45">
        <f>$P22*SUM(Fasering!$D$5)</f>
        <v>0</v>
      </c>
      <c r="S22" s="45">
        <f>$P22*SUM(Fasering!$D$5:$D$7)</f>
        <v>27.007141096836332</v>
      </c>
      <c r="T22" s="45">
        <f>$P22*SUM(Fasering!$D$5:$D$8)</f>
        <v>42.502806165408408</v>
      </c>
      <c r="U22" s="101">
        <f>$P22*SUM(Fasering!$D$5:$D$9)</f>
        <v>57.998471233980482</v>
      </c>
      <c r="V22" s="45">
        <f>$P22*SUM(Fasering!$D$5:$D$10)</f>
        <v>73.494136302552548</v>
      </c>
      <c r="W22" s="45">
        <f>$P22*SUM(Fasering!$D$5:$D$11)</f>
        <v>88.954966931427947</v>
      </c>
      <c r="X22" s="54">
        <f>$P22*SUM(Fasering!$D$5:$D$12)</f>
        <v>104.45063200000003</v>
      </c>
      <c r="Y22" s="142">
        <f t="shared" si="5"/>
        <v>52.224743999999994</v>
      </c>
      <c r="Z22" s="144">
        <f t="shared" si="6"/>
        <v>1.2946175870540084</v>
      </c>
      <c r="AA22" s="53">
        <f>$Y22*SUM(Fasering!$D$5)</f>
        <v>0</v>
      </c>
      <c r="AB22" s="45">
        <f>$Y22*SUM(Fasering!$D$5:$D$7)</f>
        <v>13.503422649986039</v>
      </c>
      <c r="AC22" s="45">
        <f>$Y22*SUM(Fasering!$D$5:$D$8)</f>
        <v>21.25117032580593</v>
      </c>
      <c r="AD22" s="101">
        <f>$Y22*SUM(Fasering!$D$5:$D$9)</f>
        <v>28.998918001625825</v>
      </c>
      <c r="AE22" s="45">
        <f>$Y22*SUM(Fasering!$D$5:$D$10)</f>
        <v>36.746665677445719</v>
      </c>
      <c r="AF22" s="45">
        <f>$Y22*SUM(Fasering!$D$5:$D$11)</f>
        <v>44.476996324180114</v>
      </c>
      <c r="AG22" s="54">
        <f>$Y22*SUM(Fasering!$D$5:$D$12)</f>
        <v>52.224744000000008</v>
      </c>
      <c r="AH22" s="5">
        <f>($AK$3+(I22+R22)*12*7.57%)*SUM(Fasering!$D$5)</f>
        <v>0</v>
      </c>
      <c r="AI22" s="109">
        <f>($AK$3+(J22+S22)*12*7.57%)*SUM(Fasering!$D$5:$D$7)</f>
        <v>497.37970175060457</v>
      </c>
      <c r="AJ22" s="109">
        <f>($AK$3+(K22+T22)*12*7.57%)*SUM(Fasering!$D$5:$D$8)</f>
        <v>805.43568069336857</v>
      </c>
      <c r="AK22" s="104">
        <f>($AK$3+(L22+U22)*12*7.57%)*SUM(Fasering!$D$5:$D$9)</f>
        <v>1130.0279215294715</v>
      </c>
      <c r="AL22" s="9">
        <f>($AK$3+(M22+V22)*12*7.57%)*SUM(Fasering!$D$5:$D$10)</f>
        <v>1471.1564242589143</v>
      </c>
      <c r="AM22" s="9">
        <f>($AK$3+(N22+W22)*12*7.57%)*SUM(Fasering!$D$5:$D$11)</f>
        <v>1827.9986091560368</v>
      </c>
      <c r="AN22" s="74">
        <f>($AK$3+(O22+X22)*12*7.57%)*SUM(Fasering!$D$5:$D$12)</f>
        <v>2202.1624619584004</v>
      </c>
      <c r="AO22" s="5">
        <f>($AK$3+(I22+AA22)*12*7.57%)*SUM(Fasering!$D$5)</f>
        <v>0</v>
      </c>
      <c r="AP22" s="109">
        <f>($AK$3+(J22+AB22)*12*7.57%)*SUM(Fasering!$D$5:$D$7)</f>
        <v>494.20795837761472</v>
      </c>
      <c r="AQ22" s="109">
        <f>($AK$3+(K22+AC22)*12*7.57%)*SUM(Fasering!$D$5:$D$8)</f>
        <v>797.58014107496354</v>
      </c>
      <c r="AR22" s="104">
        <f>($AK$3+(L22+AD22)*12*7.57%)*SUM(Fasering!$D$5:$D$9)</f>
        <v>1115.4002935369131</v>
      </c>
      <c r="AS22" s="9">
        <f>($AK$3+(M22+AE22)*12*7.57%)*SUM(Fasering!$D$5:$D$10)</f>
        <v>1447.6684157634634</v>
      </c>
      <c r="AT22" s="9">
        <f>($AK$3+(N22+AF22)*12*7.57%)*SUM(Fasering!$D$5:$D$11)</f>
        <v>1793.5888827516198</v>
      </c>
      <c r="AU22" s="74">
        <f>($AK$3+(O22+AG22)*12*7.57%)*SUM(Fasering!$D$5:$D$12)</f>
        <v>2154.7204652992009</v>
      </c>
    </row>
    <row r="23" spans="1:47" x14ac:dyDescent="0.3">
      <c r="A23" s="32">
        <f t="shared" si="7"/>
        <v>13</v>
      </c>
      <c r="B23" s="142">
        <v>18946.509999999998</v>
      </c>
      <c r="C23" s="143"/>
      <c r="D23" s="142">
        <f t="shared" si="8"/>
        <v>26009.768927999998</v>
      </c>
      <c r="E23" s="144">
        <f t="shared" si="0"/>
        <v>644.76532980994</v>
      </c>
      <c r="F23" s="142">
        <f t="shared" si="1"/>
        <v>2167.480744</v>
      </c>
      <c r="G23" s="144">
        <f t="shared" si="2"/>
        <v>53.730444150828333</v>
      </c>
      <c r="H23" s="60">
        <f t="shared" si="9"/>
        <v>1742.05</v>
      </c>
      <c r="I23" s="60">
        <f>GEW!$E$12+($F23-GEW!$E$12)*SUM(Fasering!$D$5)</f>
        <v>1858.3776639999999</v>
      </c>
      <c r="J23" s="60">
        <f>GEW!$E$12+($F23-GEW!$E$12)*SUM(Fasering!$D$5:$D$7)</f>
        <v>1938.3004977366754</v>
      </c>
      <c r="K23" s="60">
        <f>GEW!$E$12+($F23-GEW!$E$12)*SUM(Fasering!$D$5:$D$8)</f>
        <v>1984.157164255879</v>
      </c>
      <c r="L23" s="98">
        <f>GEW!$E$12+($F23-GEW!$E$12)*SUM(Fasering!$D$5:$D$9)</f>
        <v>2030.0138307750824</v>
      </c>
      <c r="M23" s="60">
        <f>GEW!$E$12+($F23-GEW!$E$12)*SUM(Fasering!$D$5:$D$10)</f>
        <v>2075.870497294286</v>
      </c>
      <c r="N23" s="60">
        <f>GEW!$E$12+($F23-GEW!$E$12)*SUM(Fasering!$D$5:$D$11)</f>
        <v>2121.6240774807966</v>
      </c>
      <c r="O23" s="62">
        <f>GEW!$E$12+($F23-GEW!$E$12)*SUM(Fasering!$D$5:$D$12)</f>
        <v>2167.480744</v>
      </c>
      <c r="P23" s="142">
        <f t="shared" si="3"/>
        <v>104.450632</v>
      </c>
      <c r="Q23" s="144">
        <f t="shared" si="4"/>
        <v>2.5892635331272511</v>
      </c>
      <c r="R23" s="45">
        <f>$P23*SUM(Fasering!$D$5)</f>
        <v>0</v>
      </c>
      <c r="S23" s="45">
        <f>$P23*SUM(Fasering!$D$5:$D$7)</f>
        <v>27.007141096836332</v>
      </c>
      <c r="T23" s="45">
        <f>$P23*SUM(Fasering!$D$5:$D$8)</f>
        <v>42.502806165408408</v>
      </c>
      <c r="U23" s="101">
        <f>$P23*SUM(Fasering!$D$5:$D$9)</f>
        <v>57.998471233980482</v>
      </c>
      <c r="V23" s="45">
        <f>$P23*SUM(Fasering!$D$5:$D$10)</f>
        <v>73.494136302552548</v>
      </c>
      <c r="W23" s="45">
        <f>$P23*SUM(Fasering!$D$5:$D$11)</f>
        <v>88.954966931427947</v>
      </c>
      <c r="X23" s="54">
        <f>$P23*SUM(Fasering!$D$5:$D$12)</f>
        <v>104.45063200000003</v>
      </c>
      <c r="Y23" s="142">
        <f t="shared" si="5"/>
        <v>52.224743999999994</v>
      </c>
      <c r="Z23" s="144">
        <f t="shared" si="6"/>
        <v>1.2946175870540084</v>
      </c>
      <c r="AA23" s="53">
        <f>$Y23*SUM(Fasering!$D$5)</f>
        <v>0</v>
      </c>
      <c r="AB23" s="45">
        <f>$Y23*SUM(Fasering!$D$5:$D$7)</f>
        <v>13.503422649986039</v>
      </c>
      <c r="AC23" s="45">
        <f>$Y23*SUM(Fasering!$D$5:$D$8)</f>
        <v>21.25117032580593</v>
      </c>
      <c r="AD23" s="101">
        <f>$Y23*SUM(Fasering!$D$5:$D$9)</f>
        <v>28.998918001625825</v>
      </c>
      <c r="AE23" s="45">
        <f>$Y23*SUM(Fasering!$D$5:$D$10)</f>
        <v>36.746665677445719</v>
      </c>
      <c r="AF23" s="45">
        <f>$Y23*SUM(Fasering!$D$5:$D$11)</f>
        <v>44.476996324180114</v>
      </c>
      <c r="AG23" s="54">
        <f>$Y23*SUM(Fasering!$D$5:$D$12)</f>
        <v>52.224744000000008</v>
      </c>
      <c r="AH23" s="5">
        <f>($AK$3+(I23+R23)*12*7.57%)*SUM(Fasering!$D$5)</f>
        <v>0</v>
      </c>
      <c r="AI23" s="109">
        <f>($AK$3+(J23+S23)*12*7.57%)*SUM(Fasering!$D$5:$D$7)</f>
        <v>497.37970175060457</v>
      </c>
      <c r="AJ23" s="109">
        <f>($AK$3+(K23+T23)*12*7.57%)*SUM(Fasering!$D$5:$D$8)</f>
        <v>805.43568069336857</v>
      </c>
      <c r="AK23" s="104">
        <f>($AK$3+(L23+U23)*12*7.57%)*SUM(Fasering!$D$5:$D$9)</f>
        <v>1130.0279215294715</v>
      </c>
      <c r="AL23" s="9">
        <f>($AK$3+(M23+V23)*12*7.57%)*SUM(Fasering!$D$5:$D$10)</f>
        <v>1471.1564242589143</v>
      </c>
      <c r="AM23" s="9">
        <f>($AK$3+(N23+W23)*12*7.57%)*SUM(Fasering!$D$5:$D$11)</f>
        <v>1827.9986091560368</v>
      </c>
      <c r="AN23" s="74">
        <f>($AK$3+(O23+X23)*12*7.57%)*SUM(Fasering!$D$5:$D$12)</f>
        <v>2202.1624619584004</v>
      </c>
      <c r="AO23" s="5">
        <f>($AK$3+(I23+AA23)*12*7.57%)*SUM(Fasering!$D$5)</f>
        <v>0</v>
      </c>
      <c r="AP23" s="109">
        <f>($AK$3+(J23+AB23)*12*7.57%)*SUM(Fasering!$D$5:$D$7)</f>
        <v>494.20795837761472</v>
      </c>
      <c r="AQ23" s="109">
        <f>($AK$3+(K23+AC23)*12*7.57%)*SUM(Fasering!$D$5:$D$8)</f>
        <v>797.58014107496354</v>
      </c>
      <c r="AR23" s="104">
        <f>($AK$3+(L23+AD23)*12*7.57%)*SUM(Fasering!$D$5:$D$9)</f>
        <v>1115.4002935369131</v>
      </c>
      <c r="AS23" s="9">
        <f>($AK$3+(M23+AE23)*12*7.57%)*SUM(Fasering!$D$5:$D$10)</f>
        <v>1447.6684157634634</v>
      </c>
      <c r="AT23" s="9">
        <f>($AK$3+(N23+AF23)*12*7.57%)*SUM(Fasering!$D$5:$D$11)</f>
        <v>1793.5888827516198</v>
      </c>
      <c r="AU23" s="74">
        <f>($AK$3+(O23+AG23)*12*7.57%)*SUM(Fasering!$D$5:$D$12)</f>
        <v>2154.7204652992009</v>
      </c>
    </row>
    <row r="24" spans="1:47" x14ac:dyDescent="0.3">
      <c r="A24" s="32">
        <f t="shared" si="7"/>
        <v>14</v>
      </c>
      <c r="B24" s="142">
        <v>19738.97</v>
      </c>
      <c r="C24" s="143"/>
      <c r="D24" s="142">
        <f t="shared" si="8"/>
        <v>27097.658016000001</v>
      </c>
      <c r="E24" s="144">
        <f t="shared" si="0"/>
        <v>671.73339586860652</v>
      </c>
      <c r="F24" s="142">
        <f t="shared" si="1"/>
        <v>2258.138168</v>
      </c>
      <c r="G24" s="144">
        <f t="shared" si="2"/>
        <v>55.977782989050539</v>
      </c>
      <c r="H24" s="60">
        <f t="shared" si="9"/>
        <v>1742.05</v>
      </c>
      <c r="I24" s="60">
        <f>GEW!$E$12+($F24-GEW!$E$12)*SUM(Fasering!$D$5)</f>
        <v>1858.3776639999999</v>
      </c>
      <c r="J24" s="60">
        <f>GEW!$E$12+($F24-GEW!$E$12)*SUM(Fasering!$D$5:$D$7)</f>
        <v>1961.7412160412207</v>
      </c>
      <c r="K24" s="60">
        <f>GEW!$E$12+($F24-GEW!$E$12)*SUM(Fasering!$D$5:$D$8)</f>
        <v>2021.0472705764155</v>
      </c>
      <c r="L24" s="98">
        <f>GEW!$E$12+($F24-GEW!$E$12)*SUM(Fasering!$D$5:$D$9)</f>
        <v>2080.3533251116105</v>
      </c>
      <c r="M24" s="60">
        <f>GEW!$E$12+($F24-GEW!$E$12)*SUM(Fasering!$D$5:$D$10)</f>
        <v>2139.6593796468051</v>
      </c>
      <c r="N24" s="60">
        <f>GEW!$E$12+($F24-GEW!$E$12)*SUM(Fasering!$D$5:$D$11)</f>
        <v>2198.8321134648054</v>
      </c>
      <c r="O24" s="62">
        <f>GEW!$E$12+($F24-GEW!$E$12)*SUM(Fasering!$D$5:$D$12)</f>
        <v>2258.138168</v>
      </c>
      <c r="P24" s="142">
        <f t="shared" si="3"/>
        <v>104.450632</v>
      </c>
      <c r="Q24" s="144">
        <f t="shared" si="4"/>
        <v>2.5892635331272511</v>
      </c>
      <c r="R24" s="45">
        <f>$P24*SUM(Fasering!$D$5)</f>
        <v>0</v>
      </c>
      <c r="S24" s="45">
        <f>$P24*SUM(Fasering!$D$5:$D$7)</f>
        <v>27.007141096836332</v>
      </c>
      <c r="T24" s="45">
        <f>$P24*SUM(Fasering!$D$5:$D$8)</f>
        <v>42.502806165408408</v>
      </c>
      <c r="U24" s="101">
        <f>$P24*SUM(Fasering!$D$5:$D$9)</f>
        <v>57.998471233980482</v>
      </c>
      <c r="V24" s="45">
        <f>$P24*SUM(Fasering!$D$5:$D$10)</f>
        <v>73.494136302552548</v>
      </c>
      <c r="W24" s="45">
        <f>$P24*SUM(Fasering!$D$5:$D$11)</f>
        <v>88.954966931427947</v>
      </c>
      <c r="X24" s="54">
        <f>$P24*SUM(Fasering!$D$5:$D$12)</f>
        <v>104.45063200000003</v>
      </c>
      <c r="Y24" s="142">
        <f t="shared" si="5"/>
        <v>52.224743999999994</v>
      </c>
      <c r="Z24" s="144">
        <f t="shared" si="6"/>
        <v>1.2946175870540084</v>
      </c>
      <c r="AA24" s="53">
        <f>$Y24*SUM(Fasering!$D$5)</f>
        <v>0</v>
      </c>
      <c r="AB24" s="45">
        <f>$Y24*SUM(Fasering!$D$5:$D$7)</f>
        <v>13.503422649986039</v>
      </c>
      <c r="AC24" s="45">
        <f>$Y24*SUM(Fasering!$D$5:$D$8)</f>
        <v>21.25117032580593</v>
      </c>
      <c r="AD24" s="101">
        <f>$Y24*SUM(Fasering!$D$5:$D$9)</f>
        <v>28.998918001625825</v>
      </c>
      <c r="AE24" s="45">
        <f>$Y24*SUM(Fasering!$D$5:$D$10)</f>
        <v>36.746665677445719</v>
      </c>
      <c r="AF24" s="45">
        <f>$Y24*SUM(Fasering!$D$5:$D$11)</f>
        <v>44.476996324180114</v>
      </c>
      <c r="AG24" s="54">
        <f>$Y24*SUM(Fasering!$D$5:$D$12)</f>
        <v>52.224744000000008</v>
      </c>
      <c r="AH24" s="5">
        <f>($AK$3+(I24+R24)*12*7.57%)*SUM(Fasering!$D$5)</f>
        <v>0</v>
      </c>
      <c r="AI24" s="109">
        <f>($AK$3+(J24+S24)*12*7.57%)*SUM(Fasering!$D$5:$D$7)</f>
        <v>502.88544027982482</v>
      </c>
      <c r="AJ24" s="109">
        <f>($AK$3+(K24+T24)*12*7.57%)*SUM(Fasering!$D$5:$D$8)</f>
        <v>819.07188705015744</v>
      </c>
      <c r="AK24" s="104">
        <f>($AK$3+(L24+U24)*12*7.57%)*SUM(Fasering!$D$5:$D$9)</f>
        <v>1155.4196022422184</v>
      </c>
      <c r="AL24" s="9">
        <f>($AK$3+(M24+V24)*12*7.57%)*SUM(Fasering!$D$5:$D$10)</f>
        <v>1511.9285858560072</v>
      </c>
      <c r="AM24" s="9">
        <f>($AK$3+(N24+W24)*12*7.57%)*SUM(Fasering!$D$5:$D$11)</f>
        <v>1887.7294682343786</v>
      </c>
      <c r="AN24" s="74">
        <f>($AK$3+(O24+X24)*12*7.57%)*SUM(Fasering!$D$5:$D$12)</f>
        <v>2284.5156659200006</v>
      </c>
      <c r="AO24" s="5">
        <f>($AK$3+(I24+AA24)*12*7.57%)*SUM(Fasering!$D$5)</f>
        <v>0</v>
      </c>
      <c r="AP24" s="109">
        <f>($AK$3+(J24+AB24)*12*7.57%)*SUM(Fasering!$D$5:$D$7)</f>
        <v>499.71369690683491</v>
      </c>
      <c r="AQ24" s="109">
        <f>($AK$3+(K24+AC24)*12*7.57%)*SUM(Fasering!$D$5:$D$8)</f>
        <v>811.21634743175252</v>
      </c>
      <c r="AR24" s="104">
        <f>($AK$3+(L24+AD24)*12*7.57%)*SUM(Fasering!$D$5:$D$9)</f>
        <v>1140.7919742496595</v>
      </c>
      <c r="AS24" s="9">
        <f>($AK$3+(M24+AE24)*12*7.57%)*SUM(Fasering!$D$5:$D$10)</f>
        <v>1488.4405773605563</v>
      </c>
      <c r="AT24" s="9">
        <f>($AK$3+(N24+AF24)*12*7.57%)*SUM(Fasering!$D$5:$D$11)</f>
        <v>1853.3197418299615</v>
      </c>
      <c r="AU24" s="74">
        <f>($AK$3+(O24+AG24)*12*7.57%)*SUM(Fasering!$D$5:$D$12)</f>
        <v>2237.0736692608007</v>
      </c>
    </row>
    <row r="25" spans="1:47" x14ac:dyDescent="0.3">
      <c r="A25" s="32">
        <f t="shared" si="7"/>
        <v>15</v>
      </c>
      <c r="B25" s="142">
        <v>19738.97</v>
      </c>
      <c r="C25" s="143"/>
      <c r="D25" s="142">
        <f t="shared" si="8"/>
        <v>27097.658016000001</v>
      </c>
      <c r="E25" s="144">
        <f t="shared" si="0"/>
        <v>671.73339586860652</v>
      </c>
      <c r="F25" s="142">
        <f t="shared" si="1"/>
        <v>2258.138168</v>
      </c>
      <c r="G25" s="144">
        <f t="shared" si="2"/>
        <v>55.977782989050539</v>
      </c>
      <c r="H25" s="60">
        <f t="shared" si="9"/>
        <v>1742.05</v>
      </c>
      <c r="I25" s="60">
        <f>GEW!$E$12+($F25-GEW!$E$12)*SUM(Fasering!$D$5)</f>
        <v>1858.3776639999999</v>
      </c>
      <c r="J25" s="60">
        <f>GEW!$E$12+($F25-GEW!$E$12)*SUM(Fasering!$D$5:$D$7)</f>
        <v>1961.7412160412207</v>
      </c>
      <c r="K25" s="60">
        <f>GEW!$E$12+($F25-GEW!$E$12)*SUM(Fasering!$D$5:$D$8)</f>
        <v>2021.0472705764155</v>
      </c>
      <c r="L25" s="98">
        <f>GEW!$E$12+($F25-GEW!$E$12)*SUM(Fasering!$D$5:$D$9)</f>
        <v>2080.3533251116105</v>
      </c>
      <c r="M25" s="60">
        <f>GEW!$E$12+($F25-GEW!$E$12)*SUM(Fasering!$D$5:$D$10)</f>
        <v>2139.6593796468051</v>
      </c>
      <c r="N25" s="60">
        <f>GEW!$E$12+($F25-GEW!$E$12)*SUM(Fasering!$D$5:$D$11)</f>
        <v>2198.8321134648054</v>
      </c>
      <c r="O25" s="62">
        <f>GEW!$E$12+($F25-GEW!$E$12)*SUM(Fasering!$D$5:$D$12)</f>
        <v>2258.138168</v>
      </c>
      <c r="P25" s="142">
        <f t="shared" si="3"/>
        <v>104.450632</v>
      </c>
      <c r="Q25" s="144">
        <f t="shared" si="4"/>
        <v>2.5892635331272511</v>
      </c>
      <c r="R25" s="45">
        <f>$P25*SUM(Fasering!$D$5)</f>
        <v>0</v>
      </c>
      <c r="S25" s="45">
        <f>$P25*SUM(Fasering!$D$5:$D$7)</f>
        <v>27.007141096836332</v>
      </c>
      <c r="T25" s="45">
        <f>$P25*SUM(Fasering!$D$5:$D$8)</f>
        <v>42.502806165408408</v>
      </c>
      <c r="U25" s="101">
        <f>$P25*SUM(Fasering!$D$5:$D$9)</f>
        <v>57.998471233980482</v>
      </c>
      <c r="V25" s="45">
        <f>$P25*SUM(Fasering!$D$5:$D$10)</f>
        <v>73.494136302552548</v>
      </c>
      <c r="W25" s="45">
        <f>$P25*SUM(Fasering!$D$5:$D$11)</f>
        <v>88.954966931427947</v>
      </c>
      <c r="X25" s="54">
        <f>$P25*SUM(Fasering!$D$5:$D$12)</f>
        <v>104.45063200000003</v>
      </c>
      <c r="Y25" s="142">
        <f t="shared" si="5"/>
        <v>52.224743999999994</v>
      </c>
      <c r="Z25" s="144">
        <f t="shared" si="6"/>
        <v>1.2946175870540084</v>
      </c>
      <c r="AA25" s="53">
        <f>$Y25*SUM(Fasering!$D$5)</f>
        <v>0</v>
      </c>
      <c r="AB25" s="45">
        <f>$Y25*SUM(Fasering!$D$5:$D$7)</f>
        <v>13.503422649986039</v>
      </c>
      <c r="AC25" s="45">
        <f>$Y25*SUM(Fasering!$D$5:$D$8)</f>
        <v>21.25117032580593</v>
      </c>
      <c r="AD25" s="101">
        <f>$Y25*SUM(Fasering!$D$5:$D$9)</f>
        <v>28.998918001625825</v>
      </c>
      <c r="AE25" s="45">
        <f>$Y25*SUM(Fasering!$D$5:$D$10)</f>
        <v>36.746665677445719</v>
      </c>
      <c r="AF25" s="45">
        <f>$Y25*SUM(Fasering!$D$5:$D$11)</f>
        <v>44.476996324180114</v>
      </c>
      <c r="AG25" s="54">
        <f>$Y25*SUM(Fasering!$D$5:$D$12)</f>
        <v>52.224744000000008</v>
      </c>
      <c r="AH25" s="5">
        <f>($AK$3+(I25+R25)*12*7.57%)*SUM(Fasering!$D$5)</f>
        <v>0</v>
      </c>
      <c r="AI25" s="109">
        <f>($AK$3+(J25+S25)*12*7.57%)*SUM(Fasering!$D$5:$D$7)</f>
        <v>502.88544027982482</v>
      </c>
      <c r="AJ25" s="109">
        <f>($AK$3+(K25+T25)*12*7.57%)*SUM(Fasering!$D$5:$D$8)</f>
        <v>819.07188705015744</v>
      </c>
      <c r="AK25" s="104">
        <f>($AK$3+(L25+U25)*12*7.57%)*SUM(Fasering!$D$5:$D$9)</f>
        <v>1155.4196022422184</v>
      </c>
      <c r="AL25" s="9">
        <f>($AK$3+(M25+V25)*12*7.57%)*SUM(Fasering!$D$5:$D$10)</f>
        <v>1511.9285858560072</v>
      </c>
      <c r="AM25" s="9">
        <f>($AK$3+(N25+W25)*12*7.57%)*SUM(Fasering!$D$5:$D$11)</f>
        <v>1887.7294682343786</v>
      </c>
      <c r="AN25" s="74">
        <f>($AK$3+(O25+X25)*12*7.57%)*SUM(Fasering!$D$5:$D$12)</f>
        <v>2284.5156659200006</v>
      </c>
      <c r="AO25" s="5">
        <f>($AK$3+(I25+AA25)*12*7.57%)*SUM(Fasering!$D$5)</f>
        <v>0</v>
      </c>
      <c r="AP25" s="109">
        <f>($AK$3+(J25+AB25)*12*7.57%)*SUM(Fasering!$D$5:$D$7)</f>
        <v>499.71369690683491</v>
      </c>
      <c r="AQ25" s="109">
        <f>($AK$3+(K25+AC25)*12*7.57%)*SUM(Fasering!$D$5:$D$8)</f>
        <v>811.21634743175252</v>
      </c>
      <c r="AR25" s="104">
        <f>($AK$3+(L25+AD25)*12*7.57%)*SUM(Fasering!$D$5:$D$9)</f>
        <v>1140.7919742496595</v>
      </c>
      <c r="AS25" s="9">
        <f>($AK$3+(M25+AE25)*12*7.57%)*SUM(Fasering!$D$5:$D$10)</f>
        <v>1488.4405773605563</v>
      </c>
      <c r="AT25" s="9">
        <f>($AK$3+(N25+AF25)*12*7.57%)*SUM(Fasering!$D$5:$D$11)</f>
        <v>1853.3197418299615</v>
      </c>
      <c r="AU25" s="74">
        <f>($AK$3+(O25+AG25)*12*7.57%)*SUM(Fasering!$D$5:$D$12)</f>
        <v>2237.0736692608007</v>
      </c>
    </row>
    <row r="26" spans="1:47" x14ac:dyDescent="0.3">
      <c r="A26" s="32">
        <f t="shared" si="7"/>
        <v>16</v>
      </c>
      <c r="B26" s="142">
        <v>20531.419999999998</v>
      </c>
      <c r="C26" s="143"/>
      <c r="D26" s="142">
        <f t="shared" si="8"/>
        <v>28185.533375999999</v>
      </c>
      <c r="E26" s="144">
        <f t="shared" si="0"/>
        <v>698.70112161904217</v>
      </c>
      <c r="F26" s="142">
        <f t="shared" si="1"/>
        <v>2348.7944480000001</v>
      </c>
      <c r="G26" s="144">
        <f t="shared" si="2"/>
        <v>58.225093468253519</v>
      </c>
      <c r="H26" s="60">
        <f t="shared" si="9"/>
        <v>1742.05</v>
      </c>
      <c r="I26" s="60">
        <f>GEW!$E$12+($F26-GEW!$E$12)*SUM(Fasering!$D$5)</f>
        <v>1858.3776639999999</v>
      </c>
      <c r="J26" s="60">
        <f>GEW!$E$12+($F26-GEW!$E$12)*SUM(Fasering!$D$5:$D$7)</f>
        <v>1985.1816385489017</v>
      </c>
      <c r="K26" s="60">
        <f>GEW!$E$12+($F26-GEW!$E$12)*SUM(Fasering!$D$5:$D$8)</f>
        <v>2057.9369113831558</v>
      </c>
      <c r="L26" s="98">
        <f>GEW!$E$12+($F26-GEW!$E$12)*SUM(Fasering!$D$5:$D$9)</f>
        <v>2130.6921842174097</v>
      </c>
      <c r="M26" s="60">
        <f>GEW!$E$12+($F26-GEW!$E$12)*SUM(Fasering!$D$5:$D$10)</f>
        <v>2203.4474570516636</v>
      </c>
      <c r="N26" s="60">
        <f>GEW!$E$12+($F26-GEW!$E$12)*SUM(Fasering!$D$5:$D$11)</f>
        <v>2276.0391751657462</v>
      </c>
      <c r="O26" s="62">
        <f>GEW!$E$12+($F26-GEW!$E$12)*SUM(Fasering!$D$5:$D$12)</f>
        <v>2348.7944480000001</v>
      </c>
      <c r="P26" s="142">
        <f t="shared" si="3"/>
        <v>52.224743999999994</v>
      </c>
      <c r="Q26" s="144">
        <f t="shared" si="4"/>
        <v>1.2946175870540084</v>
      </c>
      <c r="R26" s="45">
        <f>$P26*SUM(Fasering!$D$5)</f>
        <v>0</v>
      </c>
      <c r="S26" s="45">
        <f>$P26*SUM(Fasering!$D$5:$D$7)</f>
        <v>13.503422649986039</v>
      </c>
      <c r="T26" s="45">
        <f>$P26*SUM(Fasering!$D$5:$D$8)</f>
        <v>21.25117032580593</v>
      </c>
      <c r="U26" s="101">
        <f>$P26*SUM(Fasering!$D$5:$D$9)</f>
        <v>28.998918001625825</v>
      </c>
      <c r="V26" s="45">
        <f>$P26*SUM(Fasering!$D$5:$D$10)</f>
        <v>36.746665677445719</v>
      </c>
      <c r="W26" s="45">
        <f>$P26*SUM(Fasering!$D$5:$D$11)</f>
        <v>44.476996324180114</v>
      </c>
      <c r="X26" s="54">
        <f>$P26*SUM(Fasering!$D$5:$D$12)</f>
        <v>52.224744000000008</v>
      </c>
      <c r="Y26" s="142">
        <f t="shared" si="5"/>
        <v>26.112943999999999</v>
      </c>
      <c r="Z26" s="144">
        <f t="shared" si="6"/>
        <v>0.64732297303662123</v>
      </c>
      <c r="AA26" s="53">
        <f>$Y26*SUM(Fasering!$D$5)</f>
        <v>0</v>
      </c>
      <c r="AB26" s="45">
        <f>$Y26*SUM(Fasering!$D$5:$D$7)</f>
        <v>6.7518592234251456</v>
      </c>
      <c r="AC26" s="45">
        <f>$Y26*SUM(Fasering!$D$5:$D$8)</f>
        <v>10.625817919801236</v>
      </c>
      <c r="AD26" s="101">
        <f>$Y26*SUM(Fasering!$D$5:$D$9)</f>
        <v>14.499776616177325</v>
      </c>
      <c r="AE26" s="45">
        <f>$Y26*SUM(Fasering!$D$5:$D$10)</f>
        <v>18.373735312553414</v>
      </c>
      <c r="AF26" s="45">
        <f>$Y26*SUM(Fasering!$D$5:$D$11)</f>
        <v>22.238985303623913</v>
      </c>
      <c r="AG26" s="54">
        <f>$Y26*SUM(Fasering!$D$5:$D$12)</f>
        <v>26.112944000000006</v>
      </c>
      <c r="AH26" s="5">
        <f>($AK$3+(I26+R26)*12*7.57%)*SUM(Fasering!$D$5)</f>
        <v>0</v>
      </c>
      <c r="AI26" s="109">
        <f>($AK$3+(J26+S26)*12*7.57%)*SUM(Fasering!$D$5:$D$7)</f>
        <v>505.21936595950712</v>
      </c>
      <c r="AJ26" s="109">
        <f>($AK$3+(K26+T26)*12*7.57%)*SUM(Fasering!$D$5:$D$8)</f>
        <v>824.85238171416086</v>
      </c>
      <c r="AK26" s="104">
        <f>($AK$3+(L26+U26)*12*7.57%)*SUM(Fasering!$D$5:$D$9)</f>
        <v>1166.1833345464772</v>
      </c>
      <c r="AL26" s="9">
        <f>($AK$3+(M26+V26)*12*7.57%)*SUM(Fasering!$D$5:$D$10)</f>
        <v>1529.2122244564557</v>
      </c>
      <c r="AM26" s="9">
        <f>($AK$3+(N26+W26)*12*7.57%)*SUM(Fasering!$D$5:$D$11)</f>
        <v>1913.0498471685673</v>
      </c>
      <c r="AN26" s="74">
        <f>($AK$3+(O26+X26)*12*7.57%)*SUM(Fasering!$D$5:$D$12)</f>
        <v>2319.4258340128008</v>
      </c>
      <c r="AO26" s="5">
        <f>($AK$3+(I26+AA26)*12*7.57%)*SUM(Fasering!$D$5)</f>
        <v>0</v>
      </c>
      <c r="AP26" s="109">
        <f>($AK$3+(J26+AB26)*12*7.57%)*SUM(Fasering!$D$5:$D$7)</f>
        <v>503.63356374956015</v>
      </c>
      <c r="AQ26" s="109">
        <f>($AK$3+(K26+AC26)*12*7.57%)*SUM(Fasering!$D$5:$D$8)</f>
        <v>820.92478397933871</v>
      </c>
      <c r="AR26" s="104">
        <f>($AK$3+(L26+AD26)*12*7.57%)*SUM(Fasering!$D$5:$D$9)</f>
        <v>1158.8698409661267</v>
      </c>
      <c r="AS26" s="9">
        <f>($AK$3+(M26+AE26)*12*7.57%)*SUM(Fasering!$D$5:$D$10)</f>
        <v>1517.4687347099239</v>
      </c>
      <c r="AT26" s="9">
        <f>($AK$3+(N26+AF26)*12*7.57%)*SUM(Fasering!$D$5:$D$11)</f>
        <v>1895.8457377060943</v>
      </c>
      <c r="AU26" s="74">
        <f>($AK$3+(O26+AG26)*12*7.57%)*SUM(Fasering!$D$5:$D$12)</f>
        <v>2295.7058748928007</v>
      </c>
    </row>
    <row r="27" spans="1:47" x14ac:dyDescent="0.3">
      <c r="A27" s="32">
        <f t="shared" si="7"/>
        <v>17</v>
      </c>
      <c r="B27" s="142">
        <v>20531.419999999998</v>
      </c>
      <c r="C27" s="143"/>
      <c r="D27" s="142">
        <f t="shared" si="8"/>
        <v>28185.533375999999</v>
      </c>
      <c r="E27" s="144">
        <f t="shared" si="0"/>
        <v>698.70112161904217</v>
      </c>
      <c r="F27" s="142">
        <f t="shared" si="1"/>
        <v>2348.7944480000001</v>
      </c>
      <c r="G27" s="144">
        <f t="shared" si="2"/>
        <v>58.225093468253519</v>
      </c>
      <c r="H27" s="60">
        <f t="shared" si="9"/>
        <v>1742.05</v>
      </c>
      <c r="I27" s="60">
        <f>GEW!$E$12+($F27-GEW!$E$12)*SUM(Fasering!$D$5)</f>
        <v>1858.3776639999999</v>
      </c>
      <c r="J27" s="60">
        <f>GEW!$E$12+($F27-GEW!$E$12)*SUM(Fasering!$D$5:$D$7)</f>
        <v>1985.1816385489017</v>
      </c>
      <c r="K27" s="60">
        <f>GEW!$E$12+($F27-GEW!$E$12)*SUM(Fasering!$D$5:$D$8)</f>
        <v>2057.9369113831558</v>
      </c>
      <c r="L27" s="98">
        <f>GEW!$E$12+($F27-GEW!$E$12)*SUM(Fasering!$D$5:$D$9)</f>
        <v>2130.6921842174097</v>
      </c>
      <c r="M27" s="60">
        <f>GEW!$E$12+($F27-GEW!$E$12)*SUM(Fasering!$D$5:$D$10)</f>
        <v>2203.4474570516636</v>
      </c>
      <c r="N27" s="60">
        <f>GEW!$E$12+($F27-GEW!$E$12)*SUM(Fasering!$D$5:$D$11)</f>
        <v>2276.0391751657462</v>
      </c>
      <c r="O27" s="62">
        <f>GEW!$E$12+($F27-GEW!$E$12)*SUM(Fasering!$D$5:$D$12)</f>
        <v>2348.7944480000001</v>
      </c>
      <c r="P27" s="142">
        <f t="shared" si="3"/>
        <v>52.224743999999994</v>
      </c>
      <c r="Q27" s="144">
        <f t="shared" si="4"/>
        <v>1.2946175870540084</v>
      </c>
      <c r="R27" s="45">
        <f>$P27*SUM(Fasering!$D$5)</f>
        <v>0</v>
      </c>
      <c r="S27" s="45">
        <f>$P27*SUM(Fasering!$D$5:$D$7)</f>
        <v>13.503422649986039</v>
      </c>
      <c r="T27" s="45">
        <f>$P27*SUM(Fasering!$D$5:$D$8)</f>
        <v>21.25117032580593</v>
      </c>
      <c r="U27" s="101">
        <f>$P27*SUM(Fasering!$D$5:$D$9)</f>
        <v>28.998918001625825</v>
      </c>
      <c r="V27" s="45">
        <f>$P27*SUM(Fasering!$D$5:$D$10)</f>
        <v>36.746665677445719</v>
      </c>
      <c r="W27" s="45">
        <f>$P27*SUM(Fasering!$D$5:$D$11)</f>
        <v>44.476996324180114</v>
      </c>
      <c r="X27" s="54">
        <f>$P27*SUM(Fasering!$D$5:$D$12)</f>
        <v>52.224744000000008</v>
      </c>
      <c r="Y27" s="142">
        <f t="shared" si="5"/>
        <v>26.112943999999999</v>
      </c>
      <c r="Z27" s="144">
        <f t="shared" si="6"/>
        <v>0.64732297303662123</v>
      </c>
      <c r="AA27" s="53">
        <f>$Y27*SUM(Fasering!$D$5)</f>
        <v>0</v>
      </c>
      <c r="AB27" s="45">
        <f>$Y27*SUM(Fasering!$D$5:$D$7)</f>
        <v>6.7518592234251456</v>
      </c>
      <c r="AC27" s="45">
        <f>$Y27*SUM(Fasering!$D$5:$D$8)</f>
        <v>10.625817919801236</v>
      </c>
      <c r="AD27" s="101">
        <f>$Y27*SUM(Fasering!$D$5:$D$9)</f>
        <v>14.499776616177325</v>
      </c>
      <c r="AE27" s="45">
        <f>$Y27*SUM(Fasering!$D$5:$D$10)</f>
        <v>18.373735312553414</v>
      </c>
      <c r="AF27" s="45">
        <f>$Y27*SUM(Fasering!$D$5:$D$11)</f>
        <v>22.238985303623913</v>
      </c>
      <c r="AG27" s="54">
        <f>$Y27*SUM(Fasering!$D$5:$D$12)</f>
        <v>26.112944000000006</v>
      </c>
      <c r="AH27" s="5">
        <f>($AK$3+(I27+R27)*12*7.57%)*SUM(Fasering!$D$5)</f>
        <v>0</v>
      </c>
      <c r="AI27" s="109">
        <f>($AK$3+(J27+S27)*12*7.57%)*SUM(Fasering!$D$5:$D$7)</f>
        <v>505.21936595950712</v>
      </c>
      <c r="AJ27" s="109">
        <f>($AK$3+(K27+T27)*12*7.57%)*SUM(Fasering!$D$5:$D$8)</f>
        <v>824.85238171416086</v>
      </c>
      <c r="AK27" s="104">
        <f>($AK$3+(L27+U27)*12*7.57%)*SUM(Fasering!$D$5:$D$9)</f>
        <v>1166.1833345464772</v>
      </c>
      <c r="AL27" s="9">
        <f>($AK$3+(M27+V27)*12*7.57%)*SUM(Fasering!$D$5:$D$10)</f>
        <v>1529.2122244564557</v>
      </c>
      <c r="AM27" s="9">
        <f>($AK$3+(N27+W27)*12*7.57%)*SUM(Fasering!$D$5:$D$11)</f>
        <v>1913.0498471685673</v>
      </c>
      <c r="AN27" s="74">
        <f>($AK$3+(O27+X27)*12*7.57%)*SUM(Fasering!$D$5:$D$12)</f>
        <v>2319.4258340128008</v>
      </c>
      <c r="AO27" s="5">
        <f>($AK$3+(I27+AA27)*12*7.57%)*SUM(Fasering!$D$5)</f>
        <v>0</v>
      </c>
      <c r="AP27" s="109">
        <f>($AK$3+(J27+AB27)*12*7.57%)*SUM(Fasering!$D$5:$D$7)</f>
        <v>503.63356374956015</v>
      </c>
      <c r="AQ27" s="109">
        <f>($AK$3+(K27+AC27)*12*7.57%)*SUM(Fasering!$D$5:$D$8)</f>
        <v>820.92478397933871</v>
      </c>
      <c r="AR27" s="104">
        <f>($AK$3+(L27+AD27)*12*7.57%)*SUM(Fasering!$D$5:$D$9)</f>
        <v>1158.8698409661267</v>
      </c>
      <c r="AS27" s="9">
        <f>($AK$3+(M27+AE27)*12*7.57%)*SUM(Fasering!$D$5:$D$10)</f>
        <v>1517.4687347099239</v>
      </c>
      <c r="AT27" s="9">
        <f>($AK$3+(N27+AF27)*12*7.57%)*SUM(Fasering!$D$5:$D$11)</f>
        <v>1895.8457377060943</v>
      </c>
      <c r="AU27" s="74">
        <f>($AK$3+(O27+AG27)*12*7.57%)*SUM(Fasering!$D$5:$D$12)</f>
        <v>2295.7058748928007</v>
      </c>
    </row>
    <row r="28" spans="1:47" x14ac:dyDescent="0.3">
      <c r="A28" s="32">
        <f t="shared" si="7"/>
        <v>18</v>
      </c>
      <c r="B28" s="142">
        <v>21323.87</v>
      </c>
      <c r="C28" s="143"/>
      <c r="D28" s="142">
        <f t="shared" si="8"/>
        <v>29273.408735999998</v>
      </c>
      <c r="E28" s="144">
        <f t="shared" si="0"/>
        <v>725.66884736947782</v>
      </c>
      <c r="F28" s="142">
        <f t="shared" si="1"/>
        <v>2439.4507279999998</v>
      </c>
      <c r="G28" s="144">
        <f t="shared" si="2"/>
        <v>60.472403947456485</v>
      </c>
      <c r="H28" s="60">
        <f t="shared" si="9"/>
        <v>1742.05</v>
      </c>
      <c r="I28" s="60">
        <f>GEW!$E$12+($F28-GEW!$E$12)*SUM(Fasering!$D$5)</f>
        <v>1858.3776639999999</v>
      </c>
      <c r="J28" s="60">
        <f>GEW!$E$12+($F28-GEW!$E$12)*SUM(Fasering!$D$5:$D$7)</f>
        <v>2008.6220610565827</v>
      </c>
      <c r="K28" s="60">
        <f>GEW!$E$12+($F28-GEW!$E$12)*SUM(Fasering!$D$5:$D$8)</f>
        <v>2094.8265521898957</v>
      </c>
      <c r="L28" s="98">
        <f>GEW!$E$12+($F28-GEW!$E$12)*SUM(Fasering!$D$5:$D$9)</f>
        <v>2181.0310433232089</v>
      </c>
      <c r="M28" s="60">
        <f>GEW!$E$12+($F28-GEW!$E$12)*SUM(Fasering!$D$5:$D$10)</f>
        <v>2267.2355344565217</v>
      </c>
      <c r="N28" s="60">
        <f>GEW!$E$12+($F28-GEW!$E$12)*SUM(Fasering!$D$5:$D$11)</f>
        <v>2353.246236866687</v>
      </c>
      <c r="O28" s="62">
        <f>GEW!$E$12+($F28-GEW!$E$12)*SUM(Fasering!$D$5:$D$12)</f>
        <v>2439.4507279999998</v>
      </c>
      <c r="P28" s="142">
        <f t="shared" si="3"/>
        <v>52.224743999999994</v>
      </c>
      <c r="Q28" s="144">
        <f t="shared" si="4"/>
        <v>1.2946175870540084</v>
      </c>
      <c r="R28" s="45">
        <f>$P28*SUM(Fasering!$D$5)</f>
        <v>0</v>
      </c>
      <c r="S28" s="45">
        <f>$P28*SUM(Fasering!$D$5:$D$7)</f>
        <v>13.503422649986039</v>
      </c>
      <c r="T28" s="45">
        <f>$P28*SUM(Fasering!$D$5:$D$8)</f>
        <v>21.25117032580593</v>
      </c>
      <c r="U28" s="101">
        <f>$P28*SUM(Fasering!$D$5:$D$9)</f>
        <v>28.998918001625825</v>
      </c>
      <c r="V28" s="45">
        <f>$P28*SUM(Fasering!$D$5:$D$10)</f>
        <v>36.746665677445719</v>
      </c>
      <c r="W28" s="45">
        <f>$P28*SUM(Fasering!$D$5:$D$11)</f>
        <v>44.476996324180114</v>
      </c>
      <c r="X28" s="54">
        <f>$P28*SUM(Fasering!$D$5:$D$12)</f>
        <v>52.224744000000008</v>
      </c>
      <c r="Y28" s="142">
        <f t="shared" si="5"/>
        <v>26.112943999999999</v>
      </c>
      <c r="Z28" s="144">
        <f t="shared" si="6"/>
        <v>0.64732297303662123</v>
      </c>
      <c r="AA28" s="53">
        <f>$Y28*SUM(Fasering!$D$5)</f>
        <v>0</v>
      </c>
      <c r="AB28" s="45">
        <f>$Y28*SUM(Fasering!$D$5:$D$7)</f>
        <v>6.7518592234251456</v>
      </c>
      <c r="AC28" s="45">
        <f>$Y28*SUM(Fasering!$D$5:$D$8)</f>
        <v>10.625817919801236</v>
      </c>
      <c r="AD28" s="101">
        <f>$Y28*SUM(Fasering!$D$5:$D$9)</f>
        <v>14.499776616177325</v>
      </c>
      <c r="AE28" s="45">
        <f>$Y28*SUM(Fasering!$D$5:$D$10)</f>
        <v>18.373735312553414</v>
      </c>
      <c r="AF28" s="45">
        <f>$Y28*SUM(Fasering!$D$5:$D$11)</f>
        <v>22.238985303623913</v>
      </c>
      <c r="AG28" s="54">
        <f>$Y28*SUM(Fasering!$D$5:$D$12)</f>
        <v>26.112944000000006</v>
      </c>
      <c r="AH28" s="5">
        <f>($AK$3+(I28+R28)*12*7.57%)*SUM(Fasering!$D$5)</f>
        <v>0</v>
      </c>
      <c r="AI28" s="109">
        <f>($AK$3+(J28+S28)*12*7.57%)*SUM(Fasering!$D$5:$D$7)</f>
        <v>510.72503501217921</v>
      </c>
      <c r="AJ28" s="109">
        <f>($AK$3+(K28+T28)*12*7.57%)*SUM(Fasering!$D$5:$D$8)</f>
        <v>838.48841599656919</v>
      </c>
      <c r="AK28" s="104">
        <f>($AK$3+(L28+U28)*12*7.57%)*SUM(Fasering!$D$5:$D$9)</f>
        <v>1191.5746948432948</v>
      </c>
      <c r="AL28" s="9">
        <f>($AK$3+(M28+V28)*12*7.57%)*SUM(Fasering!$D$5:$D$10)</f>
        <v>1569.9838715523551</v>
      </c>
      <c r="AM28" s="9">
        <f>($AK$3+(N28+W28)*12*7.57%)*SUM(Fasering!$D$5:$D$11)</f>
        <v>1972.779952507173</v>
      </c>
      <c r="AN28" s="74">
        <f>($AK$3+(O28+X28)*12*7.57%)*SUM(Fasering!$D$5:$D$12)</f>
        <v>2401.7779987648005</v>
      </c>
      <c r="AO28" s="5">
        <f>($AK$3+(I28+AA28)*12*7.57%)*SUM(Fasering!$D$5)</f>
        <v>0</v>
      </c>
      <c r="AP28" s="109">
        <f>($AK$3+(J28+AB28)*12*7.57%)*SUM(Fasering!$D$5:$D$7)</f>
        <v>509.1392328022323</v>
      </c>
      <c r="AQ28" s="109">
        <f>($AK$3+(K28+AC28)*12*7.57%)*SUM(Fasering!$D$5:$D$8)</f>
        <v>834.56081826174727</v>
      </c>
      <c r="AR28" s="104">
        <f>($AK$3+(L28+AD28)*12*7.57%)*SUM(Fasering!$D$5:$D$9)</f>
        <v>1184.2612012629443</v>
      </c>
      <c r="AS28" s="9">
        <f>($AK$3+(M28+AE28)*12*7.57%)*SUM(Fasering!$D$5:$D$10)</f>
        <v>1558.2403818058235</v>
      </c>
      <c r="AT28" s="9">
        <f>($AK$3+(N28+AF28)*12*7.57%)*SUM(Fasering!$D$5:$D$11)</f>
        <v>1955.5758430446999</v>
      </c>
      <c r="AU28" s="74">
        <f>($AK$3+(O28+AG28)*12*7.57%)*SUM(Fasering!$D$5:$D$12)</f>
        <v>2378.0580396448004</v>
      </c>
    </row>
    <row r="29" spans="1:47" x14ac:dyDescent="0.3">
      <c r="A29" s="32">
        <f t="shared" si="7"/>
        <v>19</v>
      </c>
      <c r="B29" s="142">
        <v>21323.87</v>
      </c>
      <c r="C29" s="143"/>
      <c r="D29" s="142">
        <f t="shared" si="8"/>
        <v>29273.408735999998</v>
      </c>
      <c r="E29" s="144">
        <f t="shared" si="0"/>
        <v>725.66884736947782</v>
      </c>
      <c r="F29" s="142">
        <f t="shared" si="1"/>
        <v>2439.4507279999998</v>
      </c>
      <c r="G29" s="144">
        <f t="shared" si="2"/>
        <v>60.472403947456485</v>
      </c>
      <c r="H29" s="60">
        <f t="shared" si="9"/>
        <v>1742.05</v>
      </c>
      <c r="I29" s="60">
        <f>GEW!$E$12+($F29-GEW!$E$12)*SUM(Fasering!$D$5)</f>
        <v>1858.3776639999999</v>
      </c>
      <c r="J29" s="60">
        <f>GEW!$E$12+($F29-GEW!$E$12)*SUM(Fasering!$D$5:$D$7)</f>
        <v>2008.6220610565827</v>
      </c>
      <c r="K29" s="60">
        <f>GEW!$E$12+($F29-GEW!$E$12)*SUM(Fasering!$D$5:$D$8)</f>
        <v>2094.8265521898957</v>
      </c>
      <c r="L29" s="98">
        <f>GEW!$E$12+($F29-GEW!$E$12)*SUM(Fasering!$D$5:$D$9)</f>
        <v>2181.0310433232089</v>
      </c>
      <c r="M29" s="60">
        <f>GEW!$E$12+($F29-GEW!$E$12)*SUM(Fasering!$D$5:$D$10)</f>
        <v>2267.2355344565217</v>
      </c>
      <c r="N29" s="60">
        <f>GEW!$E$12+($F29-GEW!$E$12)*SUM(Fasering!$D$5:$D$11)</f>
        <v>2353.246236866687</v>
      </c>
      <c r="O29" s="62">
        <f>GEW!$E$12+($F29-GEW!$E$12)*SUM(Fasering!$D$5:$D$12)</f>
        <v>2439.4507279999998</v>
      </c>
      <c r="P29" s="142">
        <f t="shared" si="3"/>
        <v>52.224743999999994</v>
      </c>
      <c r="Q29" s="144">
        <f t="shared" si="4"/>
        <v>1.2946175870540084</v>
      </c>
      <c r="R29" s="45">
        <f>$P29*SUM(Fasering!$D$5)</f>
        <v>0</v>
      </c>
      <c r="S29" s="45">
        <f>$P29*SUM(Fasering!$D$5:$D$7)</f>
        <v>13.503422649986039</v>
      </c>
      <c r="T29" s="45">
        <f>$P29*SUM(Fasering!$D$5:$D$8)</f>
        <v>21.25117032580593</v>
      </c>
      <c r="U29" s="101">
        <f>$P29*SUM(Fasering!$D$5:$D$9)</f>
        <v>28.998918001625825</v>
      </c>
      <c r="V29" s="45">
        <f>$P29*SUM(Fasering!$D$5:$D$10)</f>
        <v>36.746665677445719</v>
      </c>
      <c r="W29" s="45">
        <f>$P29*SUM(Fasering!$D$5:$D$11)</f>
        <v>44.476996324180114</v>
      </c>
      <c r="X29" s="54">
        <f>$P29*SUM(Fasering!$D$5:$D$12)</f>
        <v>52.224744000000008</v>
      </c>
      <c r="Y29" s="142">
        <f t="shared" si="5"/>
        <v>26.112943999999999</v>
      </c>
      <c r="Z29" s="144">
        <f t="shared" si="6"/>
        <v>0.64732297303662123</v>
      </c>
      <c r="AA29" s="53">
        <f>$Y29*SUM(Fasering!$D$5)</f>
        <v>0</v>
      </c>
      <c r="AB29" s="45">
        <f>$Y29*SUM(Fasering!$D$5:$D$7)</f>
        <v>6.7518592234251456</v>
      </c>
      <c r="AC29" s="45">
        <f>$Y29*SUM(Fasering!$D$5:$D$8)</f>
        <v>10.625817919801236</v>
      </c>
      <c r="AD29" s="101">
        <f>$Y29*SUM(Fasering!$D$5:$D$9)</f>
        <v>14.499776616177325</v>
      </c>
      <c r="AE29" s="45">
        <f>$Y29*SUM(Fasering!$D$5:$D$10)</f>
        <v>18.373735312553414</v>
      </c>
      <c r="AF29" s="45">
        <f>$Y29*SUM(Fasering!$D$5:$D$11)</f>
        <v>22.238985303623913</v>
      </c>
      <c r="AG29" s="54">
        <f>$Y29*SUM(Fasering!$D$5:$D$12)</f>
        <v>26.112944000000006</v>
      </c>
      <c r="AH29" s="5">
        <f>($AK$3+(I29+R29)*12*7.57%)*SUM(Fasering!$D$5)</f>
        <v>0</v>
      </c>
      <c r="AI29" s="109">
        <f>($AK$3+(J29+S29)*12*7.57%)*SUM(Fasering!$D$5:$D$7)</f>
        <v>510.72503501217921</v>
      </c>
      <c r="AJ29" s="109">
        <f>($AK$3+(K29+T29)*12*7.57%)*SUM(Fasering!$D$5:$D$8)</f>
        <v>838.48841599656919</v>
      </c>
      <c r="AK29" s="104">
        <f>($AK$3+(L29+U29)*12*7.57%)*SUM(Fasering!$D$5:$D$9)</f>
        <v>1191.5746948432948</v>
      </c>
      <c r="AL29" s="9">
        <f>($AK$3+(M29+V29)*12*7.57%)*SUM(Fasering!$D$5:$D$10)</f>
        <v>1569.9838715523551</v>
      </c>
      <c r="AM29" s="9">
        <f>($AK$3+(N29+W29)*12*7.57%)*SUM(Fasering!$D$5:$D$11)</f>
        <v>1972.779952507173</v>
      </c>
      <c r="AN29" s="74">
        <f>($AK$3+(O29+X29)*12*7.57%)*SUM(Fasering!$D$5:$D$12)</f>
        <v>2401.7779987648005</v>
      </c>
      <c r="AO29" s="5">
        <f>($AK$3+(I29+AA29)*12*7.57%)*SUM(Fasering!$D$5)</f>
        <v>0</v>
      </c>
      <c r="AP29" s="109">
        <f>($AK$3+(J29+AB29)*12*7.57%)*SUM(Fasering!$D$5:$D$7)</f>
        <v>509.1392328022323</v>
      </c>
      <c r="AQ29" s="109">
        <f>($AK$3+(K29+AC29)*12*7.57%)*SUM(Fasering!$D$5:$D$8)</f>
        <v>834.56081826174727</v>
      </c>
      <c r="AR29" s="104">
        <f>($AK$3+(L29+AD29)*12*7.57%)*SUM(Fasering!$D$5:$D$9)</f>
        <v>1184.2612012629443</v>
      </c>
      <c r="AS29" s="9">
        <f>($AK$3+(M29+AE29)*12*7.57%)*SUM(Fasering!$D$5:$D$10)</f>
        <v>1558.2403818058235</v>
      </c>
      <c r="AT29" s="9">
        <f>($AK$3+(N29+AF29)*12*7.57%)*SUM(Fasering!$D$5:$D$11)</f>
        <v>1955.5758430446999</v>
      </c>
      <c r="AU29" s="74">
        <f>($AK$3+(O29+AG29)*12*7.57%)*SUM(Fasering!$D$5:$D$12)</f>
        <v>2378.0580396448004</v>
      </c>
    </row>
    <row r="30" spans="1:47" x14ac:dyDescent="0.3">
      <c r="A30" s="32">
        <f t="shared" si="7"/>
        <v>20</v>
      </c>
      <c r="B30" s="142">
        <v>22116.33</v>
      </c>
      <c r="C30" s="143"/>
      <c r="D30" s="142">
        <f t="shared" si="8"/>
        <v>30361.297824000001</v>
      </c>
      <c r="E30" s="144">
        <f t="shared" si="0"/>
        <v>752.63691342814434</v>
      </c>
      <c r="F30" s="142">
        <f t="shared" si="1"/>
        <v>2530.1081520000002</v>
      </c>
      <c r="G30" s="144">
        <f t="shared" si="2"/>
        <v>62.719742785678704</v>
      </c>
      <c r="H30" s="60">
        <f t="shared" si="9"/>
        <v>1742.05</v>
      </c>
      <c r="I30" s="60">
        <f>GEW!$E$12+($F30-GEW!$E$12)*SUM(Fasering!$D$5)</f>
        <v>1858.3776639999999</v>
      </c>
      <c r="J30" s="60">
        <f>GEW!$E$12+($F30-GEW!$E$12)*SUM(Fasering!$D$5:$D$7)</f>
        <v>2032.0627793611279</v>
      </c>
      <c r="K30" s="60">
        <f>GEW!$E$12+($F30-GEW!$E$12)*SUM(Fasering!$D$5:$D$8)</f>
        <v>2131.7166585104324</v>
      </c>
      <c r="L30" s="98">
        <f>GEW!$E$12+($F30-GEW!$E$12)*SUM(Fasering!$D$5:$D$9)</f>
        <v>2231.3705376597368</v>
      </c>
      <c r="M30" s="60">
        <f>GEW!$E$12+($F30-GEW!$E$12)*SUM(Fasering!$D$5:$D$10)</f>
        <v>2331.0244168090417</v>
      </c>
      <c r="N30" s="60">
        <f>GEW!$E$12+($F30-GEW!$E$12)*SUM(Fasering!$D$5:$D$11)</f>
        <v>2430.4542728506958</v>
      </c>
      <c r="O30" s="62">
        <f>GEW!$E$12+($F30-GEW!$E$12)*SUM(Fasering!$D$5:$D$12)</f>
        <v>2530.1081520000002</v>
      </c>
      <c r="P30" s="142">
        <f t="shared" si="3"/>
        <v>52.224743999999994</v>
      </c>
      <c r="Q30" s="144">
        <f t="shared" si="4"/>
        <v>1.2946175870540084</v>
      </c>
      <c r="R30" s="45">
        <f>$P30*SUM(Fasering!$D$5)</f>
        <v>0</v>
      </c>
      <c r="S30" s="45">
        <f>$P30*SUM(Fasering!$D$5:$D$7)</f>
        <v>13.503422649986039</v>
      </c>
      <c r="T30" s="45">
        <f>$P30*SUM(Fasering!$D$5:$D$8)</f>
        <v>21.25117032580593</v>
      </c>
      <c r="U30" s="101">
        <f>$P30*SUM(Fasering!$D$5:$D$9)</f>
        <v>28.998918001625825</v>
      </c>
      <c r="V30" s="45">
        <f>$P30*SUM(Fasering!$D$5:$D$10)</f>
        <v>36.746665677445719</v>
      </c>
      <c r="W30" s="45">
        <f>$P30*SUM(Fasering!$D$5:$D$11)</f>
        <v>44.476996324180114</v>
      </c>
      <c r="X30" s="54">
        <f>$P30*SUM(Fasering!$D$5:$D$12)</f>
        <v>52.224744000000008</v>
      </c>
      <c r="Y30" s="142">
        <f t="shared" si="5"/>
        <v>26.112943999999999</v>
      </c>
      <c r="Z30" s="144">
        <f t="shared" si="6"/>
        <v>0.64732297303662123</v>
      </c>
      <c r="AA30" s="53">
        <f>$Y30*SUM(Fasering!$D$5)</f>
        <v>0</v>
      </c>
      <c r="AB30" s="45">
        <f>$Y30*SUM(Fasering!$D$5:$D$7)</f>
        <v>6.7518592234251456</v>
      </c>
      <c r="AC30" s="45">
        <f>$Y30*SUM(Fasering!$D$5:$D$8)</f>
        <v>10.625817919801236</v>
      </c>
      <c r="AD30" s="101">
        <f>$Y30*SUM(Fasering!$D$5:$D$9)</f>
        <v>14.499776616177325</v>
      </c>
      <c r="AE30" s="45">
        <f>$Y30*SUM(Fasering!$D$5:$D$10)</f>
        <v>18.373735312553414</v>
      </c>
      <c r="AF30" s="45">
        <f>$Y30*SUM(Fasering!$D$5:$D$11)</f>
        <v>22.238985303623913</v>
      </c>
      <c r="AG30" s="54">
        <f>$Y30*SUM(Fasering!$D$5:$D$12)</f>
        <v>26.112944000000006</v>
      </c>
      <c r="AH30" s="5">
        <f>($AK$3+(I30+R30)*12*7.57%)*SUM(Fasering!$D$5)</f>
        <v>0</v>
      </c>
      <c r="AI30" s="109">
        <f>($AK$3+(J30+S30)*12*7.57%)*SUM(Fasering!$D$5:$D$7)</f>
        <v>516.23077354139946</v>
      </c>
      <c r="AJ30" s="109">
        <f>($AK$3+(K30+T30)*12*7.57%)*SUM(Fasering!$D$5:$D$8)</f>
        <v>852.12462235335818</v>
      </c>
      <c r="AK30" s="104">
        <f>($AK$3+(L30+U30)*12*7.57%)*SUM(Fasering!$D$5:$D$9)</f>
        <v>1216.9663755560414</v>
      </c>
      <c r="AL30" s="9">
        <f>($AK$3+(M30+V30)*12*7.57%)*SUM(Fasering!$D$5:$D$10)</f>
        <v>1610.7560331494485</v>
      </c>
      <c r="AM30" s="9">
        <f>($AK$3+(N30+W30)*12*7.57%)*SUM(Fasering!$D$5:$D$11)</f>
        <v>2032.5108115855144</v>
      </c>
      <c r="AN30" s="74">
        <f>($AK$3+(O30+X30)*12*7.57%)*SUM(Fasering!$D$5:$D$12)</f>
        <v>2484.1312027264012</v>
      </c>
      <c r="AO30" s="5">
        <f>($AK$3+(I30+AA30)*12*7.57%)*SUM(Fasering!$D$5)</f>
        <v>0</v>
      </c>
      <c r="AP30" s="109">
        <f>($AK$3+(J30+AB30)*12*7.57%)*SUM(Fasering!$D$5:$D$7)</f>
        <v>514.64497133145255</v>
      </c>
      <c r="AQ30" s="109">
        <f>($AK$3+(K30+AC30)*12*7.57%)*SUM(Fasering!$D$5:$D$8)</f>
        <v>848.19702461853615</v>
      </c>
      <c r="AR30" s="104">
        <f>($AK$3+(L30+AD30)*12*7.57%)*SUM(Fasering!$D$5:$D$9)</f>
        <v>1209.6528819756907</v>
      </c>
      <c r="AS30" s="9">
        <f>($AK$3+(M30+AE30)*12*7.57%)*SUM(Fasering!$D$5:$D$10)</f>
        <v>1599.0125434029167</v>
      </c>
      <c r="AT30" s="9">
        <f>($AK$3+(N30+AF30)*12*7.57%)*SUM(Fasering!$D$5:$D$11)</f>
        <v>2015.3067021230413</v>
      </c>
      <c r="AU30" s="74">
        <f>($AK$3+(O30+AG30)*12*7.57%)*SUM(Fasering!$D$5:$D$12)</f>
        <v>2460.4112436064011</v>
      </c>
    </row>
    <row r="31" spans="1:47" x14ac:dyDescent="0.3">
      <c r="A31" s="32">
        <f t="shared" si="7"/>
        <v>21</v>
      </c>
      <c r="B31" s="142">
        <v>22116.33</v>
      </c>
      <c r="C31" s="143"/>
      <c r="D31" s="142">
        <f t="shared" si="8"/>
        <v>30361.297824000001</v>
      </c>
      <c r="E31" s="144">
        <f t="shared" si="0"/>
        <v>752.63691342814434</v>
      </c>
      <c r="F31" s="142">
        <f t="shared" si="1"/>
        <v>2530.1081520000002</v>
      </c>
      <c r="G31" s="144">
        <f t="shared" si="2"/>
        <v>62.719742785678704</v>
      </c>
      <c r="H31" s="60">
        <f t="shared" si="9"/>
        <v>1742.05</v>
      </c>
      <c r="I31" s="60">
        <f>GEW!$E$12+($F31-GEW!$E$12)*SUM(Fasering!$D$5)</f>
        <v>1858.3776639999999</v>
      </c>
      <c r="J31" s="60">
        <f>GEW!$E$12+($F31-GEW!$E$12)*SUM(Fasering!$D$5:$D$7)</f>
        <v>2032.0627793611279</v>
      </c>
      <c r="K31" s="60">
        <f>GEW!$E$12+($F31-GEW!$E$12)*SUM(Fasering!$D$5:$D$8)</f>
        <v>2131.7166585104324</v>
      </c>
      <c r="L31" s="98">
        <f>GEW!$E$12+($F31-GEW!$E$12)*SUM(Fasering!$D$5:$D$9)</f>
        <v>2231.3705376597368</v>
      </c>
      <c r="M31" s="60">
        <f>GEW!$E$12+($F31-GEW!$E$12)*SUM(Fasering!$D$5:$D$10)</f>
        <v>2331.0244168090417</v>
      </c>
      <c r="N31" s="60">
        <f>GEW!$E$12+($F31-GEW!$E$12)*SUM(Fasering!$D$5:$D$11)</f>
        <v>2430.4542728506958</v>
      </c>
      <c r="O31" s="62">
        <f>GEW!$E$12+($F31-GEW!$E$12)*SUM(Fasering!$D$5:$D$12)</f>
        <v>2530.1081520000002</v>
      </c>
      <c r="P31" s="142">
        <f t="shared" si="3"/>
        <v>52.224743999999994</v>
      </c>
      <c r="Q31" s="144">
        <f t="shared" si="4"/>
        <v>1.2946175870540084</v>
      </c>
      <c r="R31" s="45">
        <f>$P31*SUM(Fasering!$D$5)</f>
        <v>0</v>
      </c>
      <c r="S31" s="45">
        <f>$P31*SUM(Fasering!$D$5:$D$7)</f>
        <v>13.503422649986039</v>
      </c>
      <c r="T31" s="45">
        <f>$P31*SUM(Fasering!$D$5:$D$8)</f>
        <v>21.25117032580593</v>
      </c>
      <c r="U31" s="101">
        <f>$P31*SUM(Fasering!$D$5:$D$9)</f>
        <v>28.998918001625825</v>
      </c>
      <c r="V31" s="45">
        <f>$P31*SUM(Fasering!$D$5:$D$10)</f>
        <v>36.746665677445719</v>
      </c>
      <c r="W31" s="45">
        <f>$P31*SUM(Fasering!$D$5:$D$11)</f>
        <v>44.476996324180114</v>
      </c>
      <c r="X31" s="54">
        <f>$P31*SUM(Fasering!$D$5:$D$12)</f>
        <v>52.224744000000008</v>
      </c>
      <c r="Y31" s="142">
        <f t="shared" si="5"/>
        <v>26.112943999999999</v>
      </c>
      <c r="Z31" s="144">
        <f t="shared" si="6"/>
        <v>0.64732297303662123</v>
      </c>
      <c r="AA31" s="53">
        <f>$Y31*SUM(Fasering!$D$5)</f>
        <v>0</v>
      </c>
      <c r="AB31" s="45">
        <f>$Y31*SUM(Fasering!$D$5:$D$7)</f>
        <v>6.7518592234251456</v>
      </c>
      <c r="AC31" s="45">
        <f>$Y31*SUM(Fasering!$D$5:$D$8)</f>
        <v>10.625817919801236</v>
      </c>
      <c r="AD31" s="101">
        <f>$Y31*SUM(Fasering!$D$5:$D$9)</f>
        <v>14.499776616177325</v>
      </c>
      <c r="AE31" s="45">
        <f>$Y31*SUM(Fasering!$D$5:$D$10)</f>
        <v>18.373735312553414</v>
      </c>
      <c r="AF31" s="45">
        <f>$Y31*SUM(Fasering!$D$5:$D$11)</f>
        <v>22.238985303623913</v>
      </c>
      <c r="AG31" s="54">
        <f>$Y31*SUM(Fasering!$D$5:$D$12)</f>
        <v>26.112944000000006</v>
      </c>
      <c r="AH31" s="5">
        <f>($AK$3+(I31+R31)*12*7.57%)*SUM(Fasering!$D$5)</f>
        <v>0</v>
      </c>
      <c r="AI31" s="109">
        <f>($AK$3+(J31+S31)*12*7.57%)*SUM(Fasering!$D$5:$D$7)</f>
        <v>516.23077354139946</v>
      </c>
      <c r="AJ31" s="109">
        <f>($AK$3+(K31+T31)*12*7.57%)*SUM(Fasering!$D$5:$D$8)</f>
        <v>852.12462235335818</v>
      </c>
      <c r="AK31" s="104">
        <f>($AK$3+(L31+U31)*12*7.57%)*SUM(Fasering!$D$5:$D$9)</f>
        <v>1216.9663755560414</v>
      </c>
      <c r="AL31" s="9">
        <f>($AK$3+(M31+V31)*12*7.57%)*SUM(Fasering!$D$5:$D$10)</f>
        <v>1610.7560331494485</v>
      </c>
      <c r="AM31" s="9">
        <f>($AK$3+(N31+W31)*12*7.57%)*SUM(Fasering!$D$5:$D$11)</f>
        <v>2032.5108115855144</v>
      </c>
      <c r="AN31" s="74">
        <f>($AK$3+(O31+X31)*12*7.57%)*SUM(Fasering!$D$5:$D$12)</f>
        <v>2484.1312027264012</v>
      </c>
      <c r="AO31" s="5">
        <f>($AK$3+(I31+AA31)*12*7.57%)*SUM(Fasering!$D$5)</f>
        <v>0</v>
      </c>
      <c r="AP31" s="109">
        <f>($AK$3+(J31+AB31)*12*7.57%)*SUM(Fasering!$D$5:$D$7)</f>
        <v>514.64497133145255</v>
      </c>
      <c r="AQ31" s="109">
        <f>($AK$3+(K31+AC31)*12*7.57%)*SUM(Fasering!$D$5:$D$8)</f>
        <v>848.19702461853615</v>
      </c>
      <c r="AR31" s="104">
        <f>($AK$3+(L31+AD31)*12*7.57%)*SUM(Fasering!$D$5:$D$9)</f>
        <v>1209.6528819756907</v>
      </c>
      <c r="AS31" s="9">
        <f>($AK$3+(M31+AE31)*12*7.57%)*SUM(Fasering!$D$5:$D$10)</f>
        <v>1599.0125434029167</v>
      </c>
      <c r="AT31" s="9">
        <f>($AK$3+(N31+AF31)*12*7.57%)*SUM(Fasering!$D$5:$D$11)</f>
        <v>2015.3067021230413</v>
      </c>
      <c r="AU31" s="74">
        <f>($AK$3+(O31+AG31)*12*7.57%)*SUM(Fasering!$D$5:$D$12)</f>
        <v>2460.4112436064011</v>
      </c>
    </row>
    <row r="32" spans="1:47" x14ac:dyDescent="0.3">
      <c r="A32" s="32">
        <f t="shared" si="7"/>
        <v>22</v>
      </c>
      <c r="B32" s="142">
        <v>22908.78</v>
      </c>
      <c r="C32" s="143"/>
      <c r="D32" s="142">
        <f t="shared" si="8"/>
        <v>31449.173183999999</v>
      </c>
      <c r="E32" s="144">
        <f t="shared" si="0"/>
        <v>779.60463917857999</v>
      </c>
      <c r="F32" s="142">
        <f t="shared" si="1"/>
        <v>2620.7644319999999</v>
      </c>
      <c r="G32" s="144">
        <f t="shared" si="2"/>
        <v>64.96705326488167</v>
      </c>
      <c r="H32" s="60">
        <f t="shared" si="9"/>
        <v>1742.05</v>
      </c>
      <c r="I32" s="60">
        <f>GEW!$E$12+($F32-GEW!$E$12)*SUM(Fasering!$D$5)</f>
        <v>1858.3776639999999</v>
      </c>
      <c r="J32" s="60">
        <f>GEW!$E$12+($F32-GEW!$E$12)*SUM(Fasering!$D$5:$D$7)</f>
        <v>2055.5032018688089</v>
      </c>
      <c r="K32" s="60">
        <f>GEW!$E$12+($F32-GEW!$E$12)*SUM(Fasering!$D$5:$D$8)</f>
        <v>2168.6062993171722</v>
      </c>
      <c r="L32" s="98">
        <f>GEW!$E$12+($F32-GEW!$E$12)*SUM(Fasering!$D$5:$D$9)</f>
        <v>2281.709396765536</v>
      </c>
      <c r="M32" s="60">
        <f>GEW!$E$12+($F32-GEW!$E$12)*SUM(Fasering!$D$5:$D$10)</f>
        <v>2394.8124942138993</v>
      </c>
      <c r="N32" s="60">
        <f>GEW!$E$12+($F32-GEW!$E$12)*SUM(Fasering!$D$5:$D$11)</f>
        <v>2507.6613345516366</v>
      </c>
      <c r="O32" s="62">
        <f>GEW!$E$12+($F32-GEW!$E$12)*SUM(Fasering!$D$5:$D$12)</f>
        <v>2620.7644319999999</v>
      </c>
      <c r="P32" s="142">
        <f t="shared" si="3"/>
        <v>23.720840000000251</v>
      </c>
      <c r="Q32" s="144">
        <f t="shared" si="4"/>
        <v>0.58802426381821105</v>
      </c>
      <c r="R32" s="45">
        <f>$P32*SUM(Fasering!$D$5)</f>
        <v>0</v>
      </c>
      <c r="S32" s="45">
        <f>$P32*SUM(Fasering!$D$5:$D$7)</f>
        <v>6.133347980273455</v>
      </c>
      <c r="T32" s="45">
        <f>$P32*SUM(Fasering!$D$5:$D$8)</f>
        <v>9.6524285712381044</v>
      </c>
      <c r="U32" s="101">
        <f>$P32*SUM(Fasering!$D$5:$D$9)</f>
        <v>13.171509162202753</v>
      </c>
      <c r="V32" s="45">
        <f>$P32*SUM(Fasering!$D$5:$D$10)</f>
        <v>16.690589753167401</v>
      </c>
      <c r="W32" s="45">
        <f>$P32*SUM(Fasering!$D$5:$D$11)</f>
        <v>20.201759409035606</v>
      </c>
      <c r="X32" s="54">
        <f>$P32*SUM(Fasering!$D$5:$D$12)</f>
        <v>23.720840000000255</v>
      </c>
      <c r="Y32" s="142">
        <f t="shared" si="5"/>
        <v>0</v>
      </c>
      <c r="Z32" s="144">
        <f t="shared" si="6"/>
        <v>0</v>
      </c>
      <c r="AA32" s="53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101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54">
        <f>$Y32*SUM(Fasering!$D$5:$D$12)</f>
        <v>0</v>
      </c>
      <c r="AH32" s="5">
        <f>($AK$3+(I32+R32)*12*7.57%)*SUM(Fasering!$D$5)</f>
        <v>0</v>
      </c>
      <c r="AI32" s="109">
        <f>($AK$3+(J32+S32)*12*7.57%)*SUM(Fasering!$D$5:$D$7)</f>
        <v>520.00536492208755</v>
      </c>
      <c r="AJ32" s="109">
        <f>($AK$3+(K32+T32)*12*7.57%)*SUM(Fasering!$D$5:$D$8)</f>
        <v>861.47325137132725</v>
      </c>
      <c r="AK32" s="104">
        <f>($AK$3+(L32+U32)*12*7.57%)*SUM(Fasering!$D$5:$D$9)</f>
        <v>1234.3742525648847</v>
      </c>
      <c r="AL32" s="9">
        <f>($AK$3+(M32+V32)*12*7.57%)*SUM(Fasering!$D$5:$D$10)</f>
        <v>1638.708368502759</v>
      </c>
      <c r="AM32" s="9">
        <f>($AK$3+(N32+W32)*12*7.57%)*SUM(Fasering!$D$5:$D$11)</f>
        <v>2073.4607376747458</v>
      </c>
      <c r="AN32" s="74">
        <f>($AK$3+(O32+X32)*12*7.57%)*SUM(Fasering!$D$5:$D$12)</f>
        <v>2540.5904210848012</v>
      </c>
      <c r="AO32" s="5">
        <f>($AK$3+(I32+AA32)*12*7.57%)*SUM(Fasering!$D$5)</f>
        <v>0</v>
      </c>
      <c r="AP32" s="109">
        <f>($AK$3+(J32+AB32)*12*7.57%)*SUM(Fasering!$D$5:$D$7)</f>
        <v>518.56476869762969</v>
      </c>
      <c r="AQ32" s="109">
        <f>($AK$3+(K32+AC32)*12*7.57%)*SUM(Fasering!$D$5:$D$8)</f>
        <v>857.90528909174202</v>
      </c>
      <c r="AR32" s="104">
        <f>($AK$3+(L32+AD32)*12*7.57%)*SUM(Fasering!$D$5:$D$9)</f>
        <v>1227.7304282762288</v>
      </c>
      <c r="AS32" s="9">
        <f>($AK$3+(M32+AE32)*12*7.57%)*SUM(Fasering!$D$5:$D$10)</f>
        <v>1628.0401862510905</v>
      </c>
      <c r="AT32" s="9">
        <f>($AK$3+(N32+AF32)*12*7.57%)*SUM(Fasering!$D$5:$D$11)</f>
        <v>2057.8319442594388</v>
      </c>
      <c r="AU32" s="74">
        <f>($AK$3+(O32+AG32)*12*7.57%)*SUM(Fasering!$D$5:$D$12)</f>
        <v>2519.0424100288005</v>
      </c>
    </row>
    <row r="33" spans="1:47" x14ac:dyDescent="0.3">
      <c r="A33" s="32">
        <f t="shared" si="7"/>
        <v>23</v>
      </c>
      <c r="B33" s="142">
        <v>23701.23</v>
      </c>
      <c r="C33" s="143"/>
      <c r="D33" s="142">
        <f t="shared" si="8"/>
        <v>32537.048544000001</v>
      </c>
      <c r="E33" s="144">
        <f t="shared" si="0"/>
        <v>806.57236492901575</v>
      </c>
      <c r="F33" s="142">
        <f t="shared" si="1"/>
        <v>2711.4207120000001</v>
      </c>
      <c r="G33" s="144">
        <f t="shared" si="2"/>
        <v>67.214363744084636</v>
      </c>
      <c r="H33" s="60">
        <f t="shared" si="9"/>
        <v>1742.05</v>
      </c>
      <c r="I33" s="60">
        <f>GEW!$E$12+($F33-GEW!$E$12)*SUM(Fasering!$D$5)</f>
        <v>1858.3776639999999</v>
      </c>
      <c r="J33" s="60">
        <f>GEW!$E$12+($F33-GEW!$E$12)*SUM(Fasering!$D$5:$D$7)</f>
        <v>2078.9436243764899</v>
      </c>
      <c r="K33" s="60">
        <f>GEW!$E$12+($F33-GEW!$E$12)*SUM(Fasering!$D$5:$D$8)</f>
        <v>2205.4959401239125</v>
      </c>
      <c r="L33" s="98">
        <f>GEW!$E$12+($F33-GEW!$E$12)*SUM(Fasering!$D$5:$D$9)</f>
        <v>2332.0482558713352</v>
      </c>
      <c r="M33" s="60">
        <f>GEW!$E$12+($F33-GEW!$E$12)*SUM(Fasering!$D$5:$D$10)</f>
        <v>2458.6005716187578</v>
      </c>
      <c r="N33" s="60">
        <f>GEW!$E$12+($F33-GEW!$E$12)*SUM(Fasering!$D$5:$D$11)</f>
        <v>2584.8683962525774</v>
      </c>
      <c r="O33" s="62">
        <f>GEW!$E$12+($F33-GEW!$E$12)*SUM(Fasering!$D$5:$D$12)</f>
        <v>2711.4207120000001</v>
      </c>
      <c r="P33" s="142">
        <f t="shared" si="3"/>
        <v>0</v>
      </c>
      <c r="Q33" s="144">
        <f t="shared" si="4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101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54">
        <f>$P33*SUM(Fasering!$D$5:$D$12)</f>
        <v>0</v>
      </c>
      <c r="Y33" s="142">
        <f t="shared" si="5"/>
        <v>0</v>
      </c>
      <c r="Z33" s="144">
        <f t="shared" si="6"/>
        <v>0</v>
      </c>
      <c r="AA33" s="53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101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54">
        <f>$Y33*SUM(Fasering!$D$5:$D$12)</f>
        <v>0</v>
      </c>
      <c r="AH33" s="5">
        <f>($AK$3+(I33+R33)*12*7.57%)*SUM(Fasering!$D$5)</f>
        <v>0</v>
      </c>
      <c r="AI33" s="109">
        <f>($AK$3+(J33+S33)*12*7.57%)*SUM(Fasering!$D$5:$D$7)</f>
        <v>524.07043775030183</v>
      </c>
      <c r="AJ33" s="109">
        <f>($AK$3+(K33+T33)*12*7.57%)*SUM(Fasering!$D$5:$D$8)</f>
        <v>871.54132337415047</v>
      </c>
      <c r="AK33" s="104">
        <f>($AK$3+(L33+U33)*12*7.57%)*SUM(Fasering!$D$5:$D$9)</f>
        <v>1253.1217885730464</v>
      </c>
      <c r="AL33" s="9">
        <f>($AK$3+(M33+V33)*12*7.57%)*SUM(Fasering!$D$5:$D$10)</f>
        <v>1668.8118333469902</v>
      </c>
      <c r="AM33" s="9">
        <f>($AK$3+(N33+W33)*12*7.57%)*SUM(Fasering!$D$5:$D$11)</f>
        <v>2117.5620495980443</v>
      </c>
      <c r="AN33" s="74">
        <f>($AK$3+(O33+X33)*12*7.57%)*SUM(Fasering!$D$5:$D$12)</f>
        <v>2601.3945747808007</v>
      </c>
      <c r="AO33" s="5">
        <f>($AK$3+(I33+AA33)*12*7.57%)*SUM(Fasering!$D$5)</f>
        <v>0</v>
      </c>
      <c r="AP33" s="109">
        <f>($AK$3+(J33+AB33)*12*7.57%)*SUM(Fasering!$D$5:$D$7)</f>
        <v>524.07043775030183</v>
      </c>
      <c r="AQ33" s="109">
        <f>($AK$3+(K33+AC33)*12*7.57%)*SUM(Fasering!$D$5:$D$8)</f>
        <v>871.54132337415047</v>
      </c>
      <c r="AR33" s="104">
        <f>($AK$3+(L33+AD33)*12*7.57%)*SUM(Fasering!$D$5:$D$9)</f>
        <v>1253.1217885730464</v>
      </c>
      <c r="AS33" s="9">
        <f>($AK$3+(M33+AE33)*12*7.57%)*SUM(Fasering!$D$5:$D$10)</f>
        <v>1668.8118333469902</v>
      </c>
      <c r="AT33" s="9">
        <f>($AK$3+(N33+AF33)*12*7.57%)*SUM(Fasering!$D$5:$D$11)</f>
        <v>2117.5620495980443</v>
      </c>
      <c r="AU33" s="74">
        <f>($AK$3+(O33+AG33)*12*7.57%)*SUM(Fasering!$D$5:$D$12)</f>
        <v>2601.3945747808007</v>
      </c>
    </row>
    <row r="34" spans="1:47" x14ac:dyDescent="0.3">
      <c r="A34" s="32">
        <f t="shared" si="7"/>
        <v>24</v>
      </c>
      <c r="B34" s="142">
        <v>24493.66</v>
      </c>
      <c r="C34" s="143"/>
      <c r="D34" s="142">
        <f t="shared" si="8"/>
        <v>33624.896448</v>
      </c>
      <c r="E34" s="144">
        <f t="shared" si="0"/>
        <v>833.53941006298976</v>
      </c>
      <c r="F34" s="142">
        <f t="shared" si="1"/>
        <v>2802.0747040000001</v>
      </c>
      <c r="G34" s="144">
        <f t="shared" si="2"/>
        <v>69.461617505249151</v>
      </c>
      <c r="H34" s="60">
        <f t="shared" si="9"/>
        <v>1742.05</v>
      </c>
      <c r="I34" s="60">
        <f>GEW!$E$12+($F34-GEW!$E$12)*SUM(Fasering!$D$5)</f>
        <v>1858.3776639999999</v>
      </c>
      <c r="J34" s="60">
        <f>GEW!$E$12+($F34-GEW!$E$12)*SUM(Fasering!$D$5:$D$7)</f>
        <v>2102.3834552904423</v>
      </c>
      <c r="K34" s="60">
        <f>GEW!$E$12+($F34-GEW!$E$12)*SUM(Fasering!$D$5:$D$8)</f>
        <v>2242.3846499030597</v>
      </c>
      <c r="L34" s="98">
        <f>GEW!$E$12+($F34-GEW!$E$12)*SUM(Fasering!$D$5:$D$9)</f>
        <v>2382.3858445156766</v>
      </c>
      <c r="M34" s="60">
        <f>GEW!$E$12+($F34-GEW!$E$12)*SUM(Fasering!$D$5:$D$10)</f>
        <v>2522.387039128294</v>
      </c>
      <c r="N34" s="60">
        <f>GEW!$E$12+($F34-GEW!$E$12)*SUM(Fasering!$D$5:$D$11)</f>
        <v>2662.0735093873832</v>
      </c>
      <c r="O34" s="62">
        <f>GEW!$E$12+($F34-GEW!$E$12)*SUM(Fasering!$D$5:$D$12)</f>
        <v>2802.0747040000006</v>
      </c>
      <c r="P34" s="142">
        <f t="shared" si="3"/>
        <v>0</v>
      </c>
      <c r="Q34" s="144">
        <f t="shared" si="4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101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54">
        <f>$P34*SUM(Fasering!$D$5:$D$12)</f>
        <v>0</v>
      </c>
      <c r="Y34" s="142">
        <f t="shared" si="5"/>
        <v>0</v>
      </c>
      <c r="Z34" s="144">
        <f t="shared" si="6"/>
        <v>0</v>
      </c>
      <c r="AA34" s="53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101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54">
        <f>$Y34*SUM(Fasering!$D$5:$D$12)</f>
        <v>0</v>
      </c>
      <c r="AH34" s="5">
        <f>($AK$3+(I34+R34)*12*7.57%)*SUM(Fasering!$D$5)</f>
        <v>0</v>
      </c>
      <c r="AI34" s="109">
        <f>($AK$3+(J34+S34)*12*7.57%)*SUM(Fasering!$D$5:$D$7)</f>
        <v>529.57596784987788</v>
      </c>
      <c r="AJ34" s="109">
        <f>($AK$3+(K34+T34)*12*7.57%)*SUM(Fasering!$D$5:$D$8)</f>
        <v>885.17701350779782</v>
      </c>
      <c r="AK34" s="104">
        <f>($AK$3+(L34+U34)*12*7.57%)*SUM(Fasering!$D$5:$D$9)</f>
        <v>1278.512508038006</v>
      </c>
      <c r="AL34" s="9">
        <f>($AK$3+(M34+V34)*12*7.57%)*SUM(Fasering!$D$5:$D$10)</f>
        <v>1709.5824514405019</v>
      </c>
      <c r="AM34" s="9">
        <f>($AK$3+(N34+W34)*12*7.57%)*SUM(Fasering!$D$5:$D$11)</f>
        <v>2177.2906474571796</v>
      </c>
      <c r="AN34" s="74">
        <f>($AK$3+(O34+X34)*12*7.57%)*SUM(Fasering!$D$5:$D$12)</f>
        <v>2683.7446611136011</v>
      </c>
      <c r="AO34" s="5">
        <f>($AK$3+(I34+AA34)*12*7.57%)*SUM(Fasering!$D$5)</f>
        <v>0</v>
      </c>
      <c r="AP34" s="109">
        <f>($AK$3+(J34+AB34)*12*7.57%)*SUM(Fasering!$D$5:$D$7)</f>
        <v>529.57596784987788</v>
      </c>
      <c r="AQ34" s="109">
        <f>($AK$3+(K34+AC34)*12*7.57%)*SUM(Fasering!$D$5:$D$8)</f>
        <v>885.17701350779782</v>
      </c>
      <c r="AR34" s="104">
        <f>($AK$3+(L34+AD34)*12*7.57%)*SUM(Fasering!$D$5:$D$9)</f>
        <v>1278.512508038006</v>
      </c>
      <c r="AS34" s="9">
        <f>($AK$3+(M34+AE34)*12*7.57%)*SUM(Fasering!$D$5:$D$10)</f>
        <v>1709.5824514405019</v>
      </c>
      <c r="AT34" s="9">
        <f>($AK$3+(N34+AF34)*12*7.57%)*SUM(Fasering!$D$5:$D$11)</f>
        <v>2177.2906474571796</v>
      </c>
      <c r="AU34" s="74">
        <f>($AK$3+(O34+AG34)*12*7.57%)*SUM(Fasering!$D$5:$D$12)</f>
        <v>2683.7446611136011</v>
      </c>
    </row>
    <row r="35" spans="1:47" x14ac:dyDescent="0.3">
      <c r="A35" s="32">
        <f t="shared" si="7"/>
        <v>25</v>
      </c>
      <c r="B35" s="142">
        <v>24493.66</v>
      </c>
      <c r="C35" s="143"/>
      <c r="D35" s="142">
        <f t="shared" si="8"/>
        <v>33624.896448</v>
      </c>
      <c r="E35" s="144">
        <f t="shared" si="0"/>
        <v>833.53941006298976</v>
      </c>
      <c r="F35" s="142">
        <f t="shared" si="1"/>
        <v>2802.0747040000001</v>
      </c>
      <c r="G35" s="144">
        <f t="shared" si="2"/>
        <v>69.461617505249151</v>
      </c>
      <c r="H35" s="60">
        <f t="shared" si="9"/>
        <v>1742.05</v>
      </c>
      <c r="I35" s="60">
        <f>GEW!$E$12+($F35-GEW!$E$12)*SUM(Fasering!$D$5)</f>
        <v>1858.3776639999999</v>
      </c>
      <c r="J35" s="60">
        <f>GEW!$E$12+($F35-GEW!$E$12)*SUM(Fasering!$D$5:$D$7)</f>
        <v>2102.3834552904423</v>
      </c>
      <c r="K35" s="60">
        <f>GEW!$E$12+($F35-GEW!$E$12)*SUM(Fasering!$D$5:$D$8)</f>
        <v>2242.3846499030597</v>
      </c>
      <c r="L35" s="98">
        <f>GEW!$E$12+($F35-GEW!$E$12)*SUM(Fasering!$D$5:$D$9)</f>
        <v>2382.3858445156766</v>
      </c>
      <c r="M35" s="60">
        <f>GEW!$E$12+($F35-GEW!$E$12)*SUM(Fasering!$D$5:$D$10)</f>
        <v>2522.387039128294</v>
      </c>
      <c r="N35" s="60">
        <f>GEW!$E$12+($F35-GEW!$E$12)*SUM(Fasering!$D$5:$D$11)</f>
        <v>2662.0735093873832</v>
      </c>
      <c r="O35" s="62">
        <f>GEW!$E$12+($F35-GEW!$E$12)*SUM(Fasering!$D$5:$D$12)</f>
        <v>2802.0747040000006</v>
      </c>
      <c r="P35" s="142">
        <f t="shared" si="3"/>
        <v>0</v>
      </c>
      <c r="Q35" s="144">
        <f t="shared" si="4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101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54">
        <f>$P35*SUM(Fasering!$D$5:$D$12)</f>
        <v>0</v>
      </c>
      <c r="Y35" s="142">
        <f t="shared" si="5"/>
        <v>0</v>
      </c>
      <c r="Z35" s="144">
        <f t="shared" si="6"/>
        <v>0</v>
      </c>
      <c r="AA35" s="53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101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54">
        <f>$Y35*SUM(Fasering!$D$5:$D$12)</f>
        <v>0</v>
      </c>
      <c r="AH35" s="5">
        <f>($AK$3+(I35+R35)*12*7.57%)*SUM(Fasering!$D$5)</f>
        <v>0</v>
      </c>
      <c r="AI35" s="109">
        <f>($AK$3+(J35+S35)*12*7.57%)*SUM(Fasering!$D$5:$D$7)</f>
        <v>529.57596784987788</v>
      </c>
      <c r="AJ35" s="109">
        <f>($AK$3+(K35+T35)*12*7.57%)*SUM(Fasering!$D$5:$D$8)</f>
        <v>885.17701350779782</v>
      </c>
      <c r="AK35" s="104">
        <f>($AK$3+(L35+U35)*12*7.57%)*SUM(Fasering!$D$5:$D$9)</f>
        <v>1278.512508038006</v>
      </c>
      <c r="AL35" s="9">
        <f>($AK$3+(M35+V35)*12*7.57%)*SUM(Fasering!$D$5:$D$10)</f>
        <v>1709.5824514405019</v>
      </c>
      <c r="AM35" s="9">
        <f>($AK$3+(N35+W35)*12*7.57%)*SUM(Fasering!$D$5:$D$11)</f>
        <v>2177.2906474571796</v>
      </c>
      <c r="AN35" s="74">
        <f>($AK$3+(O35+X35)*12*7.57%)*SUM(Fasering!$D$5:$D$12)</f>
        <v>2683.7446611136011</v>
      </c>
      <c r="AO35" s="5">
        <f>($AK$3+(I35+AA35)*12*7.57%)*SUM(Fasering!$D$5)</f>
        <v>0</v>
      </c>
      <c r="AP35" s="109">
        <f>($AK$3+(J35+AB35)*12*7.57%)*SUM(Fasering!$D$5:$D$7)</f>
        <v>529.57596784987788</v>
      </c>
      <c r="AQ35" s="109">
        <f>($AK$3+(K35+AC35)*12*7.57%)*SUM(Fasering!$D$5:$D$8)</f>
        <v>885.17701350779782</v>
      </c>
      <c r="AR35" s="104">
        <f>($AK$3+(L35+AD35)*12*7.57%)*SUM(Fasering!$D$5:$D$9)</f>
        <v>1278.512508038006</v>
      </c>
      <c r="AS35" s="9">
        <f>($AK$3+(M35+AE35)*12*7.57%)*SUM(Fasering!$D$5:$D$10)</f>
        <v>1709.5824514405019</v>
      </c>
      <c r="AT35" s="9">
        <f>($AK$3+(N35+AF35)*12*7.57%)*SUM(Fasering!$D$5:$D$11)</f>
        <v>2177.2906474571796</v>
      </c>
      <c r="AU35" s="74">
        <f>($AK$3+(O35+AG35)*12*7.57%)*SUM(Fasering!$D$5:$D$12)</f>
        <v>2683.7446611136011</v>
      </c>
    </row>
    <row r="36" spans="1:47" x14ac:dyDescent="0.3">
      <c r="A36" s="32">
        <f t="shared" si="7"/>
        <v>26</v>
      </c>
      <c r="B36" s="142">
        <v>24493.66</v>
      </c>
      <c r="C36" s="143"/>
      <c r="D36" s="142">
        <f t="shared" si="8"/>
        <v>33624.896448</v>
      </c>
      <c r="E36" s="144">
        <f t="shared" si="0"/>
        <v>833.53941006298976</v>
      </c>
      <c r="F36" s="142">
        <f t="shared" si="1"/>
        <v>2802.0747040000001</v>
      </c>
      <c r="G36" s="144">
        <f t="shared" si="2"/>
        <v>69.461617505249151</v>
      </c>
      <c r="H36" s="60">
        <f t="shared" si="9"/>
        <v>1742.05</v>
      </c>
      <c r="I36" s="60">
        <f>GEW!$E$12+($F36-GEW!$E$12)*SUM(Fasering!$D$5)</f>
        <v>1858.3776639999999</v>
      </c>
      <c r="J36" s="60">
        <f>GEW!$E$12+($F36-GEW!$E$12)*SUM(Fasering!$D$5:$D$7)</f>
        <v>2102.3834552904423</v>
      </c>
      <c r="K36" s="60">
        <f>GEW!$E$12+($F36-GEW!$E$12)*SUM(Fasering!$D$5:$D$8)</f>
        <v>2242.3846499030597</v>
      </c>
      <c r="L36" s="98">
        <f>GEW!$E$12+($F36-GEW!$E$12)*SUM(Fasering!$D$5:$D$9)</f>
        <v>2382.3858445156766</v>
      </c>
      <c r="M36" s="60">
        <f>GEW!$E$12+($F36-GEW!$E$12)*SUM(Fasering!$D$5:$D$10)</f>
        <v>2522.387039128294</v>
      </c>
      <c r="N36" s="60">
        <f>GEW!$E$12+($F36-GEW!$E$12)*SUM(Fasering!$D$5:$D$11)</f>
        <v>2662.0735093873832</v>
      </c>
      <c r="O36" s="62">
        <f>GEW!$E$12+($F36-GEW!$E$12)*SUM(Fasering!$D$5:$D$12)</f>
        <v>2802.0747040000006</v>
      </c>
      <c r="P36" s="142">
        <f t="shared" si="3"/>
        <v>0</v>
      </c>
      <c r="Q36" s="144">
        <f t="shared" si="4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101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54">
        <f>$P36*SUM(Fasering!$D$5:$D$12)</f>
        <v>0</v>
      </c>
      <c r="Y36" s="142">
        <f t="shared" si="5"/>
        <v>0</v>
      </c>
      <c r="Z36" s="144">
        <f t="shared" si="6"/>
        <v>0</v>
      </c>
      <c r="AA36" s="53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101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54">
        <f>$Y36*SUM(Fasering!$D$5:$D$12)</f>
        <v>0</v>
      </c>
      <c r="AH36" s="5">
        <f>($AK$3+(I36+R36)*12*7.57%)*SUM(Fasering!$D$5)</f>
        <v>0</v>
      </c>
      <c r="AI36" s="109">
        <f>($AK$3+(J36+S36)*12*7.57%)*SUM(Fasering!$D$5:$D$7)</f>
        <v>529.57596784987788</v>
      </c>
      <c r="AJ36" s="109">
        <f>($AK$3+(K36+T36)*12*7.57%)*SUM(Fasering!$D$5:$D$8)</f>
        <v>885.17701350779782</v>
      </c>
      <c r="AK36" s="104">
        <f>($AK$3+(L36+U36)*12*7.57%)*SUM(Fasering!$D$5:$D$9)</f>
        <v>1278.512508038006</v>
      </c>
      <c r="AL36" s="9">
        <f>($AK$3+(M36+V36)*12*7.57%)*SUM(Fasering!$D$5:$D$10)</f>
        <v>1709.5824514405019</v>
      </c>
      <c r="AM36" s="9">
        <f>($AK$3+(N36+W36)*12*7.57%)*SUM(Fasering!$D$5:$D$11)</f>
        <v>2177.2906474571796</v>
      </c>
      <c r="AN36" s="74">
        <f>($AK$3+(O36+X36)*12*7.57%)*SUM(Fasering!$D$5:$D$12)</f>
        <v>2683.7446611136011</v>
      </c>
      <c r="AO36" s="5">
        <f>($AK$3+(I36+AA36)*12*7.57%)*SUM(Fasering!$D$5)</f>
        <v>0</v>
      </c>
      <c r="AP36" s="109">
        <f>($AK$3+(J36+AB36)*12*7.57%)*SUM(Fasering!$D$5:$D$7)</f>
        <v>529.57596784987788</v>
      </c>
      <c r="AQ36" s="109">
        <f>($AK$3+(K36+AC36)*12*7.57%)*SUM(Fasering!$D$5:$D$8)</f>
        <v>885.17701350779782</v>
      </c>
      <c r="AR36" s="104">
        <f>($AK$3+(L36+AD36)*12*7.57%)*SUM(Fasering!$D$5:$D$9)</f>
        <v>1278.512508038006</v>
      </c>
      <c r="AS36" s="9">
        <f>($AK$3+(M36+AE36)*12*7.57%)*SUM(Fasering!$D$5:$D$10)</f>
        <v>1709.5824514405019</v>
      </c>
      <c r="AT36" s="9">
        <f>($AK$3+(N36+AF36)*12*7.57%)*SUM(Fasering!$D$5:$D$11)</f>
        <v>2177.2906474571796</v>
      </c>
      <c r="AU36" s="74">
        <f>($AK$3+(O36+AG36)*12*7.57%)*SUM(Fasering!$D$5:$D$12)</f>
        <v>2683.7446611136011</v>
      </c>
    </row>
    <row r="37" spans="1:47" x14ac:dyDescent="0.3">
      <c r="A37" s="32">
        <f t="shared" si="7"/>
        <v>27</v>
      </c>
      <c r="B37" s="142">
        <v>24493.66</v>
      </c>
      <c r="C37" s="143"/>
      <c r="D37" s="142">
        <f t="shared" si="8"/>
        <v>33624.896448</v>
      </c>
      <c r="E37" s="144">
        <f t="shared" si="0"/>
        <v>833.53941006298976</v>
      </c>
      <c r="F37" s="142">
        <f t="shared" si="1"/>
        <v>2802.0747040000001</v>
      </c>
      <c r="G37" s="144">
        <f t="shared" si="2"/>
        <v>69.461617505249151</v>
      </c>
      <c r="H37" s="60">
        <f t="shared" si="9"/>
        <v>1742.05</v>
      </c>
      <c r="I37" s="60">
        <f>GEW!$E$12+($F37-GEW!$E$12)*SUM(Fasering!$D$5)</f>
        <v>1858.3776639999999</v>
      </c>
      <c r="J37" s="60">
        <f>GEW!$E$12+($F37-GEW!$E$12)*SUM(Fasering!$D$5:$D$7)</f>
        <v>2102.3834552904423</v>
      </c>
      <c r="K37" s="60">
        <f>GEW!$E$12+($F37-GEW!$E$12)*SUM(Fasering!$D$5:$D$8)</f>
        <v>2242.3846499030597</v>
      </c>
      <c r="L37" s="98">
        <f>GEW!$E$12+($F37-GEW!$E$12)*SUM(Fasering!$D$5:$D$9)</f>
        <v>2382.3858445156766</v>
      </c>
      <c r="M37" s="60">
        <f>GEW!$E$12+($F37-GEW!$E$12)*SUM(Fasering!$D$5:$D$10)</f>
        <v>2522.387039128294</v>
      </c>
      <c r="N37" s="60">
        <f>GEW!$E$12+($F37-GEW!$E$12)*SUM(Fasering!$D$5:$D$11)</f>
        <v>2662.0735093873832</v>
      </c>
      <c r="O37" s="62">
        <f>GEW!$E$12+($F37-GEW!$E$12)*SUM(Fasering!$D$5:$D$12)</f>
        <v>2802.0747040000006</v>
      </c>
      <c r="P37" s="142">
        <f t="shared" si="3"/>
        <v>0</v>
      </c>
      <c r="Q37" s="144">
        <f t="shared" si="4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101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54">
        <f>$P37*SUM(Fasering!$D$5:$D$12)</f>
        <v>0</v>
      </c>
      <c r="Y37" s="142">
        <f t="shared" si="5"/>
        <v>0</v>
      </c>
      <c r="Z37" s="144">
        <f t="shared" si="6"/>
        <v>0</v>
      </c>
      <c r="AA37" s="53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101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54">
        <f>$Y37*SUM(Fasering!$D$5:$D$12)</f>
        <v>0</v>
      </c>
      <c r="AH37" s="5">
        <f>($AK$3+(I37+R37)*12*7.57%)*SUM(Fasering!$D$5)</f>
        <v>0</v>
      </c>
      <c r="AI37" s="109">
        <f>($AK$3+(J37+S37)*12*7.57%)*SUM(Fasering!$D$5:$D$7)</f>
        <v>529.57596784987788</v>
      </c>
      <c r="AJ37" s="109">
        <f>($AK$3+(K37+T37)*12*7.57%)*SUM(Fasering!$D$5:$D$8)</f>
        <v>885.17701350779782</v>
      </c>
      <c r="AK37" s="104">
        <f>($AK$3+(L37+U37)*12*7.57%)*SUM(Fasering!$D$5:$D$9)</f>
        <v>1278.512508038006</v>
      </c>
      <c r="AL37" s="9">
        <f>($AK$3+(M37+V37)*12*7.57%)*SUM(Fasering!$D$5:$D$10)</f>
        <v>1709.5824514405019</v>
      </c>
      <c r="AM37" s="9">
        <f>($AK$3+(N37+W37)*12*7.57%)*SUM(Fasering!$D$5:$D$11)</f>
        <v>2177.2906474571796</v>
      </c>
      <c r="AN37" s="74">
        <f>($AK$3+(O37+X37)*12*7.57%)*SUM(Fasering!$D$5:$D$12)</f>
        <v>2683.7446611136011</v>
      </c>
      <c r="AO37" s="5">
        <f>($AK$3+(I37+AA37)*12*7.57%)*SUM(Fasering!$D$5)</f>
        <v>0</v>
      </c>
      <c r="AP37" s="109">
        <f>($AK$3+(J37+AB37)*12*7.57%)*SUM(Fasering!$D$5:$D$7)</f>
        <v>529.57596784987788</v>
      </c>
      <c r="AQ37" s="109">
        <f>($AK$3+(K37+AC37)*12*7.57%)*SUM(Fasering!$D$5:$D$8)</f>
        <v>885.17701350779782</v>
      </c>
      <c r="AR37" s="104">
        <f>($AK$3+(L37+AD37)*12*7.57%)*SUM(Fasering!$D$5:$D$9)</f>
        <v>1278.512508038006</v>
      </c>
      <c r="AS37" s="9">
        <f>($AK$3+(M37+AE37)*12*7.57%)*SUM(Fasering!$D$5:$D$10)</f>
        <v>1709.5824514405019</v>
      </c>
      <c r="AT37" s="9">
        <f>($AK$3+(N37+AF37)*12*7.57%)*SUM(Fasering!$D$5:$D$11)</f>
        <v>2177.2906474571796</v>
      </c>
      <c r="AU37" s="74">
        <f>($AK$3+(O37+AG37)*12*7.57%)*SUM(Fasering!$D$5:$D$12)</f>
        <v>2683.7446611136011</v>
      </c>
    </row>
    <row r="38" spans="1:47" x14ac:dyDescent="0.3">
      <c r="A38" s="35"/>
      <c r="B38" s="156"/>
      <c r="C38" s="157"/>
      <c r="D38" s="156"/>
      <c r="E38" s="157"/>
      <c r="F38" s="156"/>
      <c r="G38" s="157"/>
      <c r="H38" s="46"/>
      <c r="I38" s="46"/>
      <c r="J38" s="46"/>
      <c r="K38" s="99"/>
      <c r="L38" s="46"/>
      <c r="M38" s="46"/>
      <c r="N38" s="46"/>
      <c r="O38" s="51"/>
      <c r="P38" s="156"/>
      <c r="Q38" s="157"/>
      <c r="R38" s="46"/>
      <c r="S38" s="46"/>
      <c r="T38" s="99"/>
      <c r="U38" s="46"/>
      <c r="V38" s="46"/>
      <c r="W38" s="46"/>
      <c r="X38" s="51"/>
      <c r="Y38" s="156"/>
      <c r="Z38" s="157"/>
      <c r="AA38" s="46"/>
      <c r="AB38" s="46"/>
      <c r="AC38" s="99"/>
      <c r="AD38" s="46"/>
      <c r="AE38" s="46"/>
      <c r="AF38" s="46"/>
      <c r="AG38" s="51"/>
      <c r="AH38" s="75"/>
      <c r="AI38" s="110"/>
      <c r="AJ38" s="105"/>
      <c r="AK38" s="76"/>
      <c r="AL38" s="76"/>
      <c r="AM38" s="76"/>
      <c r="AN38" s="77"/>
      <c r="AO38" s="75"/>
      <c r="AP38" s="110"/>
      <c r="AQ38" s="105"/>
      <c r="AR38" s="76"/>
      <c r="AS38" s="76"/>
      <c r="AT38" s="76"/>
      <c r="AU38" s="77"/>
    </row>
  </sheetData>
  <mergeCells count="166">
    <mergeCell ref="B36:C36"/>
    <mergeCell ref="D36:E36"/>
    <mergeCell ref="F36:G36"/>
    <mergeCell ref="P36:Q36"/>
    <mergeCell ref="Y36:Z36"/>
    <mergeCell ref="B35:C35"/>
    <mergeCell ref="D35:E35"/>
    <mergeCell ref="F35:G35"/>
    <mergeCell ref="P35:Q35"/>
    <mergeCell ref="Y35:Z35"/>
    <mergeCell ref="B38:C38"/>
    <mergeCell ref="D38:E38"/>
    <mergeCell ref="F38:G38"/>
    <mergeCell ref="P38:Q38"/>
    <mergeCell ref="Y38:Z38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3:C33"/>
    <mergeCell ref="D33:E33"/>
    <mergeCell ref="F33:G33"/>
    <mergeCell ref="P33:Q33"/>
    <mergeCell ref="Y33:Z33"/>
    <mergeCell ref="B32:C32"/>
    <mergeCell ref="D32:E32"/>
    <mergeCell ref="F32:G32"/>
    <mergeCell ref="P32:Q32"/>
    <mergeCell ref="Y32:Z32"/>
    <mergeCell ref="B31:C31"/>
    <mergeCell ref="D31:E31"/>
    <mergeCell ref="F31:G31"/>
    <mergeCell ref="P31:Q31"/>
    <mergeCell ref="Y31:Z31"/>
    <mergeCell ref="B30:C30"/>
    <mergeCell ref="D30:E30"/>
    <mergeCell ref="F30:G30"/>
    <mergeCell ref="P30:Q30"/>
    <mergeCell ref="Y30:Z30"/>
    <mergeCell ref="B29:C29"/>
    <mergeCell ref="D29:E29"/>
    <mergeCell ref="F29:G29"/>
    <mergeCell ref="P29:Q29"/>
    <mergeCell ref="Y29:Z29"/>
    <mergeCell ref="B28:C28"/>
    <mergeCell ref="D28:E28"/>
    <mergeCell ref="F28:G28"/>
    <mergeCell ref="P28:Q28"/>
    <mergeCell ref="Y28:Z28"/>
    <mergeCell ref="B27:C27"/>
    <mergeCell ref="D27:E27"/>
    <mergeCell ref="F27:G27"/>
    <mergeCell ref="P27:Q27"/>
    <mergeCell ref="Y27:Z27"/>
    <mergeCell ref="B26:C26"/>
    <mergeCell ref="D26:E26"/>
    <mergeCell ref="F26:G26"/>
    <mergeCell ref="P26:Q26"/>
    <mergeCell ref="Y26:Z26"/>
    <mergeCell ref="B25:C25"/>
    <mergeCell ref="D25:E25"/>
    <mergeCell ref="F25:G25"/>
    <mergeCell ref="P25:Q25"/>
    <mergeCell ref="Y25:Z25"/>
    <mergeCell ref="B24:C24"/>
    <mergeCell ref="D24:E24"/>
    <mergeCell ref="F24:G24"/>
    <mergeCell ref="P24:Q24"/>
    <mergeCell ref="Y24:Z24"/>
    <mergeCell ref="B23:C23"/>
    <mergeCell ref="D23:E23"/>
    <mergeCell ref="F23:G23"/>
    <mergeCell ref="P23:Q23"/>
    <mergeCell ref="Y23:Z23"/>
    <mergeCell ref="B22:C22"/>
    <mergeCell ref="D22:E22"/>
    <mergeCell ref="F22:G22"/>
    <mergeCell ref="P22:Q22"/>
    <mergeCell ref="Y22:Z22"/>
    <mergeCell ref="B21:C21"/>
    <mergeCell ref="D21:E21"/>
    <mergeCell ref="F21:G21"/>
    <mergeCell ref="P21:Q21"/>
    <mergeCell ref="Y21:Z21"/>
    <mergeCell ref="B20:C20"/>
    <mergeCell ref="D20:E20"/>
    <mergeCell ref="F20:G20"/>
    <mergeCell ref="P20:Q20"/>
    <mergeCell ref="Y20:Z20"/>
    <mergeCell ref="B19:C19"/>
    <mergeCell ref="D19:E19"/>
    <mergeCell ref="F19:G19"/>
    <mergeCell ref="P19:Q19"/>
    <mergeCell ref="Y19:Z19"/>
    <mergeCell ref="B18:C18"/>
    <mergeCell ref="D18:E18"/>
    <mergeCell ref="F18:G18"/>
    <mergeCell ref="P18:Q18"/>
    <mergeCell ref="Y18:Z18"/>
    <mergeCell ref="B17:C17"/>
    <mergeCell ref="D17:E17"/>
    <mergeCell ref="F17:G17"/>
    <mergeCell ref="P17:Q17"/>
    <mergeCell ref="Y17:Z17"/>
    <mergeCell ref="B16:C16"/>
    <mergeCell ref="D16:E16"/>
    <mergeCell ref="F16:G16"/>
    <mergeCell ref="P16:Q16"/>
    <mergeCell ref="Y16:Z16"/>
    <mergeCell ref="B15:C15"/>
    <mergeCell ref="D15:E15"/>
    <mergeCell ref="F15:G15"/>
    <mergeCell ref="P15:Q15"/>
    <mergeCell ref="Y15:Z15"/>
    <mergeCell ref="B14:C14"/>
    <mergeCell ref="D14:E14"/>
    <mergeCell ref="F14:G14"/>
    <mergeCell ref="P14:Q14"/>
    <mergeCell ref="Y14:Z14"/>
    <mergeCell ref="B13:C13"/>
    <mergeCell ref="D13:E13"/>
    <mergeCell ref="F13:G13"/>
    <mergeCell ref="P13:Q13"/>
    <mergeCell ref="Y13:Z13"/>
    <mergeCell ref="B12:C12"/>
    <mergeCell ref="D12:E12"/>
    <mergeCell ref="F12:G12"/>
    <mergeCell ref="P12:Q12"/>
    <mergeCell ref="Y12:Z12"/>
    <mergeCell ref="B11:C11"/>
    <mergeCell ref="D11:E11"/>
    <mergeCell ref="F11:G11"/>
    <mergeCell ref="P11:Q11"/>
    <mergeCell ref="Y11:Z11"/>
    <mergeCell ref="B10:C10"/>
    <mergeCell ref="D10:E10"/>
    <mergeCell ref="F10:G10"/>
    <mergeCell ref="P10:Q10"/>
    <mergeCell ref="Y10:Z10"/>
    <mergeCell ref="B9:C9"/>
    <mergeCell ref="D9:E9"/>
    <mergeCell ref="B8:C8"/>
    <mergeCell ref="D8:E8"/>
    <mergeCell ref="P8:Q8"/>
    <mergeCell ref="Y8:Z8"/>
    <mergeCell ref="F8:G8"/>
    <mergeCell ref="AH6:AN6"/>
    <mergeCell ref="AO6:AU6"/>
    <mergeCell ref="B6:E6"/>
    <mergeCell ref="P6:Q6"/>
    <mergeCell ref="Y6:Z6"/>
    <mergeCell ref="B7:C7"/>
    <mergeCell ref="D7:E7"/>
    <mergeCell ref="F7:G7"/>
    <mergeCell ref="P7:Q7"/>
    <mergeCell ref="Y7:Z7"/>
    <mergeCell ref="F6:G6"/>
    <mergeCell ref="R6:X6"/>
    <mergeCell ref="AA6:AG6"/>
    <mergeCell ref="H6:O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  <ignoredErrors>
    <ignoredError sqref="I8:AU8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2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375" style="23" customWidth="1"/>
    <col min="11" max="11" width="11.375" style="24" customWidth="1"/>
    <col min="12" max="15" width="11.375" style="23" customWidth="1"/>
    <col min="16" max="17" width="7.75" style="23" customWidth="1"/>
    <col min="18" max="19" width="11.375" style="23" customWidth="1"/>
    <col min="20" max="20" width="11.375" style="24" customWidth="1"/>
    <col min="21" max="24" width="11.375" style="23" customWidth="1"/>
    <col min="25" max="26" width="7.75" style="23" customWidth="1"/>
    <col min="27" max="28" width="11.375" style="23" customWidth="1"/>
    <col min="29" max="29" width="11.375" style="24" customWidth="1"/>
    <col min="30" max="33" width="11.375" style="23" customWidth="1"/>
    <col min="34" max="34" width="11.25" customWidth="1"/>
    <col min="35" max="35" width="11.25" style="68" customWidth="1"/>
    <col min="36" max="36" width="11.25" style="94" customWidth="1"/>
    <col min="37" max="41" width="11.25" customWidth="1"/>
    <col min="42" max="42" width="11.25" style="68" customWidth="1"/>
    <col min="43" max="43" width="11.25" style="94" customWidth="1"/>
    <col min="44" max="45" width="11.25" style="23" customWidth="1"/>
    <col min="46" max="47" width="11.25" customWidth="1"/>
  </cols>
  <sheetData>
    <row r="1" spans="1:47" s="23" customFormat="1" ht="16.5" x14ac:dyDescent="0.3">
      <c r="A1" s="21" t="s">
        <v>48</v>
      </c>
      <c r="B1" s="21" t="s">
        <v>19</v>
      </c>
      <c r="C1" s="21" t="s">
        <v>49</v>
      </c>
      <c r="D1" s="21"/>
      <c r="E1" s="22"/>
      <c r="G1" s="55"/>
      <c r="H1" s="55"/>
      <c r="I1" s="55"/>
      <c r="K1" s="24"/>
      <c r="L1" s="85">
        <f>D8</f>
        <v>44287</v>
      </c>
      <c r="O1" s="24" t="s">
        <v>50</v>
      </c>
      <c r="T1" s="24"/>
      <c r="AC1" s="24"/>
      <c r="AJ1" s="24"/>
      <c r="AQ1" s="24"/>
    </row>
    <row r="2" spans="1:47" s="23" customFormat="1" ht="17.25" x14ac:dyDescent="0.35">
      <c r="A2" s="21"/>
      <c r="B2" s="21"/>
      <c r="C2" s="21"/>
      <c r="D2" s="21"/>
      <c r="E2"/>
      <c r="F2"/>
      <c r="G2"/>
      <c r="H2"/>
      <c r="I2"/>
      <c r="J2" s="57"/>
      <c r="K2" s="24"/>
      <c r="T2" s="24"/>
      <c r="V2" s="25"/>
      <c r="AC2" s="24"/>
      <c r="AH2" s="68" t="str">
        <f>'L4'!$AH$2</f>
        <v>Berekening eindejaarspremie 2020:</v>
      </c>
      <c r="AI2" s="68"/>
      <c r="AJ2" s="94"/>
      <c r="AK2"/>
      <c r="AL2"/>
      <c r="AQ2" s="24"/>
    </row>
    <row r="3" spans="1:47" s="23" customFormat="1" ht="17.25" x14ac:dyDescent="0.35">
      <c r="A3" s="21"/>
      <c r="B3" s="21"/>
      <c r="C3" s="21"/>
      <c r="D3" s="21"/>
      <c r="E3"/>
      <c r="F3"/>
      <c r="G3"/>
      <c r="H3"/>
      <c r="I3"/>
      <c r="J3" s="57"/>
      <c r="K3" s="24"/>
      <c r="N3" s="23" t="s">
        <v>21</v>
      </c>
      <c r="O3" s="67">
        <f>'L4'!O3</f>
        <v>1.3728</v>
      </c>
      <c r="T3" s="24"/>
      <c r="V3" s="25"/>
      <c r="AC3" s="24"/>
      <c r="AH3" s="69" t="s">
        <v>92</v>
      </c>
      <c r="AI3" s="68"/>
      <c r="AJ3" s="24"/>
      <c r="AK3" s="70">
        <f>'L4'!$AK$3</f>
        <v>138.34</v>
      </c>
      <c r="AL3"/>
      <c r="AQ3" s="24"/>
    </row>
    <row r="4" spans="1:47" s="23" customFormat="1" ht="17.25" x14ac:dyDescent="0.35">
      <c r="A4" s="21"/>
      <c r="B4" s="21"/>
      <c r="C4" s="21"/>
      <c r="D4" s="21"/>
      <c r="E4"/>
      <c r="F4"/>
      <c r="G4"/>
      <c r="H4"/>
      <c r="I4"/>
      <c r="J4" s="57"/>
      <c r="K4" s="24"/>
      <c r="T4" s="24"/>
      <c r="V4" s="25"/>
      <c r="AC4" s="24"/>
      <c r="AH4" s="69" t="s">
        <v>47</v>
      </c>
      <c r="AI4" s="68"/>
      <c r="AJ4" s="94"/>
      <c r="AK4"/>
      <c r="AL4"/>
      <c r="AQ4" s="24"/>
    </row>
    <row r="6" spans="1:47" x14ac:dyDescent="0.3">
      <c r="A6" s="28"/>
      <c r="B6" s="135" t="s">
        <v>22</v>
      </c>
      <c r="C6" s="136"/>
      <c r="D6" s="136"/>
      <c r="E6" s="137"/>
      <c r="F6" s="135" t="s">
        <v>23</v>
      </c>
      <c r="G6" s="137"/>
      <c r="H6" s="132" t="s">
        <v>37</v>
      </c>
      <c r="I6" s="133"/>
      <c r="J6" s="133"/>
      <c r="K6" s="133"/>
      <c r="L6" s="133"/>
      <c r="M6" s="133"/>
      <c r="N6" s="133"/>
      <c r="O6" s="134"/>
      <c r="P6" s="135" t="s">
        <v>24</v>
      </c>
      <c r="Q6" s="138"/>
      <c r="R6" s="132" t="s">
        <v>38</v>
      </c>
      <c r="S6" s="133"/>
      <c r="T6" s="133"/>
      <c r="U6" s="133"/>
      <c r="V6" s="133"/>
      <c r="W6" s="133"/>
      <c r="X6" s="134"/>
      <c r="Y6" s="135" t="s">
        <v>25</v>
      </c>
      <c r="Z6" s="137"/>
      <c r="AA6" s="132" t="s">
        <v>39</v>
      </c>
      <c r="AB6" s="133"/>
      <c r="AC6" s="133"/>
      <c r="AD6" s="133"/>
      <c r="AE6" s="133"/>
      <c r="AF6" s="133"/>
      <c r="AG6" s="134"/>
      <c r="AH6" s="132" t="s">
        <v>99</v>
      </c>
      <c r="AI6" s="133"/>
      <c r="AJ6" s="133"/>
      <c r="AK6" s="133"/>
      <c r="AL6" s="133"/>
      <c r="AM6" s="133"/>
      <c r="AN6" s="134"/>
      <c r="AO6" s="132" t="s">
        <v>100</v>
      </c>
      <c r="AP6" s="133"/>
      <c r="AQ6" s="133"/>
      <c r="AR6" s="133"/>
      <c r="AS6" s="133"/>
      <c r="AT6" s="133"/>
      <c r="AU6" s="134"/>
    </row>
    <row r="7" spans="1:47" x14ac:dyDescent="0.3">
      <c r="A7" s="32"/>
      <c r="B7" s="139">
        <v>1</v>
      </c>
      <c r="C7" s="140"/>
      <c r="D7" s="139"/>
      <c r="E7" s="140"/>
      <c r="F7" s="139"/>
      <c r="G7" s="140"/>
      <c r="H7" s="43" t="s">
        <v>128</v>
      </c>
      <c r="I7" s="43" t="s">
        <v>32</v>
      </c>
      <c r="J7" s="43" t="s">
        <v>33</v>
      </c>
      <c r="K7" s="43" t="s">
        <v>34</v>
      </c>
      <c r="L7" s="95" t="s">
        <v>35</v>
      </c>
      <c r="M7" s="43" t="s">
        <v>36</v>
      </c>
      <c r="N7" s="43" t="s">
        <v>125</v>
      </c>
      <c r="O7" s="114" t="s">
        <v>126</v>
      </c>
      <c r="P7" s="139"/>
      <c r="Q7" s="140"/>
      <c r="R7" s="43" t="s">
        <v>127</v>
      </c>
      <c r="S7" s="43" t="s">
        <v>33</v>
      </c>
      <c r="T7" s="43" t="s">
        <v>34</v>
      </c>
      <c r="U7" s="95" t="s">
        <v>35</v>
      </c>
      <c r="V7" s="43" t="s">
        <v>36</v>
      </c>
      <c r="W7" s="43" t="s">
        <v>125</v>
      </c>
      <c r="X7" s="114" t="s">
        <v>126</v>
      </c>
      <c r="Y7" s="141" t="s">
        <v>27</v>
      </c>
      <c r="Z7" s="140"/>
      <c r="AA7" s="43" t="s">
        <v>127</v>
      </c>
      <c r="AB7" s="43" t="s">
        <v>33</v>
      </c>
      <c r="AC7" s="43" t="s">
        <v>34</v>
      </c>
      <c r="AD7" s="95" t="s">
        <v>35</v>
      </c>
      <c r="AE7" s="43" t="s">
        <v>36</v>
      </c>
      <c r="AF7" s="43" t="s">
        <v>125</v>
      </c>
      <c r="AG7" s="114" t="s">
        <v>126</v>
      </c>
      <c r="AH7" s="43" t="s">
        <v>127</v>
      </c>
      <c r="AI7" s="43" t="s">
        <v>33</v>
      </c>
      <c r="AJ7" s="43" t="s">
        <v>34</v>
      </c>
      <c r="AK7" s="95" t="s">
        <v>35</v>
      </c>
      <c r="AL7" s="43" t="s">
        <v>36</v>
      </c>
      <c r="AM7" s="43" t="s">
        <v>125</v>
      </c>
      <c r="AN7" s="114" t="s">
        <v>126</v>
      </c>
      <c r="AO7" s="43" t="s">
        <v>127</v>
      </c>
      <c r="AP7" s="43" t="s">
        <v>33</v>
      </c>
      <c r="AQ7" s="43" t="s">
        <v>34</v>
      </c>
      <c r="AR7" s="95" t="s">
        <v>35</v>
      </c>
      <c r="AS7" s="43" t="s">
        <v>36</v>
      </c>
      <c r="AT7" s="43" t="s">
        <v>125</v>
      </c>
      <c r="AU7" s="114" t="s">
        <v>126</v>
      </c>
    </row>
    <row r="8" spans="1:47" x14ac:dyDescent="0.3">
      <c r="A8" s="32"/>
      <c r="B8" s="148" t="s">
        <v>30</v>
      </c>
      <c r="C8" s="149"/>
      <c r="D8" s="150">
        <f>'L4'!$D$8</f>
        <v>44287</v>
      </c>
      <c r="E8" s="151"/>
      <c r="F8" s="154">
        <f>D8</f>
        <v>44287</v>
      </c>
      <c r="G8" s="155"/>
      <c r="H8" s="47"/>
      <c r="I8" s="47" t="s">
        <v>101</v>
      </c>
      <c r="J8" s="47" t="s">
        <v>102</v>
      </c>
      <c r="K8" s="47" t="s">
        <v>103</v>
      </c>
      <c r="L8" s="96" t="s">
        <v>103</v>
      </c>
      <c r="M8" s="47" t="s">
        <v>103</v>
      </c>
      <c r="N8" s="47" t="s">
        <v>104</v>
      </c>
      <c r="O8" s="52" t="s">
        <v>103</v>
      </c>
      <c r="P8" s="152"/>
      <c r="Q8" s="153"/>
      <c r="R8" s="47" t="s">
        <v>101</v>
      </c>
      <c r="S8" s="47" t="s">
        <v>102</v>
      </c>
      <c r="T8" s="47" t="s">
        <v>103</v>
      </c>
      <c r="U8" s="96" t="s">
        <v>103</v>
      </c>
      <c r="V8" s="47" t="s">
        <v>103</v>
      </c>
      <c r="W8" s="47" t="s">
        <v>104</v>
      </c>
      <c r="X8" s="52" t="s">
        <v>103</v>
      </c>
      <c r="Y8" s="152"/>
      <c r="Z8" s="153"/>
      <c r="AA8" s="47" t="s">
        <v>101</v>
      </c>
      <c r="AB8" s="47" t="s">
        <v>102</v>
      </c>
      <c r="AC8" s="47" t="s">
        <v>103</v>
      </c>
      <c r="AD8" s="96" t="s">
        <v>103</v>
      </c>
      <c r="AE8" s="47" t="s">
        <v>103</v>
      </c>
      <c r="AF8" s="47" t="s">
        <v>104</v>
      </c>
      <c r="AG8" s="52" t="s">
        <v>103</v>
      </c>
      <c r="AH8" s="47" t="s">
        <v>101</v>
      </c>
      <c r="AI8" s="47" t="s">
        <v>102</v>
      </c>
      <c r="AJ8" s="47" t="s">
        <v>103</v>
      </c>
      <c r="AK8" s="96" t="s">
        <v>103</v>
      </c>
      <c r="AL8" s="47" t="s">
        <v>103</v>
      </c>
      <c r="AM8" s="47" t="s">
        <v>104</v>
      </c>
      <c r="AN8" s="52" t="s">
        <v>103</v>
      </c>
      <c r="AO8" s="47" t="s">
        <v>101</v>
      </c>
      <c r="AP8" s="47" t="s">
        <v>102</v>
      </c>
      <c r="AQ8" s="47" t="s">
        <v>103</v>
      </c>
      <c r="AR8" s="96" t="s">
        <v>103</v>
      </c>
      <c r="AS8" s="47" t="s">
        <v>103</v>
      </c>
      <c r="AT8" s="47" t="s">
        <v>104</v>
      </c>
      <c r="AU8" s="52" t="s">
        <v>103</v>
      </c>
    </row>
    <row r="9" spans="1:47" x14ac:dyDescent="0.3">
      <c r="A9" s="32"/>
      <c r="B9" s="135"/>
      <c r="C9" s="137"/>
      <c r="D9" s="147"/>
      <c r="E9" s="138"/>
      <c r="F9" s="93"/>
      <c r="G9" s="59"/>
      <c r="H9" s="61"/>
      <c r="I9" s="61"/>
      <c r="J9" s="61"/>
      <c r="K9" s="61"/>
      <c r="L9" s="97"/>
      <c r="M9" s="61"/>
      <c r="N9" s="61"/>
      <c r="O9" s="59"/>
      <c r="P9" s="58"/>
      <c r="Q9" s="59"/>
      <c r="R9" s="44"/>
      <c r="S9" s="44"/>
      <c r="T9" s="44"/>
      <c r="U9" s="100"/>
      <c r="V9" s="44"/>
      <c r="W9" s="44"/>
      <c r="X9" s="113"/>
      <c r="Y9" s="58"/>
      <c r="Z9" s="59"/>
      <c r="AA9" s="118"/>
      <c r="AB9" s="44"/>
      <c r="AC9" s="44"/>
      <c r="AD9" s="100"/>
      <c r="AE9" s="44"/>
      <c r="AF9" s="44"/>
      <c r="AG9" s="113"/>
      <c r="AH9" s="71"/>
      <c r="AI9" s="108"/>
      <c r="AJ9" s="108"/>
      <c r="AK9" s="103"/>
      <c r="AL9" s="72"/>
      <c r="AM9" s="72"/>
      <c r="AN9" s="73"/>
      <c r="AO9" s="71"/>
      <c r="AP9" s="108"/>
      <c r="AQ9" s="108"/>
      <c r="AR9" s="103"/>
      <c r="AS9" s="72"/>
      <c r="AT9" s="72"/>
      <c r="AU9" s="73"/>
    </row>
    <row r="10" spans="1:47" x14ac:dyDescent="0.3">
      <c r="A10" s="32">
        <v>0</v>
      </c>
      <c r="B10" s="142">
        <v>15682.44</v>
      </c>
      <c r="C10" s="143"/>
      <c r="D10" s="142">
        <f t="shared" ref="D10:D37" si="0">B10*$O$3</f>
        <v>21528.853632000002</v>
      </c>
      <c r="E10" s="144">
        <f t="shared" ref="E10:E37" si="1">D10/40.3399</f>
        <v>533.68634111636379</v>
      </c>
      <c r="F10" s="145">
        <f t="shared" ref="F10:F37" si="2">B10/12*$O$3</f>
        <v>1794.0711360000003</v>
      </c>
      <c r="G10" s="146"/>
      <c r="H10" s="60">
        <f>'L4'!$H$10</f>
        <v>1742.05</v>
      </c>
      <c r="I10" s="60">
        <f>GEW!$E$12</f>
        <v>1858.3776639999999</v>
      </c>
      <c r="J10" s="60">
        <f>GEW!$E$12</f>
        <v>1858.3776639999999</v>
      </c>
      <c r="K10" s="60">
        <f>GEW!$E$12</f>
        <v>1858.3776639999999</v>
      </c>
      <c r="L10" s="98">
        <f>GEW!$E$12</f>
        <v>1858.3776639999999</v>
      </c>
      <c r="M10" s="60">
        <f>GEW!$E$12</f>
        <v>1858.3776639999999</v>
      </c>
      <c r="N10" s="60">
        <f>GEW!$E$12</f>
        <v>1858.3776639999999</v>
      </c>
      <c r="O10" s="117">
        <f>GEW!$E$12</f>
        <v>1858.3776639999999</v>
      </c>
      <c r="P10" s="145">
        <f t="shared" ref="P10:P37" si="3">((B10&lt;19968.2)*913.03+(B10&gt;19968.2)*(B10&lt;20424.71)*(20424.71-B10+456.51)+(B10&gt;20424.71)*(B10&lt;22659.62)*456.51+(B10&gt;22659.62)*(B10&lt;23116.13)*(23116.13-B10))/12*$O$3</f>
        <v>104.450632</v>
      </c>
      <c r="Q10" s="146">
        <f t="shared" ref="Q10:Q37" si="4">P10/40.3399</f>
        <v>2.5892635331272511</v>
      </c>
      <c r="R10" s="45">
        <f>$P10*SUM(Fasering!$D$5)</f>
        <v>0</v>
      </c>
      <c r="S10" s="45">
        <f>$P10*SUM(Fasering!$D$5:$D$7)</f>
        <v>27.007141096836332</v>
      </c>
      <c r="T10" s="45">
        <f>$P10*SUM(Fasering!$D$5:$D$8)</f>
        <v>42.502806165408408</v>
      </c>
      <c r="U10" s="101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116">
        <f>$P10*SUM(Fasering!$D$5:$D$12)</f>
        <v>104.45063200000003</v>
      </c>
      <c r="Y10" s="145">
        <f t="shared" ref="Y10:Y37" si="5">((B10&lt;19968.2)*456.51+(B10&gt;19968.2)*(B10&lt;20196.46)*(20196.46-B10+228.26)+(B10&gt;20196.46)*(B10&lt;22659.62)*228.26+(B10&gt;22659.62)*(B10&lt;22887.88)*(22887.88-B10))/12*$O$3</f>
        <v>52.224743999999994</v>
      </c>
      <c r="Z10" s="146">
        <f t="shared" ref="Z10:Z37" si="6">Y10/40.3399</f>
        <v>1.2946175870540084</v>
      </c>
      <c r="AA10" s="115">
        <f>$Y10*SUM(Fasering!$D$5)</f>
        <v>0</v>
      </c>
      <c r="AB10" s="45">
        <f>$Y10*SUM(Fasering!$D$5:$D$7)</f>
        <v>13.503422649986039</v>
      </c>
      <c r="AC10" s="45">
        <f>$Y10*SUM(Fasering!$D$5:$D$8)</f>
        <v>21.25117032580593</v>
      </c>
      <c r="AD10" s="101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116">
        <f>$Y10*SUM(Fasering!$D$5:$D$12)</f>
        <v>52.224744000000008</v>
      </c>
      <c r="AH10" s="5">
        <f>($AK$3+(I10+R10)*12*7.57%)*SUM(Fasering!$D$5)</f>
        <v>0</v>
      </c>
      <c r="AI10" s="109">
        <f>($AK$3+(J10+S10)*12*7.57%)*SUM(Fasering!$D$5:$D$7)</f>
        <v>478.60748584188161</v>
      </c>
      <c r="AJ10" s="109">
        <f>($AK$3+(K10+T10)*12*7.57%)*SUM(Fasering!$D$5:$D$8)</f>
        <v>758.94204345524201</v>
      </c>
      <c r="AK10" s="104">
        <f>($AK$3+(L10+U10)*12*7.57%)*SUM(Fasering!$D$5:$D$9)</f>
        <v>1043.4531395823633</v>
      </c>
      <c r="AL10" s="9">
        <f>($AK$3+(M10+V10)*12*7.57%)*SUM(Fasering!$D$5:$D$10)</f>
        <v>1332.1407742232454</v>
      </c>
      <c r="AM10" s="9">
        <f>($AK$3+(N10+W10)*12*7.57%)*SUM(Fasering!$D$5:$D$11)</f>
        <v>1624.3419013263363</v>
      </c>
      <c r="AN10" s="74">
        <f>($AK$3+(O10+X10)*12*7.57%)*SUM(Fasering!$D$5:$D$12)</f>
        <v>1921.3732240864003</v>
      </c>
      <c r="AO10" s="5">
        <f>($AK$3+(I10+AA10)*12*7.57%)*SUM(Fasering!$D$5)</f>
        <v>0</v>
      </c>
      <c r="AP10" s="109">
        <f>($AK$3+(J10+AB10)*12*7.57%)*SUM(Fasering!$D$5:$D$7)</f>
        <v>475.4357424688917</v>
      </c>
      <c r="AQ10" s="109">
        <f>($AK$3+(K10+AC10)*12*7.57%)*SUM(Fasering!$D$5:$D$8)</f>
        <v>751.08650383683698</v>
      </c>
      <c r="AR10" s="104">
        <f>($AK$3+(L10+AD10)*12*7.57%)*SUM(Fasering!$D$5:$D$9)</f>
        <v>1028.8255115898048</v>
      </c>
      <c r="AS10" s="9">
        <f>($AK$3+(M10+AE10)*12*7.57%)*SUM(Fasering!$D$5:$D$10)</f>
        <v>1308.6527657277948</v>
      </c>
      <c r="AT10" s="9">
        <f>($AK$3+(N10+AF10)*12*7.57%)*SUM(Fasering!$D$5:$D$11)</f>
        <v>1589.9321749219193</v>
      </c>
      <c r="AU10" s="74">
        <f>($AK$3+(O10+AG10)*12*7.57%)*SUM(Fasering!$D$5:$D$12)</f>
        <v>1873.9312274272004</v>
      </c>
    </row>
    <row r="11" spans="1:47" x14ac:dyDescent="0.3">
      <c r="A11" s="32">
        <f t="shared" ref="A11:A37" si="7">+A10+1</f>
        <v>1</v>
      </c>
      <c r="B11" s="142">
        <v>16325.8</v>
      </c>
      <c r="C11" s="143"/>
      <c r="D11" s="142">
        <f t="shared" si="0"/>
        <v>22412.058239999998</v>
      </c>
      <c r="E11" s="144">
        <f t="shared" si="1"/>
        <v>555.58041145367235</v>
      </c>
      <c r="F11" s="145">
        <f t="shared" si="2"/>
        <v>1867.6715200000001</v>
      </c>
      <c r="G11" s="146">
        <f t="shared" ref="G11:G37" si="8">F11/40.3399</f>
        <v>46.29836762113937</v>
      </c>
      <c r="H11" s="60">
        <f>'L4'!$H$10</f>
        <v>1742.05</v>
      </c>
      <c r="I11" s="60">
        <f>GEW!$E$12+($F11-GEW!$E$12)*SUM(Fasering!$D$5)</f>
        <v>1858.3776639999999</v>
      </c>
      <c r="J11" s="60">
        <f>GEW!$E$12+($F11-GEW!$E$12)*SUM(Fasering!$D$5:$D$7)</f>
        <v>1860.7807177251864</v>
      </c>
      <c r="K11" s="60">
        <f>GEW!$E$12+($F11-GEW!$E$12)*SUM(Fasering!$D$5:$D$8)</f>
        <v>1862.1594980830835</v>
      </c>
      <c r="L11" s="98">
        <f>GEW!$E$12+($F11-GEW!$E$12)*SUM(Fasering!$D$5:$D$9)</f>
        <v>1863.5382784409805</v>
      </c>
      <c r="M11" s="60">
        <f>GEW!$E$12+($F11-GEW!$E$12)*SUM(Fasering!$D$5:$D$10)</f>
        <v>1864.9170587988779</v>
      </c>
      <c r="N11" s="60">
        <f>GEW!$E$12+($F11-GEW!$E$12)*SUM(Fasering!$D$5:$D$11)</f>
        <v>1866.292739642103</v>
      </c>
      <c r="O11" s="117">
        <f>GEW!$E$12+($F11-GEW!$E$12)*SUM(Fasering!$D$5:$D$12)</f>
        <v>1867.6715200000001</v>
      </c>
      <c r="P11" s="145">
        <f t="shared" si="3"/>
        <v>104.450632</v>
      </c>
      <c r="Q11" s="146">
        <f t="shared" si="4"/>
        <v>2.5892635331272511</v>
      </c>
      <c r="R11" s="45">
        <f>$P11*SUM(Fasering!$D$5)</f>
        <v>0</v>
      </c>
      <c r="S11" s="45">
        <f>$P11*SUM(Fasering!$D$5:$D$7)</f>
        <v>27.007141096836332</v>
      </c>
      <c r="T11" s="45">
        <f>$P11*SUM(Fasering!$D$5:$D$8)</f>
        <v>42.502806165408408</v>
      </c>
      <c r="U11" s="101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116">
        <f>$P11*SUM(Fasering!$D$5:$D$12)</f>
        <v>104.45063200000003</v>
      </c>
      <c r="Y11" s="145">
        <f t="shared" si="5"/>
        <v>52.224743999999994</v>
      </c>
      <c r="Z11" s="146">
        <f t="shared" si="6"/>
        <v>1.2946175870540084</v>
      </c>
      <c r="AA11" s="115">
        <f>$Y11*SUM(Fasering!$D$5)</f>
        <v>0</v>
      </c>
      <c r="AB11" s="45">
        <f>$Y11*SUM(Fasering!$D$5:$D$7)</f>
        <v>13.503422649986039</v>
      </c>
      <c r="AC11" s="45">
        <f>$Y11*SUM(Fasering!$D$5:$D$8)</f>
        <v>21.25117032580593</v>
      </c>
      <c r="AD11" s="101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116">
        <f>$Y11*SUM(Fasering!$D$5:$D$12)</f>
        <v>52.224744000000008</v>
      </c>
      <c r="AH11" s="5">
        <f>($AK$3+(I11+R11)*12*7.57%)*SUM(Fasering!$D$5)</f>
        <v>0</v>
      </c>
      <c r="AI11" s="109">
        <f>($AK$3+(J11+S11)*12*7.57%)*SUM(Fasering!$D$5:$D$7)</f>
        <v>479.17191331849102</v>
      </c>
      <c r="AJ11" s="109">
        <f>($AK$3+(K11+T11)*12*7.57%)*SUM(Fasering!$D$5:$D$8)</f>
        <v>760.33997572239196</v>
      </c>
      <c r="AK11" s="104">
        <f>($AK$3+(L11+U11)*12*7.57%)*SUM(Fasering!$D$5:$D$9)</f>
        <v>1046.0561985898887</v>
      </c>
      <c r="AL11" s="9">
        <f>($AK$3+(M11+V11)*12*7.57%)*SUM(Fasering!$D$5:$D$10)</f>
        <v>1336.3205819209816</v>
      </c>
      <c r="AM11" s="9">
        <f>($AK$3+(N11+W11)*12*7.57%)*SUM(Fasering!$D$5:$D$11)</f>
        <v>1630.4652829374265</v>
      </c>
      <c r="AN11" s="74">
        <f>($AK$3+(O11+X11)*12*7.57%)*SUM(Fasering!$D$5:$D$12)</f>
        <v>1929.8157628768006</v>
      </c>
      <c r="AO11" s="5">
        <f>($AK$3+(I11+AA11)*12*7.57%)*SUM(Fasering!$D$5)</f>
        <v>0</v>
      </c>
      <c r="AP11" s="109">
        <f>($AK$3+(J11+AB11)*12*7.57%)*SUM(Fasering!$D$5:$D$7)</f>
        <v>476.00016994550111</v>
      </c>
      <c r="AQ11" s="109">
        <f>($AK$3+(K11+AC11)*12*7.57%)*SUM(Fasering!$D$5:$D$8)</f>
        <v>752.48443610398692</v>
      </c>
      <c r="AR11" s="104">
        <f>($AK$3+(L11+AD11)*12*7.57%)*SUM(Fasering!$D$5:$D$9)</f>
        <v>1031.4285705973298</v>
      </c>
      <c r="AS11" s="9">
        <f>($AK$3+(M11+AE11)*12*7.57%)*SUM(Fasering!$D$5:$D$10)</f>
        <v>1312.8325734255309</v>
      </c>
      <c r="AT11" s="9">
        <f>($AK$3+(N11+AF11)*12*7.57%)*SUM(Fasering!$D$5:$D$11)</f>
        <v>1596.0555565330096</v>
      </c>
      <c r="AU11" s="74">
        <f>($AK$3+(O11+AG11)*12*7.57%)*SUM(Fasering!$D$5:$D$12)</f>
        <v>1882.3737662176006</v>
      </c>
    </row>
    <row r="12" spans="1:47" x14ac:dyDescent="0.3">
      <c r="A12" s="32">
        <f t="shared" si="7"/>
        <v>2</v>
      </c>
      <c r="B12" s="142">
        <v>16969.169999999998</v>
      </c>
      <c r="C12" s="143"/>
      <c r="D12" s="142">
        <f t="shared" si="0"/>
        <v>23295.276575999997</v>
      </c>
      <c r="E12" s="144">
        <f t="shared" si="1"/>
        <v>577.47482209921191</v>
      </c>
      <c r="F12" s="145">
        <f t="shared" si="2"/>
        <v>1941.2730479999998</v>
      </c>
      <c r="G12" s="146">
        <f t="shared" si="8"/>
        <v>48.122901841600992</v>
      </c>
      <c r="H12" s="60">
        <f>'L4'!$H$10</f>
        <v>1742.05</v>
      </c>
      <c r="I12" s="60">
        <f>GEW!$E$12+($F12-GEW!$E$12)*SUM(Fasering!$D$5)</f>
        <v>1858.3776639999999</v>
      </c>
      <c r="J12" s="60">
        <f>GEW!$E$12+($F12-GEW!$E$12)*SUM(Fasering!$D$5:$D$7)</f>
        <v>1879.8114005805926</v>
      </c>
      <c r="K12" s="60">
        <f>GEW!$E$12+($F12-GEW!$E$12)*SUM(Fasering!$D$5:$D$8)</f>
        <v>1892.1092592110188</v>
      </c>
      <c r="L12" s="98">
        <f>GEW!$E$12+($F12-GEW!$E$12)*SUM(Fasering!$D$5:$D$9)</f>
        <v>1904.4071178414449</v>
      </c>
      <c r="M12" s="60">
        <f>GEW!$E$12+($F12-GEW!$E$12)*SUM(Fasering!$D$5:$D$10)</f>
        <v>1916.7049764718711</v>
      </c>
      <c r="N12" s="60">
        <f>GEW!$E$12+($F12-GEW!$E$12)*SUM(Fasering!$D$5:$D$11)</f>
        <v>1928.9751893695736</v>
      </c>
      <c r="O12" s="117">
        <f>GEW!$E$12+($F12-GEW!$E$12)*SUM(Fasering!$D$5:$D$12)</f>
        <v>1941.2730479999998</v>
      </c>
      <c r="P12" s="145">
        <f t="shared" si="3"/>
        <v>104.450632</v>
      </c>
      <c r="Q12" s="146">
        <f t="shared" si="4"/>
        <v>2.5892635331272511</v>
      </c>
      <c r="R12" s="45">
        <f>$P12*SUM(Fasering!$D$5)</f>
        <v>0</v>
      </c>
      <c r="S12" s="45">
        <f>$P12*SUM(Fasering!$D$5:$D$7)</f>
        <v>27.007141096836332</v>
      </c>
      <c r="T12" s="45">
        <f>$P12*SUM(Fasering!$D$5:$D$8)</f>
        <v>42.502806165408408</v>
      </c>
      <c r="U12" s="101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116">
        <f>$P12*SUM(Fasering!$D$5:$D$12)</f>
        <v>104.45063200000003</v>
      </c>
      <c r="Y12" s="145">
        <f t="shared" si="5"/>
        <v>52.224743999999994</v>
      </c>
      <c r="Z12" s="146">
        <f t="shared" si="6"/>
        <v>1.2946175870540084</v>
      </c>
      <c r="AA12" s="115">
        <f>$Y12*SUM(Fasering!$D$5)</f>
        <v>0</v>
      </c>
      <c r="AB12" s="45">
        <f>$Y12*SUM(Fasering!$D$5:$D$7)</f>
        <v>13.503422649986039</v>
      </c>
      <c r="AC12" s="45">
        <f>$Y12*SUM(Fasering!$D$5:$D$8)</f>
        <v>21.25117032580593</v>
      </c>
      <c r="AD12" s="101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116">
        <f>$Y12*SUM(Fasering!$D$5:$D$12)</f>
        <v>52.224744000000008</v>
      </c>
      <c r="AH12" s="5">
        <f>($AK$3+(I12+R12)*12*7.57%)*SUM(Fasering!$D$5)</f>
        <v>0</v>
      </c>
      <c r="AI12" s="109">
        <f>($AK$3+(J12+S12)*12*7.57%)*SUM(Fasering!$D$5:$D$7)</f>
        <v>483.6418259923729</v>
      </c>
      <c r="AJ12" s="109">
        <f>($AK$3+(K12+T12)*12*7.57%)*SUM(Fasering!$D$5:$D$8)</f>
        <v>771.41072514036534</v>
      </c>
      <c r="AK12" s="104">
        <f>($AK$3+(L12+U12)*12*7.57%)*SUM(Fasering!$D$5:$D$9)</f>
        <v>1066.6707982165699</v>
      </c>
      <c r="AL12" s="9">
        <f>($AK$3+(M12+V12)*12*7.57%)*SUM(Fasering!$D$5:$D$10)</f>
        <v>1369.4220452209861</v>
      </c>
      <c r="AM12" s="9">
        <f>($AK$3+(N12+W12)*12*7.57%)*SUM(Fasering!$D$5:$D$11)</f>
        <v>1678.9586362994037</v>
      </c>
      <c r="AN12" s="74">
        <f>($AK$3+(O12+X12)*12*7.57%)*SUM(Fasering!$D$5:$D$12)</f>
        <v>1996.6753909120002</v>
      </c>
      <c r="AO12" s="5">
        <f>($AK$3+(I12+AA12)*12*7.57%)*SUM(Fasering!$D$5)</f>
        <v>0</v>
      </c>
      <c r="AP12" s="109">
        <f>($AK$3+(J12+AB12)*12*7.57%)*SUM(Fasering!$D$5:$D$7)</f>
        <v>480.47008261938294</v>
      </c>
      <c r="AQ12" s="109">
        <f>($AK$3+(K12+AC12)*12*7.57%)*SUM(Fasering!$D$5:$D$8)</f>
        <v>763.5551855219602</v>
      </c>
      <c r="AR12" s="104">
        <f>($AK$3+(L12+AD12)*12*7.57%)*SUM(Fasering!$D$5:$D$9)</f>
        <v>1052.043170224011</v>
      </c>
      <c r="AS12" s="9">
        <f>($AK$3+(M12+AE12)*12*7.57%)*SUM(Fasering!$D$5:$D$10)</f>
        <v>1345.9340367255354</v>
      </c>
      <c r="AT12" s="9">
        <f>($AK$3+(N12+AF12)*12*7.57%)*SUM(Fasering!$D$5:$D$11)</f>
        <v>1644.5489098949865</v>
      </c>
      <c r="AU12" s="74">
        <f>($AK$3+(O12+AG12)*12*7.57%)*SUM(Fasering!$D$5:$D$12)</f>
        <v>1949.2333942528003</v>
      </c>
    </row>
    <row r="13" spans="1:47" x14ac:dyDescent="0.3">
      <c r="A13" s="32">
        <f t="shared" si="7"/>
        <v>3</v>
      </c>
      <c r="B13" s="142">
        <v>17612.560000000001</v>
      </c>
      <c r="C13" s="143"/>
      <c r="D13" s="142">
        <f t="shared" si="0"/>
        <v>24178.522368000002</v>
      </c>
      <c r="E13" s="144">
        <f t="shared" si="1"/>
        <v>599.36991336121309</v>
      </c>
      <c r="F13" s="145">
        <f t="shared" si="2"/>
        <v>2014.8768640000001</v>
      </c>
      <c r="G13" s="146">
        <f t="shared" si="8"/>
        <v>49.947492780101094</v>
      </c>
      <c r="H13" s="60">
        <f>'L4'!$H$10</f>
        <v>1742.05</v>
      </c>
      <c r="I13" s="60">
        <f>GEW!$E$12+($F13-GEW!$E$12)*SUM(Fasering!$D$5)</f>
        <v>1858.3776639999999</v>
      </c>
      <c r="J13" s="60">
        <f>GEW!$E$12+($F13-GEW!$E$12)*SUM(Fasering!$D$5:$D$7)</f>
        <v>1898.8426750297274</v>
      </c>
      <c r="K13" s="60">
        <f>GEW!$E$12+($F13-GEW!$E$12)*SUM(Fasering!$D$5:$D$8)</f>
        <v>1922.0599513665472</v>
      </c>
      <c r="L13" s="98">
        <f>GEW!$E$12+($F13-GEW!$E$12)*SUM(Fasering!$D$5:$D$9)</f>
        <v>1945.2772277033671</v>
      </c>
      <c r="M13" s="60">
        <f>GEW!$E$12+($F13-GEW!$E$12)*SUM(Fasering!$D$5:$D$10)</f>
        <v>1968.4945040401869</v>
      </c>
      <c r="N13" s="60">
        <f>GEW!$E$12+($F13-GEW!$E$12)*SUM(Fasering!$D$5:$D$11)</f>
        <v>1991.6595876631802</v>
      </c>
      <c r="O13" s="117">
        <f>GEW!$E$12+($F13-GEW!$E$12)*SUM(Fasering!$D$5:$D$12)</f>
        <v>2014.8768640000001</v>
      </c>
      <c r="P13" s="145">
        <f t="shared" si="3"/>
        <v>104.450632</v>
      </c>
      <c r="Q13" s="146">
        <f t="shared" si="4"/>
        <v>2.5892635331272511</v>
      </c>
      <c r="R13" s="45">
        <f>$P13*SUM(Fasering!$D$5)</f>
        <v>0</v>
      </c>
      <c r="S13" s="45">
        <f>$P13*SUM(Fasering!$D$5:$D$7)</f>
        <v>27.007141096836332</v>
      </c>
      <c r="T13" s="45">
        <f>$P13*SUM(Fasering!$D$5:$D$8)</f>
        <v>42.502806165408408</v>
      </c>
      <c r="U13" s="101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116">
        <f>$P13*SUM(Fasering!$D$5:$D$12)</f>
        <v>104.45063200000003</v>
      </c>
      <c r="Y13" s="145">
        <f t="shared" si="5"/>
        <v>52.224743999999994</v>
      </c>
      <c r="Z13" s="146">
        <f t="shared" si="6"/>
        <v>1.2946175870540084</v>
      </c>
      <c r="AA13" s="115">
        <f>$Y13*SUM(Fasering!$D$5)</f>
        <v>0</v>
      </c>
      <c r="AB13" s="45">
        <f>$Y13*SUM(Fasering!$D$5:$D$7)</f>
        <v>13.503422649986039</v>
      </c>
      <c r="AC13" s="45">
        <f>$Y13*SUM(Fasering!$D$5:$D$8)</f>
        <v>21.25117032580593</v>
      </c>
      <c r="AD13" s="101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116">
        <f>$Y13*SUM(Fasering!$D$5:$D$12)</f>
        <v>52.224744000000008</v>
      </c>
      <c r="AH13" s="5">
        <f>($AK$3+(I13+R13)*12*7.57%)*SUM(Fasering!$D$5)</f>
        <v>0</v>
      </c>
      <c r="AI13" s="109">
        <f>($AK$3+(J13+S13)*12*7.57%)*SUM(Fasering!$D$5:$D$7)</f>
        <v>488.11187761935088</v>
      </c>
      <c r="AJ13" s="109">
        <f>($AK$3+(K13+T13)*12*7.57%)*SUM(Fasering!$D$5:$D$8)</f>
        <v>782.48181870709971</v>
      </c>
      <c r="AK13" s="104">
        <f>($AK$3+(L13+U13)*12*7.57%)*SUM(Fasering!$D$5:$D$9)</f>
        <v>1087.2860386751092</v>
      </c>
      <c r="AL13" s="9">
        <f>($AK$3+(M13+V13)*12*7.57%)*SUM(Fasering!$D$5:$D$10)</f>
        <v>1402.5245375233787</v>
      </c>
      <c r="AM13" s="9">
        <f>($AK$3+(N13+W13)*12*7.57%)*SUM(Fasering!$D$5:$D$11)</f>
        <v>1727.4534971408521</v>
      </c>
      <c r="AN13" s="74">
        <f>($AK$3+(O13+X13)*12*7.57%)*SUM(Fasering!$D$5:$D$12)</f>
        <v>2063.5370973664003</v>
      </c>
      <c r="AO13" s="5">
        <f>($AK$3+(I13+AA13)*12*7.57%)*SUM(Fasering!$D$5)</f>
        <v>0</v>
      </c>
      <c r="AP13" s="109">
        <f>($AK$3+(J13+AB13)*12*7.57%)*SUM(Fasering!$D$5:$D$7)</f>
        <v>484.94013424636103</v>
      </c>
      <c r="AQ13" s="109">
        <f>($AK$3+(K13+AC13)*12*7.57%)*SUM(Fasering!$D$5:$D$8)</f>
        <v>774.62627908869479</v>
      </c>
      <c r="AR13" s="104">
        <f>($AK$3+(L13+AD13)*12*7.57%)*SUM(Fasering!$D$5:$D$9)</f>
        <v>1072.6584106825503</v>
      </c>
      <c r="AS13" s="9">
        <f>($AK$3+(M13+AE13)*12*7.57%)*SUM(Fasering!$D$5:$D$10)</f>
        <v>1379.0365290279278</v>
      </c>
      <c r="AT13" s="9">
        <f>($AK$3+(N13+AF13)*12*7.57%)*SUM(Fasering!$D$5:$D$11)</f>
        <v>1693.0437707364349</v>
      </c>
      <c r="AU13" s="74">
        <f>($AK$3+(O13+AG13)*12*7.57%)*SUM(Fasering!$D$5:$D$12)</f>
        <v>2016.0951007072003</v>
      </c>
    </row>
    <row r="14" spans="1:47" x14ac:dyDescent="0.3">
      <c r="A14" s="32">
        <f t="shared" si="7"/>
        <v>4</v>
      </c>
      <c r="B14" s="142">
        <v>18255.93</v>
      </c>
      <c r="C14" s="143"/>
      <c r="D14" s="142">
        <f t="shared" si="0"/>
        <v>25061.740704</v>
      </c>
      <c r="E14" s="144">
        <f t="shared" si="1"/>
        <v>621.26432400675264</v>
      </c>
      <c r="F14" s="145">
        <f t="shared" si="2"/>
        <v>2088.478392</v>
      </c>
      <c r="G14" s="146">
        <f t="shared" si="8"/>
        <v>51.772027000562716</v>
      </c>
      <c r="H14" s="60">
        <f>'L4'!$H$10</f>
        <v>1742.05</v>
      </c>
      <c r="I14" s="60">
        <f>GEW!$E$12+($F14-GEW!$E$12)*SUM(Fasering!$D$5)</f>
        <v>1858.3776639999999</v>
      </c>
      <c r="J14" s="60">
        <f>GEW!$E$12+($F14-GEW!$E$12)*SUM(Fasering!$D$5:$D$7)</f>
        <v>1917.8733578851336</v>
      </c>
      <c r="K14" s="60">
        <f>GEW!$E$12+($F14-GEW!$E$12)*SUM(Fasering!$D$5:$D$8)</f>
        <v>1952.0097124944825</v>
      </c>
      <c r="L14" s="98">
        <f>GEW!$E$12+($F14-GEW!$E$12)*SUM(Fasering!$D$5:$D$9)</f>
        <v>1986.1460671038315</v>
      </c>
      <c r="M14" s="60">
        <f>GEW!$E$12+($F14-GEW!$E$12)*SUM(Fasering!$D$5:$D$10)</f>
        <v>2020.2824217131804</v>
      </c>
      <c r="N14" s="60">
        <f>GEW!$E$12+($F14-GEW!$E$12)*SUM(Fasering!$D$5:$D$11)</f>
        <v>2054.3420373906511</v>
      </c>
      <c r="O14" s="117">
        <f>GEW!$E$12+($F14-GEW!$E$12)*SUM(Fasering!$D$5:$D$12)</f>
        <v>2088.478392</v>
      </c>
      <c r="P14" s="145">
        <f t="shared" si="3"/>
        <v>104.450632</v>
      </c>
      <c r="Q14" s="146">
        <f t="shared" si="4"/>
        <v>2.5892635331272511</v>
      </c>
      <c r="R14" s="45">
        <f>$P14*SUM(Fasering!$D$5)</f>
        <v>0</v>
      </c>
      <c r="S14" s="45">
        <f>$P14*SUM(Fasering!$D$5:$D$7)</f>
        <v>27.007141096836332</v>
      </c>
      <c r="T14" s="45">
        <f>$P14*SUM(Fasering!$D$5:$D$8)</f>
        <v>42.502806165408408</v>
      </c>
      <c r="U14" s="101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116">
        <f>$P14*SUM(Fasering!$D$5:$D$12)</f>
        <v>104.45063200000003</v>
      </c>
      <c r="Y14" s="145">
        <f t="shared" si="5"/>
        <v>52.224743999999994</v>
      </c>
      <c r="Z14" s="146">
        <f t="shared" si="6"/>
        <v>1.2946175870540084</v>
      </c>
      <c r="AA14" s="115">
        <f>$Y14*SUM(Fasering!$D$5)</f>
        <v>0</v>
      </c>
      <c r="AB14" s="45">
        <f>$Y14*SUM(Fasering!$D$5:$D$7)</f>
        <v>13.503422649986039</v>
      </c>
      <c r="AC14" s="45">
        <f>$Y14*SUM(Fasering!$D$5:$D$8)</f>
        <v>21.25117032580593</v>
      </c>
      <c r="AD14" s="101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116">
        <f>$Y14*SUM(Fasering!$D$5:$D$12)</f>
        <v>52.224744000000008</v>
      </c>
      <c r="AH14" s="5">
        <f>($AK$3+(I14+R14)*12*7.57%)*SUM(Fasering!$D$5)</f>
        <v>0</v>
      </c>
      <c r="AI14" s="109">
        <f>($AK$3+(J14+S14)*12*7.57%)*SUM(Fasering!$D$5:$D$7)</f>
        <v>492.58179029323276</v>
      </c>
      <c r="AJ14" s="109">
        <f>($AK$3+(K14+T14)*12*7.57%)*SUM(Fasering!$D$5:$D$8)</f>
        <v>793.55256812507332</v>
      </c>
      <c r="AK14" s="104">
        <f>($AK$3+(L14+U14)*12*7.57%)*SUM(Fasering!$D$5:$D$9)</f>
        <v>1107.9006383017902</v>
      </c>
      <c r="AL14" s="9">
        <f>($AK$3+(M14+V14)*12*7.57%)*SUM(Fasering!$D$5:$D$10)</f>
        <v>1435.6260008233833</v>
      </c>
      <c r="AM14" s="9">
        <f>($AK$3+(N14+W14)*12*7.57%)*SUM(Fasering!$D$5:$D$11)</f>
        <v>1775.946850502829</v>
      </c>
      <c r="AN14" s="74">
        <f>($AK$3+(O14+X14)*12*7.57%)*SUM(Fasering!$D$5:$D$12)</f>
        <v>2130.3967254016006</v>
      </c>
      <c r="AO14" s="5">
        <f>($AK$3+(I14+AA14)*12*7.57%)*SUM(Fasering!$D$5)</f>
        <v>0</v>
      </c>
      <c r="AP14" s="109">
        <f>($AK$3+(J14+AB14)*12*7.57%)*SUM(Fasering!$D$5:$D$7)</f>
        <v>489.41004692024279</v>
      </c>
      <c r="AQ14" s="109">
        <f>($AK$3+(K14+AC14)*12*7.57%)*SUM(Fasering!$D$5:$D$8)</f>
        <v>785.69702850666829</v>
      </c>
      <c r="AR14" s="104">
        <f>($AK$3+(L14+AD14)*12*7.57%)*SUM(Fasering!$D$5:$D$9)</f>
        <v>1093.2730103092315</v>
      </c>
      <c r="AS14" s="9">
        <f>($AK$3+(M14+AE14)*12*7.57%)*SUM(Fasering!$D$5:$D$10)</f>
        <v>1412.1379923279326</v>
      </c>
      <c r="AT14" s="9">
        <f>($AK$3+(N14+AF14)*12*7.57%)*SUM(Fasering!$D$5:$D$11)</f>
        <v>1741.5371240984118</v>
      </c>
      <c r="AU14" s="74">
        <f>($AK$3+(O14+AG14)*12*7.57%)*SUM(Fasering!$D$5:$D$12)</f>
        <v>2082.9547287424007</v>
      </c>
    </row>
    <row r="15" spans="1:47" x14ac:dyDescent="0.3">
      <c r="A15" s="32">
        <f t="shared" si="7"/>
        <v>5</v>
      </c>
      <c r="B15" s="142">
        <v>18255.93</v>
      </c>
      <c r="C15" s="143"/>
      <c r="D15" s="142">
        <f t="shared" si="0"/>
        <v>25061.740704</v>
      </c>
      <c r="E15" s="144">
        <f t="shared" si="1"/>
        <v>621.26432400675264</v>
      </c>
      <c r="F15" s="145">
        <f t="shared" si="2"/>
        <v>2088.478392</v>
      </c>
      <c r="G15" s="146">
        <f t="shared" si="8"/>
        <v>51.772027000562716</v>
      </c>
      <c r="H15" s="60">
        <f>'L4'!$H$10</f>
        <v>1742.05</v>
      </c>
      <c r="I15" s="60">
        <f>GEW!$E$12+($F15-GEW!$E$12)*SUM(Fasering!$D$5)</f>
        <v>1858.3776639999999</v>
      </c>
      <c r="J15" s="60">
        <f>GEW!$E$12+($F15-GEW!$E$12)*SUM(Fasering!$D$5:$D$7)</f>
        <v>1917.8733578851336</v>
      </c>
      <c r="K15" s="60">
        <f>GEW!$E$12+($F15-GEW!$E$12)*SUM(Fasering!$D$5:$D$8)</f>
        <v>1952.0097124944825</v>
      </c>
      <c r="L15" s="98">
        <f>GEW!$E$12+($F15-GEW!$E$12)*SUM(Fasering!$D$5:$D$9)</f>
        <v>1986.1460671038315</v>
      </c>
      <c r="M15" s="60">
        <f>GEW!$E$12+($F15-GEW!$E$12)*SUM(Fasering!$D$5:$D$10)</f>
        <v>2020.2824217131804</v>
      </c>
      <c r="N15" s="60">
        <f>GEW!$E$12+($F15-GEW!$E$12)*SUM(Fasering!$D$5:$D$11)</f>
        <v>2054.3420373906511</v>
      </c>
      <c r="O15" s="117">
        <f>GEW!$E$12+($F15-GEW!$E$12)*SUM(Fasering!$D$5:$D$12)</f>
        <v>2088.478392</v>
      </c>
      <c r="P15" s="145">
        <f t="shared" si="3"/>
        <v>104.450632</v>
      </c>
      <c r="Q15" s="146">
        <f t="shared" si="4"/>
        <v>2.5892635331272511</v>
      </c>
      <c r="R15" s="45">
        <f>$P15*SUM(Fasering!$D$5)</f>
        <v>0</v>
      </c>
      <c r="S15" s="45">
        <f>$P15*SUM(Fasering!$D$5:$D$7)</f>
        <v>27.007141096836332</v>
      </c>
      <c r="T15" s="45">
        <f>$P15*SUM(Fasering!$D$5:$D$8)</f>
        <v>42.502806165408408</v>
      </c>
      <c r="U15" s="101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116">
        <f>$P15*SUM(Fasering!$D$5:$D$12)</f>
        <v>104.45063200000003</v>
      </c>
      <c r="Y15" s="145">
        <f t="shared" si="5"/>
        <v>52.224743999999994</v>
      </c>
      <c r="Z15" s="146">
        <f t="shared" si="6"/>
        <v>1.2946175870540084</v>
      </c>
      <c r="AA15" s="115">
        <f>$Y15*SUM(Fasering!$D$5)</f>
        <v>0</v>
      </c>
      <c r="AB15" s="45">
        <f>$Y15*SUM(Fasering!$D$5:$D$7)</f>
        <v>13.503422649986039</v>
      </c>
      <c r="AC15" s="45">
        <f>$Y15*SUM(Fasering!$D$5:$D$8)</f>
        <v>21.25117032580593</v>
      </c>
      <c r="AD15" s="101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116">
        <f>$Y15*SUM(Fasering!$D$5:$D$12)</f>
        <v>52.224744000000008</v>
      </c>
      <c r="AH15" s="5">
        <f>($AK$3+(I15+R15)*12*7.57%)*SUM(Fasering!$D$5)</f>
        <v>0</v>
      </c>
      <c r="AI15" s="109">
        <f>($AK$3+(J15+S15)*12*7.57%)*SUM(Fasering!$D$5:$D$7)</f>
        <v>492.58179029323276</v>
      </c>
      <c r="AJ15" s="109">
        <f>($AK$3+(K15+T15)*12*7.57%)*SUM(Fasering!$D$5:$D$8)</f>
        <v>793.55256812507332</v>
      </c>
      <c r="AK15" s="104">
        <f>($AK$3+(L15+U15)*12*7.57%)*SUM(Fasering!$D$5:$D$9)</f>
        <v>1107.9006383017902</v>
      </c>
      <c r="AL15" s="9">
        <f>($AK$3+(M15+V15)*12*7.57%)*SUM(Fasering!$D$5:$D$10)</f>
        <v>1435.6260008233833</v>
      </c>
      <c r="AM15" s="9">
        <f>($AK$3+(N15+W15)*12*7.57%)*SUM(Fasering!$D$5:$D$11)</f>
        <v>1775.946850502829</v>
      </c>
      <c r="AN15" s="74">
        <f>($AK$3+(O15+X15)*12*7.57%)*SUM(Fasering!$D$5:$D$12)</f>
        <v>2130.3967254016006</v>
      </c>
      <c r="AO15" s="5">
        <f>($AK$3+(I15+AA15)*12*7.57%)*SUM(Fasering!$D$5)</f>
        <v>0</v>
      </c>
      <c r="AP15" s="109">
        <f>($AK$3+(J15+AB15)*12*7.57%)*SUM(Fasering!$D$5:$D$7)</f>
        <v>489.41004692024279</v>
      </c>
      <c r="AQ15" s="109">
        <f>($AK$3+(K15+AC15)*12*7.57%)*SUM(Fasering!$D$5:$D$8)</f>
        <v>785.69702850666829</v>
      </c>
      <c r="AR15" s="104">
        <f>($AK$3+(L15+AD15)*12*7.57%)*SUM(Fasering!$D$5:$D$9)</f>
        <v>1093.2730103092315</v>
      </c>
      <c r="AS15" s="9">
        <f>($AK$3+(M15+AE15)*12*7.57%)*SUM(Fasering!$D$5:$D$10)</f>
        <v>1412.1379923279326</v>
      </c>
      <c r="AT15" s="9">
        <f>($AK$3+(N15+AF15)*12*7.57%)*SUM(Fasering!$D$5:$D$11)</f>
        <v>1741.5371240984118</v>
      </c>
      <c r="AU15" s="74">
        <f>($AK$3+(O15+AG15)*12*7.57%)*SUM(Fasering!$D$5:$D$12)</f>
        <v>2082.9547287424007</v>
      </c>
    </row>
    <row r="16" spans="1:47" x14ac:dyDescent="0.3">
      <c r="A16" s="32">
        <f t="shared" si="7"/>
        <v>6</v>
      </c>
      <c r="B16" s="142">
        <v>19172.88</v>
      </c>
      <c r="C16" s="143"/>
      <c r="D16" s="142">
        <f t="shared" si="0"/>
        <v>26320.529664000002</v>
      </c>
      <c r="E16" s="144">
        <f t="shared" si="1"/>
        <v>652.46888723075665</v>
      </c>
      <c r="F16" s="142">
        <f t="shared" si="2"/>
        <v>2193.3774720000001</v>
      </c>
      <c r="G16" s="144">
        <f t="shared" si="8"/>
        <v>54.372407269229726</v>
      </c>
      <c r="H16" s="60">
        <f>'L4'!$H$10</f>
        <v>1742.05</v>
      </c>
      <c r="I16" s="60">
        <f>GEW!$E$12+($F16-GEW!$E$12)*SUM(Fasering!$D$5)</f>
        <v>1858.3776639999999</v>
      </c>
      <c r="J16" s="60">
        <f>GEW!$E$12+($F16-GEW!$E$12)*SUM(Fasering!$D$5:$D$7)</f>
        <v>1944.996451352757</v>
      </c>
      <c r="K16" s="60">
        <f>GEW!$E$12+($F16-GEW!$E$12)*SUM(Fasering!$D$5:$D$8)</f>
        <v>1994.6950000681343</v>
      </c>
      <c r="L16" s="98">
        <f>GEW!$E$12+($F16-GEW!$E$12)*SUM(Fasering!$D$5:$D$9)</f>
        <v>2044.3935487835117</v>
      </c>
      <c r="M16" s="60">
        <f>GEW!$E$12+($F16-GEW!$E$12)*SUM(Fasering!$D$5:$D$10)</f>
        <v>2094.092097498889</v>
      </c>
      <c r="N16" s="60">
        <f>GEW!$E$12+($F16-GEW!$E$12)*SUM(Fasering!$D$5:$D$11)</f>
        <v>2143.6789232846227</v>
      </c>
      <c r="O16" s="117">
        <f>GEW!$E$12+($F16-GEW!$E$12)*SUM(Fasering!$D$5:$D$12)</f>
        <v>2193.3774720000001</v>
      </c>
      <c r="P16" s="145">
        <f t="shared" si="3"/>
        <v>104.450632</v>
      </c>
      <c r="Q16" s="146">
        <f t="shared" si="4"/>
        <v>2.5892635331272511</v>
      </c>
      <c r="R16" s="45">
        <f>$P16*SUM(Fasering!$D$5)</f>
        <v>0</v>
      </c>
      <c r="S16" s="45">
        <f>$P16*SUM(Fasering!$D$5:$D$7)</f>
        <v>27.007141096836332</v>
      </c>
      <c r="T16" s="45">
        <f>$P16*SUM(Fasering!$D$5:$D$8)</f>
        <v>42.502806165408408</v>
      </c>
      <c r="U16" s="101">
        <f>$P16*SUM(Fasering!$D$5:$D$9)</f>
        <v>57.998471233980482</v>
      </c>
      <c r="V16" s="45">
        <f>$P16*SUM(Fasering!$D$5:$D$10)</f>
        <v>73.494136302552548</v>
      </c>
      <c r="W16" s="45">
        <f>$P16*SUM(Fasering!$D$5:$D$11)</f>
        <v>88.954966931427947</v>
      </c>
      <c r="X16" s="116">
        <f>$P16*SUM(Fasering!$D$5:$D$12)</f>
        <v>104.45063200000003</v>
      </c>
      <c r="Y16" s="145">
        <f t="shared" si="5"/>
        <v>52.224743999999994</v>
      </c>
      <c r="Z16" s="146">
        <f t="shared" si="6"/>
        <v>1.2946175870540084</v>
      </c>
      <c r="AA16" s="115">
        <f>$Y16*SUM(Fasering!$D$5)</f>
        <v>0</v>
      </c>
      <c r="AB16" s="45">
        <f>$Y16*SUM(Fasering!$D$5:$D$7)</f>
        <v>13.503422649986039</v>
      </c>
      <c r="AC16" s="45">
        <f>$Y16*SUM(Fasering!$D$5:$D$8)</f>
        <v>21.25117032580593</v>
      </c>
      <c r="AD16" s="101">
        <f>$Y16*SUM(Fasering!$D$5:$D$9)</f>
        <v>28.998918001625825</v>
      </c>
      <c r="AE16" s="45">
        <f>$Y16*SUM(Fasering!$D$5:$D$10)</f>
        <v>36.746665677445719</v>
      </c>
      <c r="AF16" s="45">
        <f>$Y16*SUM(Fasering!$D$5:$D$11)</f>
        <v>44.476996324180114</v>
      </c>
      <c r="AG16" s="116">
        <f>$Y16*SUM(Fasering!$D$5:$D$12)</f>
        <v>52.224744000000008</v>
      </c>
      <c r="AH16" s="5">
        <f>($AK$3+(I16+R16)*12*7.57%)*SUM(Fasering!$D$5)</f>
        <v>0</v>
      </c>
      <c r="AI16" s="109">
        <f>($AK$3+(J16+S16)*12*7.57%)*SUM(Fasering!$D$5:$D$7)</f>
        <v>498.95244236951231</v>
      </c>
      <c r="AJ16" s="109">
        <f>($AK$3+(K16+T16)*12*7.57%)*SUM(Fasering!$D$5:$D$8)</f>
        <v>809.33092844465727</v>
      </c>
      <c r="AK16" s="104">
        <f>($AK$3+(L16+U16)*12*7.57%)*SUM(Fasering!$D$5:$D$9)</f>
        <v>1137.2811769151624</v>
      </c>
      <c r="AL16" s="9">
        <f>($AK$3+(M16+V16)*12*7.57%)*SUM(Fasering!$D$5:$D$10)</f>
        <v>1482.8031877810274</v>
      </c>
      <c r="AM16" s="9">
        <f>($AK$3+(N16+W16)*12*7.57%)*SUM(Fasering!$D$5:$D$11)</f>
        <v>1845.0610155482386</v>
      </c>
      <c r="AN16" s="74">
        <f>($AK$3+(O16+X16)*12*7.57%)*SUM(Fasering!$D$5:$D$12)</f>
        <v>2225.687049673601</v>
      </c>
      <c r="AO16" s="5">
        <f>($AK$3+(I16+AA16)*12*7.57%)*SUM(Fasering!$D$5)</f>
        <v>0</v>
      </c>
      <c r="AP16" s="109">
        <f>($AK$3+(J16+AB16)*12*7.57%)*SUM(Fasering!$D$5:$D$7)</f>
        <v>495.7806989965224</v>
      </c>
      <c r="AQ16" s="109">
        <f>($AK$3+(K16+AC16)*12*7.57%)*SUM(Fasering!$D$5:$D$8)</f>
        <v>801.47538882625224</v>
      </c>
      <c r="AR16" s="104">
        <f>($AK$3+(L16+AD16)*12*7.57%)*SUM(Fasering!$D$5:$D$9)</f>
        <v>1122.6535489226037</v>
      </c>
      <c r="AS16" s="9">
        <f>($AK$3+(M16+AE16)*12*7.57%)*SUM(Fasering!$D$5:$D$10)</f>
        <v>1459.3151792855767</v>
      </c>
      <c r="AT16" s="9">
        <f>($AK$3+(N16+AF16)*12*7.57%)*SUM(Fasering!$D$5:$D$11)</f>
        <v>1810.6512891438217</v>
      </c>
      <c r="AU16" s="74">
        <f>($AK$3+(O16+AG16)*12*7.57%)*SUM(Fasering!$D$5:$D$12)</f>
        <v>2178.2450530144006</v>
      </c>
    </row>
    <row r="17" spans="1:47" x14ac:dyDescent="0.3">
      <c r="A17" s="32">
        <f t="shared" si="7"/>
        <v>7</v>
      </c>
      <c r="B17" s="142">
        <v>19172.88</v>
      </c>
      <c r="C17" s="143"/>
      <c r="D17" s="142">
        <f t="shared" si="0"/>
        <v>26320.529664000002</v>
      </c>
      <c r="E17" s="144">
        <f t="shared" si="1"/>
        <v>652.46888723075665</v>
      </c>
      <c r="F17" s="142">
        <f t="shared" si="2"/>
        <v>2193.3774720000001</v>
      </c>
      <c r="G17" s="144">
        <f t="shared" si="8"/>
        <v>54.372407269229726</v>
      </c>
      <c r="H17" s="60">
        <f>'L4'!$H$10</f>
        <v>1742.05</v>
      </c>
      <c r="I17" s="60">
        <f>GEW!$E$12+($F17-GEW!$E$12)*SUM(Fasering!$D$5)</f>
        <v>1858.3776639999999</v>
      </c>
      <c r="J17" s="60">
        <f>GEW!$E$12+($F17-GEW!$E$12)*SUM(Fasering!$D$5:$D$7)</f>
        <v>1944.996451352757</v>
      </c>
      <c r="K17" s="60">
        <f>GEW!$E$12+($F17-GEW!$E$12)*SUM(Fasering!$D$5:$D$8)</f>
        <v>1994.6950000681343</v>
      </c>
      <c r="L17" s="98">
        <f>GEW!$E$12+($F17-GEW!$E$12)*SUM(Fasering!$D$5:$D$9)</f>
        <v>2044.3935487835117</v>
      </c>
      <c r="M17" s="60">
        <f>GEW!$E$12+($F17-GEW!$E$12)*SUM(Fasering!$D$5:$D$10)</f>
        <v>2094.092097498889</v>
      </c>
      <c r="N17" s="60">
        <f>GEW!$E$12+($F17-GEW!$E$12)*SUM(Fasering!$D$5:$D$11)</f>
        <v>2143.6789232846227</v>
      </c>
      <c r="O17" s="117">
        <f>GEW!$E$12+($F17-GEW!$E$12)*SUM(Fasering!$D$5:$D$12)</f>
        <v>2193.3774720000001</v>
      </c>
      <c r="P17" s="145">
        <f t="shared" si="3"/>
        <v>104.450632</v>
      </c>
      <c r="Q17" s="146">
        <f t="shared" si="4"/>
        <v>2.5892635331272511</v>
      </c>
      <c r="R17" s="45">
        <f>$P17*SUM(Fasering!$D$5)</f>
        <v>0</v>
      </c>
      <c r="S17" s="45">
        <f>$P17*SUM(Fasering!$D$5:$D$7)</f>
        <v>27.007141096836332</v>
      </c>
      <c r="T17" s="45">
        <f>$P17*SUM(Fasering!$D$5:$D$8)</f>
        <v>42.502806165408408</v>
      </c>
      <c r="U17" s="101">
        <f>$P17*SUM(Fasering!$D$5:$D$9)</f>
        <v>57.998471233980482</v>
      </c>
      <c r="V17" s="45">
        <f>$P17*SUM(Fasering!$D$5:$D$10)</f>
        <v>73.494136302552548</v>
      </c>
      <c r="W17" s="45">
        <f>$P17*SUM(Fasering!$D$5:$D$11)</f>
        <v>88.954966931427947</v>
      </c>
      <c r="X17" s="116">
        <f>$P17*SUM(Fasering!$D$5:$D$12)</f>
        <v>104.45063200000003</v>
      </c>
      <c r="Y17" s="145">
        <f t="shared" si="5"/>
        <v>52.224743999999994</v>
      </c>
      <c r="Z17" s="146">
        <f t="shared" si="6"/>
        <v>1.2946175870540084</v>
      </c>
      <c r="AA17" s="115">
        <f>$Y17*SUM(Fasering!$D$5)</f>
        <v>0</v>
      </c>
      <c r="AB17" s="45">
        <f>$Y17*SUM(Fasering!$D$5:$D$7)</f>
        <v>13.503422649986039</v>
      </c>
      <c r="AC17" s="45">
        <f>$Y17*SUM(Fasering!$D$5:$D$8)</f>
        <v>21.25117032580593</v>
      </c>
      <c r="AD17" s="101">
        <f>$Y17*SUM(Fasering!$D$5:$D$9)</f>
        <v>28.998918001625825</v>
      </c>
      <c r="AE17" s="45">
        <f>$Y17*SUM(Fasering!$D$5:$D$10)</f>
        <v>36.746665677445719</v>
      </c>
      <c r="AF17" s="45">
        <f>$Y17*SUM(Fasering!$D$5:$D$11)</f>
        <v>44.476996324180114</v>
      </c>
      <c r="AG17" s="116">
        <f>$Y17*SUM(Fasering!$D$5:$D$12)</f>
        <v>52.224744000000008</v>
      </c>
      <c r="AH17" s="5">
        <f>($AK$3+(I17+R17)*12*7.57%)*SUM(Fasering!$D$5)</f>
        <v>0</v>
      </c>
      <c r="AI17" s="109">
        <f>($AK$3+(J17+S17)*12*7.57%)*SUM(Fasering!$D$5:$D$7)</f>
        <v>498.95244236951231</v>
      </c>
      <c r="AJ17" s="109">
        <f>($AK$3+(K17+T17)*12*7.57%)*SUM(Fasering!$D$5:$D$8)</f>
        <v>809.33092844465727</v>
      </c>
      <c r="AK17" s="104">
        <f>($AK$3+(L17+U17)*12*7.57%)*SUM(Fasering!$D$5:$D$9)</f>
        <v>1137.2811769151624</v>
      </c>
      <c r="AL17" s="9">
        <f>($AK$3+(M17+V17)*12*7.57%)*SUM(Fasering!$D$5:$D$10)</f>
        <v>1482.8031877810274</v>
      </c>
      <c r="AM17" s="9">
        <f>($AK$3+(N17+W17)*12*7.57%)*SUM(Fasering!$D$5:$D$11)</f>
        <v>1845.0610155482386</v>
      </c>
      <c r="AN17" s="74">
        <f>($AK$3+(O17+X17)*12*7.57%)*SUM(Fasering!$D$5:$D$12)</f>
        <v>2225.687049673601</v>
      </c>
      <c r="AO17" s="5">
        <f>($AK$3+(I17+AA17)*12*7.57%)*SUM(Fasering!$D$5)</f>
        <v>0</v>
      </c>
      <c r="AP17" s="109">
        <f>($AK$3+(J17+AB17)*12*7.57%)*SUM(Fasering!$D$5:$D$7)</f>
        <v>495.7806989965224</v>
      </c>
      <c r="AQ17" s="109">
        <f>($AK$3+(K17+AC17)*12*7.57%)*SUM(Fasering!$D$5:$D$8)</f>
        <v>801.47538882625224</v>
      </c>
      <c r="AR17" s="104">
        <f>($AK$3+(L17+AD17)*12*7.57%)*SUM(Fasering!$D$5:$D$9)</f>
        <v>1122.6535489226037</v>
      </c>
      <c r="AS17" s="9">
        <f>($AK$3+(M17+AE17)*12*7.57%)*SUM(Fasering!$D$5:$D$10)</f>
        <v>1459.3151792855767</v>
      </c>
      <c r="AT17" s="9">
        <f>($AK$3+(N17+AF17)*12*7.57%)*SUM(Fasering!$D$5:$D$11)</f>
        <v>1810.6512891438217</v>
      </c>
      <c r="AU17" s="74">
        <f>($AK$3+(O17+AG17)*12*7.57%)*SUM(Fasering!$D$5:$D$12)</f>
        <v>2178.2450530144006</v>
      </c>
    </row>
    <row r="18" spans="1:47" x14ac:dyDescent="0.3">
      <c r="A18" s="32">
        <f t="shared" si="7"/>
        <v>8</v>
      </c>
      <c r="B18" s="142">
        <v>20089.87</v>
      </c>
      <c r="C18" s="143"/>
      <c r="D18" s="142">
        <f t="shared" si="0"/>
        <v>27579.373535999999</v>
      </c>
      <c r="E18" s="144">
        <f t="shared" si="1"/>
        <v>683.67481168768393</v>
      </c>
      <c r="F18" s="142">
        <f t="shared" si="2"/>
        <v>2298.2811280000001</v>
      </c>
      <c r="G18" s="144">
        <f t="shared" si="8"/>
        <v>56.972900973973658</v>
      </c>
      <c r="H18" s="60">
        <f>'L4'!$H$10</f>
        <v>1742.05</v>
      </c>
      <c r="I18" s="60">
        <f>GEW!$E$12+($F18-GEW!$E$12)*SUM(Fasering!$D$5)</f>
        <v>1858.3776639999999</v>
      </c>
      <c r="J18" s="60">
        <f>GEW!$E$12+($F18-GEW!$E$12)*SUM(Fasering!$D$5:$D$7)</f>
        <v>1972.1207280078372</v>
      </c>
      <c r="K18" s="60">
        <f>GEW!$E$12+($F18-GEW!$E$12)*SUM(Fasering!$D$5:$D$8)</f>
        <v>2037.3821496969722</v>
      </c>
      <c r="L18" s="98">
        <f>GEW!$E$12+($F18-GEW!$E$12)*SUM(Fasering!$D$5:$D$9)</f>
        <v>2102.6435713861074</v>
      </c>
      <c r="M18" s="60">
        <f>GEW!$E$12+($F18-GEW!$E$12)*SUM(Fasering!$D$5:$D$10)</f>
        <v>2167.9049930752421</v>
      </c>
      <c r="N18" s="60">
        <f>GEW!$E$12+($F18-GEW!$E$12)*SUM(Fasering!$D$5:$D$11)</f>
        <v>2233.0197063108653</v>
      </c>
      <c r="O18" s="117">
        <f>GEW!$E$12+($F18-GEW!$E$12)*SUM(Fasering!$D$5:$D$12)</f>
        <v>2298.2811280000001</v>
      </c>
      <c r="P18" s="145">
        <f t="shared" si="3"/>
        <v>90.530440000000013</v>
      </c>
      <c r="Q18" s="146">
        <f t="shared" si="4"/>
        <v>2.2441909870872268</v>
      </c>
      <c r="R18" s="45">
        <f>$P18*SUM(Fasering!$D$5)</f>
        <v>0</v>
      </c>
      <c r="S18" s="45">
        <f>$P18*SUM(Fasering!$D$5:$D$7)</f>
        <v>23.407884852613204</v>
      </c>
      <c r="T18" s="45">
        <f>$P18*SUM(Fasering!$D$5:$D$8)</f>
        <v>36.838434289120784</v>
      </c>
      <c r="U18" s="101">
        <f>$P18*SUM(Fasering!$D$5:$D$9)</f>
        <v>50.26898372562836</v>
      </c>
      <c r="V18" s="45">
        <f>$P18*SUM(Fasering!$D$5:$D$10)</f>
        <v>63.699533162135936</v>
      </c>
      <c r="W18" s="45">
        <f>$P18*SUM(Fasering!$D$5:$D$11)</f>
        <v>77.099890563492451</v>
      </c>
      <c r="X18" s="116">
        <f>$P18*SUM(Fasering!$D$5:$D$12)</f>
        <v>90.530440000000027</v>
      </c>
      <c r="Y18" s="145">
        <f t="shared" si="5"/>
        <v>38.306840000000015</v>
      </c>
      <c r="Z18" s="146">
        <f t="shared" si="6"/>
        <v>0.94960175905245214</v>
      </c>
      <c r="AA18" s="115">
        <f>$Y18*SUM(Fasering!$D$5)</f>
        <v>0</v>
      </c>
      <c r="AB18" s="45">
        <f>$Y18*SUM(Fasering!$D$5:$D$7)</f>
        <v>9.9047579994914177</v>
      </c>
      <c r="AC18" s="45">
        <f>$Y18*SUM(Fasering!$D$5:$D$8)</f>
        <v>15.587729477111388</v>
      </c>
      <c r="AD18" s="101">
        <f>$Y18*SUM(Fasering!$D$5:$D$9)</f>
        <v>21.270700954731357</v>
      </c>
      <c r="AE18" s="45">
        <f>$Y18*SUM(Fasering!$D$5:$D$10)</f>
        <v>26.953672432351329</v>
      </c>
      <c r="AF18" s="45">
        <f>$Y18*SUM(Fasering!$D$5:$D$11)</f>
        <v>32.623868522380057</v>
      </c>
      <c r="AG18" s="116">
        <f>$Y18*SUM(Fasering!$D$5:$D$12)</f>
        <v>38.306840000000022</v>
      </c>
      <c r="AH18" s="5">
        <f>($AK$3+(I18+R18)*12*7.57%)*SUM(Fasering!$D$5)</f>
        <v>0</v>
      </c>
      <c r="AI18" s="109">
        <f>($AK$3+(J18+S18)*12*7.57%)*SUM(Fasering!$D$5:$D$7)</f>
        <v>504.47798171493565</v>
      </c>
      <c r="AJ18" s="109">
        <f>($AK$3+(K18+T18)*12*7.57%)*SUM(Fasering!$D$5:$D$8)</f>
        <v>823.01617599988765</v>
      </c>
      <c r="AK18" s="104">
        <f>($AK$3+(L18+U18)*12*7.57%)*SUM(Fasering!$D$5:$D$9)</f>
        <v>1162.7641761676855</v>
      </c>
      <c r="AL18" s="9">
        <f>($AK$3+(M18+V18)*12*7.57%)*SUM(Fasering!$D$5:$D$10)</f>
        <v>1523.721982218329</v>
      </c>
      <c r="AM18" s="9">
        <f>($AK$3+(N18+W18)*12*7.57%)*SUM(Fasering!$D$5:$D$11)</f>
        <v>1905.0066904511939</v>
      </c>
      <c r="AN18" s="74">
        <f>($AK$3+(O18+X18)*12*7.57%)*SUM(Fasering!$D$5:$D$12)</f>
        <v>2308.3364283712008</v>
      </c>
      <c r="AO18" s="5">
        <f>($AK$3+(I18+AA18)*12*7.57%)*SUM(Fasering!$D$5)</f>
        <v>0</v>
      </c>
      <c r="AP18" s="109">
        <f>($AK$3+(J18+AB18)*12*7.57%)*SUM(Fasering!$D$5:$D$7)</f>
        <v>501.30637729504178</v>
      </c>
      <c r="AQ18" s="109">
        <f>($AK$3+(K18+AC18)*12*7.57%)*SUM(Fasering!$D$5:$D$8)</f>
        <v>815.16098053024359</v>
      </c>
      <c r="AR18" s="104">
        <f>($AK$3+(L18+AD18)*12*7.57%)*SUM(Fasering!$D$5:$D$9)</f>
        <v>1148.137189006985</v>
      </c>
      <c r="AS18" s="9">
        <f>($AK$3+(M18+AE18)*12*7.57%)*SUM(Fasering!$D$5:$D$10)</f>
        <v>1500.2350027252658</v>
      </c>
      <c r="AT18" s="9">
        <f>($AK$3+(N18+AF18)*12*7.57%)*SUM(Fasering!$D$5:$D$11)</f>
        <v>1870.598471526248</v>
      </c>
      <c r="AU18" s="74">
        <f>($AK$3+(O18+AG18)*12*7.57%)*SUM(Fasering!$D$5:$D$12)</f>
        <v>2260.896510131201</v>
      </c>
    </row>
    <row r="19" spans="1:47" x14ac:dyDescent="0.3">
      <c r="A19" s="32">
        <f t="shared" si="7"/>
        <v>9</v>
      </c>
      <c r="B19" s="142">
        <v>20089.87</v>
      </c>
      <c r="C19" s="143"/>
      <c r="D19" s="142">
        <f t="shared" si="0"/>
        <v>27579.373535999999</v>
      </c>
      <c r="E19" s="144">
        <f t="shared" si="1"/>
        <v>683.67481168768393</v>
      </c>
      <c r="F19" s="142">
        <f t="shared" si="2"/>
        <v>2298.2811280000001</v>
      </c>
      <c r="G19" s="144">
        <f t="shared" si="8"/>
        <v>56.972900973973658</v>
      </c>
      <c r="H19" s="60">
        <f>'L4'!$H$10</f>
        <v>1742.05</v>
      </c>
      <c r="I19" s="60">
        <f>GEW!$E$12+($F19-GEW!$E$12)*SUM(Fasering!$D$5)</f>
        <v>1858.3776639999999</v>
      </c>
      <c r="J19" s="60">
        <f>GEW!$E$12+($F19-GEW!$E$12)*SUM(Fasering!$D$5:$D$7)</f>
        <v>1972.1207280078372</v>
      </c>
      <c r="K19" s="60">
        <f>GEW!$E$12+($F19-GEW!$E$12)*SUM(Fasering!$D$5:$D$8)</f>
        <v>2037.3821496969722</v>
      </c>
      <c r="L19" s="98">
        <f>GEW!$E$12+($F19-GEW!$E$12)*SUM(Fasering!$D$5:$D$9)</f>
        <v>2102.6435713861074</v>
      </c>
      <c r="M19" s="60">
        <f>GEW!$E$12+($F19-GEW!$E$12)*SUM(Fasering!$D$5:$D$10)</f>
        <v>2167.9049930752421</v>
      </c>
      <c r="N19" s="60">
        <f>GEW!$E$12+($F19-GEW!$E$12)*SUM(Fasering!$D$5:$D$11)</f>
        <v>2233.0197063108653</v>
      </c>
      <c r="O19" s="117">
        <f>GEW!$E$12+($F19-GEW!$E$12)*SUM(Fasering!$D$5:$D$12)</f>
        <v>2298.2811280000001</v>
      </c>
      <c r="P19" s="145">
        <f t="shared" si="3"/>
        <v>90.530440000000013</v>
      </c>
      <c r="Q19" s="146">
        <f t="shared" si="4"/>
        <v>2.2441909870872268</v>
      </c>
      <c r="R19" s="45">
        <f>$P19*SUM(Fasering!$D$5)</f>
        <v>0</v>
      </c>
      <c r="S19" s="45">
        <f>$P19*SUM(Fasering!$D$5:$D$7)</f>
        <v>23.407884852613204</v>
      </c>
      <c r="T19" s="45">
        <f>$P19*SUM(Fasering!$D$5:$D$8)</f>
        <v>36.838434289120784</v>
      </c>
      <c r="U19" s="101">
        <f>$P19*SUM(Fasering!$D$5:$D$9)</f>
        <v>50.26898372562836</v>
      </c>
      <c r="V19" s="45">
        <f>$P19*SUM(Fasering!$D$5:$D$10)</f>
        <v>63.699533162135936</v>
      </c>
      <c r="W19" s="45">
        <f>$P19*SUM(Fasering!$D$5:$D$11)</f>
        <v>77.099890563492451</v>
      </c>
      <c r="X19" s="116">
        <f>$P19*SUM(Fasering!$D$5:$D$12)</f>
        <v>90.530440000000027</v>
      </c>
      <c r="Y19" s="145">
        <f t="shared" si="5"/>
        <v>38.306840000000015</v>
      </c>
      <c r="Z19" s="146">
        <f t="shared" si="6"/>
        <v>0.94960175905245214</v>
      </c>
      <c r="AA19" s="115">
        <f>$Y19*SUM(Fasering!$D$5)</f>
        <v>0</v>
      </c>
      <c r="AB19" s="45">
        <f>$Y19*SUM(Fasering!$D$5:$D$7)</f>
        <v>9.9047579994914177</v>
      </c>
      <c r="AC19" s="45">
        <f>$Y19*SUM(Fasering!$D$5:$D$8)</f>
        <v>15.587729477111388</v>
      </c>
      <c r="AD19" s="101">
        <f>$Y19*SUM(Fasering!$D$5:$D$9)</f>
        <v>21.270700954731357</v>
      </c>
      <c r="AE19" s="45">
        <f>$Y19*SUM(Fasering!$D$5:$D$10)</f>
        <v>26.953672432351329</v>
      </c>
      <c r="AF19" s="45">
        <f>$Y19*SUM(Fasering!$D$5:$D$11)</f>
        <v>32.623868522380057</v>
      </c>
      <c r="AG19" s="116">
        <f>$Y19*SUM(Fasering!$D$5:$D$12)</f>
        <v>38.306840000000022</v>
      </c>
      <c r="AH19" s="5">
        <f>($AK$3+(I19+R19)*12*7.57%)*SUM(Fasering!$D$5)</f>
        <v>0</v>
      </c>
      <c r="AI19" s="109">
        <f>($AK$3+(J19+S19)*12*7.57%)*SUM(Fasering!$D$5:$D$7)</f>
        <v>504.47798171493565</v>
      </c>
      <c r="AJ19" s="109">
        <f>($AK$3+(K19+T19)*12*7.57%)*SUM(Fasering!$D$5:$D$8)</f>
        <v>823.01617599988765</v>
      </c>
      <c r="AK19" s="104">
        <f>($AK$3+(L19+U19)*12*7.57%)*SUM(Fasering!$D$5:$D$9)</f>
        <v>1162.7641761676855</v>
      </c>
      <c r="AL19" s="9">
        <f>($AK$3+(M19+V19)*12*7.57%)*SUM(Fasering!$D$5:$D$10)</f>
        <v>1523.721982218329</v>
      </c>
      <c r="AM19" s="9">
        <f>($AK$3+(N19+W19)*12*7.57%)*SUM(Fasering!$D$5:$D$11)</f>
        <v>1905.0066904511939</v>
      </c>
      <c r="AN19" s="74">
        <f>($AK$3+(O19+X19)*12*7.57%)*SUM(Fasering!$D$5:$D$12)</f>
        <v>2308.3364283712008</v>
      </c>
      <c r="AO19" s="5">
        <f>($AK$3+(I19+AA19)*12*7.57%)*SUM(Fasering!$D$5)</f>
        <v>0</v>
      </c>
      <c r="AP19" s="109">
        <f>($AK$3+(J19+AB19)*12*7.57%)*SUM(Fasering!$D$5:$D$7)</f>
        <v>501.30637729504178</v>
      </c>
      <c r="AQ19" s="109">
        <f>($AK$3+(K19+AC19)*12*7.57%)*SUM(Fasering!$D$5:$D$8)</f>
        <v>815.16098053024359</v>
      </c>
      <c r="AR19" s="104">
        <f>($AK$3+(L19+AD19)*12*7.57%)*SUM(Fasering!$D$5:$D$9)</f>
        <v>1148.137189006985</v>
      </c>
      <c r="AS19" s="9">
        <f>($AK$3+(M19+AE19)*12*7.57%)*SUM(Fasering!$D$5:$D$10)</f>
        <v>1500.2350027252658</v>
      </c>
      <c r="AT19" s="9">
        <f>($AK$3+(N19+AF19)*12*7.57%)*SUM(Fasering!$D$5:$D$11)</f>
        <v>1870.598471526248</v>
      </c>
      <c r="AU19" s="74">
        <f>($AK$3+(O19+AG19)*12*7.57%)*SUM(Fasering!$D$5:$D$12)</f>
        <v>2260.896510131201</v>
      </c>
    </row>
    <row r="20" spans="1:47" x14ac:dyDescent="0.3">
      <c r="A20" s="32">
        <f t="shared" si="7"/>
        <v>10</v>
      </c>
      <c r="B20" s="142">
        <v>21006.86</v>
      </c>
      <c r="C20" s="143"/>
      <c r="D20" s="142">
        <f t="shared" si="0"/>
        <v>28838.217408</v>
      </c>
      <c r="E20" s="144">
        <f t="shared" si="1"/>
        <v>714.88073614461121</v>
      </c>
      <c r="F20" s="142">
        <f t="shared" si="2"/>
        <v>2403.184784</v>
      </c>
      <c r="G20" s="144">
        <f t="shared" si="8"/>
        <v>59.573394678717598</v>
      </c>
      <c r="H20" s="60">
        <f>'L4'!$H$10</f>
        <v>1742.05</v>
      </c>
      <c r="I20" s="60">
        <f>GEW!$E$12+($F20-GEW!$E$12)*SUM(Fasering!$D$5)</f>
        <v>1858.3776639999999</v>
      </c>
      <c r="J20" s="60">
        <f>GEW!$E$12+($F20-GEW!$E$12)*SUM(Fasering!$D$5:$D$7)</f>
        <v>1999.2450046629176</v>
      </c>
      <c r="K20" s="60">
        <f>GEW!$E$12+($F20-GEW!$E$12)*SUM(Fasering!$D$5:$D$8)</f>
        <v>2080.0692993258099</v>
      </c>
      <c r="L20" s="98">
        <f>GEW!$E$12+($F20-GEW!$E$12)*SUM(Fasering!$D$5:$D$9)</f>
        <v>2160.8935939887028</v>
      </c>
      <c r="M20" s="60">
        <f>GEW!$E$12+($F20-GEW!$E$12)*SUM(Fasering!$D$5:$D$10)</f>
        <v>2241.7178886515953</v>
      </c>
      <c r="N20" s="60">
        <f>GEW!$E$12+($F20-GEW!$E$12)*SUM(Fasering!$D$5:$D$11)</f>
        <v>2322.3604893371075</v>
      </c>
      <c r="O20" s="117">
        <f>GEW!$E$12+($F20-GEW!$E$12)*SUM(Fasering!$D$5:$D$12)</f>
        <v>2403.184784</v>
      </c>
      <c r="P20" s="142">
        <f t="shared" si="3"/>
        <v>52.224743999999994</v>
      </c>
      <c r="Q20" s="144">
        <f t="shared" si="4"/>
        <v>1.2946175870540084</v>
      </c>
      <c r="R20" s="45">
        <f>$P20*SUM(Fasering!$D$5)</f>
        <v>0</v>
      </c>
      <c r="S20" s="45">
        <f>$P20*SUM(Fasering!$D$5:$D$7)</f>
        <v>13.503422649986039</v>
      </c>
      <c r="T20" s="45">
        <f>$P20*SUM(Fasering!$D$5:$D$8)</f>
        <v>21.25117032580593</v>
      </c>
      <c r="U20" s="101">
        <f>$P20*SUM(Fasering!$D$5:$D$9)</f>
        <v>28.998918001625825</v>
      </c>
      <c r="V20" s="45">
        <f>$P20*SUM(Fasering!$D$5:$D$10)</f>
        <v>36.746665677445719</v>
      </c>
      <c r="W20" s="45">
        <f>$P20*SUM(Fasering!$D$5:$D$11)</f>
        <v>44.476996324180114</v>
      </c>
      <c r="X20" s="116">
        <f>$P20*SUM(Fasering!$D$5:$D$12)</f>
        <v>52.224744000000008</v>
      </c>
      <c r="Y20" s="142">
        <f t="shared" si="5"/>
        <v>26.112943999999999</v>
      </c>
      <c r="Z20" s="144">
        <f t="shared" si="6"/>
        <v>0.64732297303662123</v>
      </c>
      <c r="AA20" s="115">
        <f>$Y20*SUM(Fasering!$D$5)</f>
        <v>0</v>
      </c>
      <c r="AB20" s="45">
        <f>$Y20*SUM(Fasering!$D$5:$D$7)</f>
        <v>6.7518592234251456</v>
      </c>
      <c r="AC20" s="45">
        <f>$Y20*SUM(Fasering!$D$5:$D$8)</f>
        <v>10.625817919801236</v>
      </c>
      <c r="AD20" s="101">
        <f>$Y20*SUM(Fasering!$D$5:$D$9)</f>
        <v>14.499776616177325</v>
      </c>
      <c r="AE20" s="45">
        <f>$Y20*SUM(Fasering!$D$5:$D$10)</f>
        <v>18.373735312553414</v>
      </c>
      <c r="AF20" s="45">
        <f>$Y20*SUM(Fasering!$D$5:$D$11)</f>
        <v>22.238985303623913</v>
      </c>
      <c r="AG20" s="116">
        <f>$Y20*SUM(Fasering!$D$5:$D$12)</f>
        <v>26.112944000000006</v>
      </c>
      <c r="AH20" s="5">
        <f>($AK$3+(I20+R20)*12*7.57%)*SUM(Fasering!$D$5)</f>
        <v>0</v>
      </c>
      <c r="AI20" s="109">
        <f>($AK$3+(J20+S20)*12*7.57%)*SUM(Fasering!$D$5:$D$7)</f>
        <v>508.52255896146613</v>
      </c>
      <c r="AJ20" s="109">
        <f>($AK$3+(K20+T20)*12*7.57%)*SUM(Fasering!$D$5:$D$8)</f>
        <v>833.03348606046427</v>
      </c>
      <c r="AK20" s="104">
        <f>($AK$3+(L20+U20)*12*7.57%)*SUM(Fasering!$D$5:$D$9)</f>
        <v>1181.4171894767808</v>
      </c>
      <c r="AL20" s="9">
        <f>($AK$3+(M20+V20)*12*7.57%)*SUM(Fasering!$D$5:$D$10)</f>
        <v>1553.6736692104146</v>
      </c>
      <c r="AM20" s="9">
        <f>($AK$3+(N20+W20)*12*7.57%)*SUM(Fasering!$D$5:$D$11)</f>
        <v>1948.8856491525241</v>
      </c>
      <c r="AN20" s="74">
        <f>($AK$3+(O20+X20)*12*7.57%)*SUM(Fasering!$D$5:$D$12)</f>
        <v>2368.8340152352007</v>
      </c>
      <c r="AO20" s="5">
        <f>($AK$3+(I20+AA20)*12*7.57%)*SUM(Fasering!$D$5)</f>
        <v>0</v>
      </c>
      <c r="AP20" s="109">
        <f>($AK$3+(J20+AB20)*12*7.57%)*SUM(Fasering!$D$5:$D$7)</f>
        <v>506.93675675151923</v>
      </c>
      <c r="AQ20" s="109">
        <f>($AK$3+(K20+AC20)*12*7.57%)*SUM(Fasering!$D$5:$D$8)</f>
        <v>829.10588832564224</v>
      </c>
      <c r="AR20" s="104">
        <f>($AK$3+(L20+AD20)*12*7.57%)*SUM(Fasering!$D$5:$D$9)</f>
        <v>1174.1036958964303</v>
      </c>
      <c r="AS20" s="9">
        <f>($AK$3+(M20+AE20)*12*7.57%)*SUM(Fasering!$D$5:$D$10)</f>
        <v>1541.9301794638827</v>
      </c>
      <c r="AT20" s="9">
        <f>($AK$3+(N20+AF20)*12*7.57%)*SUM(Fasering!$D$5:$D$11)</f>
        <v>1931.6815396900511</v>
      </c>
      <c r="AU20" s="74">
        <f>($AK$3+(O20+AG20)*12*7.57%)*SUM(Fasering!$D$5:$D$12)</f>
        <v>2345.114056115201</v>
      </c>
    </row>
    <row r="21" spans="1:47" x14ac:dyDescent="0.3">
      <c r="A21" s="32">
        <f t="shared" si="7"/>
        <v>11</v>
      </c>
      <c r="B21" s="142">
        <v>21006.86</v>
      </c>
      <c r="C21" s="143"/>
      <c r="D21" s="142">
        <f t="shared" si="0"/>
        <v>28838.217408</v>
      </c>
      <c r="E21" s="144">
        <f t="shared" si="1"/>
        <v>714.88073614461121</v>
      </c>
      <c r="F21" s="142">
        <f t="shared" si="2"/>
        <v>2403.184784</v>
      </c>
      <c r="G21" s="144">
        <f t="shared" si="8"/>
        <v>59.573394678717598</v>
      </c>
      <c r="H21" s="60">
        <f>'L4'!$H$10</f>
        <v>1742.05</v>
      </c>
      <c r="I21" s="60">
        <f>GEW!$E$12+($F21-GEW!$E$12)*SUM(Fasering!$D$5)</f>
        <v>1858.3776639999999</v>
      </c>
      <c r="J21" s="60">
        <f>GEW!$E$12+($F21-GEW!$E$12)*SUM(Fasering!$D$5:$D$7)</f>
        <v>1999.2450046629176</v>
      </c>
      <c r="K21" s="60">
        <f>GEW!$E$12+($F21-GEW!$E$12)*SUM(Fasering!$D$5:$D$8)</f>
        <v>2080.0692993258099</v>
      </c>
      <c r="L21" s="98">
        <f>GEW!$E$12+($F21-GEW!$E$12)*SUM(Fasering!$D$5:$D$9)</f>
        <v>2160.8935939887028</v>
      </c>
      <c r="M21" s="60">
        <f>GEW!$E$12+($F21-GEW!$E$12)*SUM(Fasering!$D$5:$D$10)</f>
        <v>2241.7178886515953</v>
      </c>
      <c r="N21" s="60">
        <f>GEW!$E$12+($F21-GEW!$E$12)*SUM(Fasering!$D$5:$D$11)</f>
        <v>2322.3604893371075</v>
      </c>
      <c r="O21" s="117">
        <f>GEW!$E$12+($F21-GEW!$E$12)*SUM(Fasering!$D$5:$D$12)</f>
        <v>2403.184784</v>
      </c>
      <c r="P21" s="142">
        <f t="shared" si="3"/>
        <v>52.224743999999994</v>
      </c>
      <c r="Q21" s="144">
        <f t="shared" si="4"/>
        <v>1.2946175870540084</v>
      </c>
      <c r="R21" s="45">
        <f>$P21*SUM(Fasering!$D$5)</f>
        <v>0</v>
      </c>
      <c r="S21" s="45">
        <f>$P21*SUM(Fasering!$D$5:$D$7)</f>
        <v>13.503422649986039</v>
      </c>
      <c r="T21" s="45">
        <f>$P21*SUM(Fasering!$D$5:$D$8)</f>
        <v>21.25117032580593</v>
      </c>
      <c r="U21" s="101">
        <f>$P21*SUM(Fasering!$D$5:$D$9)</f>
        <v>28.998918001625825</v>
      </c>
      <c r="V21" s="45">
        <f>$P21*SUM(Fasering!$D$5:$D$10)</f>
        <v>36.746665677445719</v>
      </c>
      <c r="W21" s="45">
        <f>$P21*SUM(Fasering!$D$5:$D$11)</f>
        <v>44.476996324180114</v>
      </c>
      <c r="X21" s="116">
        <f>$P21*SUM(Fasering!$D$5:$D$12)</f>
        <v>52.224744000000008</v>
      </c>
      <c r="Y21" s="142">
        <f t="shared" si="5"/>
        <v>26.112943999999999</v>
      </c>
      <c r="Z21" s="144">
        <f t="shared" si="6"/>
        <v>0.64732297303662123</v>
      </c>
      <c r="AA21" s="115">
        <f>$Y21*SUM(Fasering!$D$5)</f>
        <v>0</v>
      </c>
      <c r="AB21" s="45">
        <f>$Y21*SUM(Fasering!$D$5:$D$7)</f>
        <v>6.7518592234251456</v>
      </c>
      <c r="AC21" s="45">
        <f>$Y21*SUM(Fasering!$D$5:$D$8)</f>
        <v>10.625817919801236</v>
      </c>
      <c r="AD21" s="101">
        <f>$Y21*SUM(Fasering!$D$5:$D$9)</f>
        <v>14.499776616177325</v>
      </c>
      <c r="AE21" s="45">
        <f>$Y21*SUM(Fasering!$D$5:$D$10)</f>
        <v>18.373735312553414</v>
      </c>
      <c r="AF21" s="45">
        <f>$Y21*SUM(Fasering!$D$5:$D$11)</f>
        <v>22.238985303623913</v>
      </c>
      <c r="AG21" s="116">
        <f>$Y21*SUM(Fasering!$D$5:$D$12)</f>
        <v>26.112944000000006</v>
      </c>
      <c r="AH21" s="5">
        <f>($AK$3+(I21+R21)*12*7.57%)*SUM(Fasering!$D$5)</f>
        <v>0</v>
      </c>
      <c r="AI21" s="109">
        <f>($AK$3+(J21+S21)*12*7.57%)*SUM(Fasering!$D$5:$D$7)</f>
        <v>508.52255896146613</v>
      </c>
      <c r="AJ21" s="109">
        <f>($AK$3+(K21+T21)*12*7.57%)*SUM(Fasering!$D$5:$D$8)</f>
        <v>833.03348606046427</v>
      </c>
      <c r="AK21" s="104">
        <f>($AK$3+(L21+U21)*12*7.57%)*SUM(Fasering!$D$5:$D$9)</f>
        <v>1181.4171894767808</v>
      </c>
      <c r="AL21" s="9">
        <f>($AK$3+(M21+V21)*12*7.57%)*SUM(Fasering!$D$5:$D$10)</f>
        <v>1553.6736692104146</v>
      </c>
      <c r="AM21" s="9">
        <f>($AK$3+(N21+W21)*12*7.57%)*SUM(Fasering!$D$5:$D$11)</f>
        <v>1948.8856491525241</v>
      </c>
      <c r="AN21" s="74">
        <f>($AK$3+(O21+X21)*12*7.57%)*SUM(Fasering!$D$5:$D$12)</f>
        <v>2368.8340152352007</v>
      </c>
      <c r="AO21" s="5">
        <f>($AK$3+(I21+AA21)*12*7.57%)*SUM(Fasering!$D$5)</f>
        <v>0</v>
      </c>
      <c r="AP21" s="109">
        <f>($AK$3+(J21+AB21)*12*7.57%)*SUM(Fasering!$D$5:$D$7)</f>
        <v>506.93675675151923</v>
      </c>
      <c r="AQ21" s="109">
        <f>($AK$3+(K21+AC21)*12*7.57%)*SUM(Fasering!$D$5:$D$8)</f>
        <v>829.10588832564224</v>
      </c>
      <c r="AR21" s="104">
        <f>($AK$3+(L21+AD21)*12*7.57%)*SUM(Fasering!$D$5:$D$9)</f>
        <v>1174.1036958964303</v>
      </c>
      <c r="AS21" s="9">
        <f>($AK$3+(M21+AE21)*12*7.57%)*SUM(Fasering!$D$5:$D$10)</f>
        <v>1541.9301794638827</v>
      </c>
      <c r="AT21" s="9">
        <f>($AK$3+(N21+AF21)*12*7.57%)*SUM(Fasering!$D$5:$D$11)</f>
        <v>1931.6815396900511</v>
      </c>
      <c r="AU21" s="74">
        <f>($AK$3+(O21+AG21)*12*7.57%)*SUM(Fasering!$D$5:$D$12)</f>
        <v>2345.114056115201</v>
      </c>
    </row>
    <row r="22" spans="1:47" x14ac:dyDescent="0.3">
      <c r="A22" s="32">
        <f t="shared" si="7"/>
        <v>12</v>
      </c>
      <c r="B22" s="142">
        <v>21923.82</v>
      </c>
      <c r="C22" s="143"/>
      <c r="D22" s="142">
        <f t="shared" si="0"/>
        <v>30097.020096</v>
      </c>
      <c r="E22" s="144">
        <f t="shared" si="1"/>
        <v>746.08563967684597</v>
      </c>
      <c r="F22" s="142">
        <f t="shared" si="2"/>
        <v>2508.085008</v>
      </c>
      <c r="G22" s="144">
        <f t="shared" si="8"/>
        <v>62.173803306403833</v>
      </c>
      <c r="H22" s="60">
        <f>'L4'!$H$10</f>
        <v>1742.05</v>
      </c>
      <c r="I22" s="60">
        <f>GEW!$E$12+($F22-GEW!$E$12)*SUM(Fasering!$D$5)</f>
        <v>1858.3776639999999</v>
      </c>
      <c r="J22" s="60">
        <f>GEW!$E$12+($F22-GEW!$E$12)*SUM(Fasering!$D$5:$D$7)</f>
        <v>2026.3683939274051</v>
      </c>
      <c r="K22" s="60">
        <f>GEW!$E$12+($F22-GEW!$E$12)*SUM(Fasering!$D$5:$D$8)</f>
        <v>2122.7550524132585</v>
      </c>
      <c r="L22" s="98">
        <f>GEW!$E$12+($F22-GEW!$E$12)*SUM(Fasering!$D$5:$D$9)</f>
        <v>2219.1417108991118</v>
      </c>
      <c r="M22" s="60">
        <f>GEW!$E$12+($F22-GEW!$E$12)*SUM(Fasering!$D$5:$D$10)</f>
        <v>2315.5283693849651</v>
      </c>
      <c r="N22" s="60">
        <f>GEW!$E$12+($F22-GEW!$E$12)*SUM(Fasering!$D$5:$D$11)</f>
        <v>2411.6983495141467</v>
      </c>
      <c r="O22" s="117">
        <f>GEW!$E$12+($F22-GEW!$E$12)*SUM(Fasering!$D$5:$D$12)</f>
        <v>2508.085008</v>
      </c>
      <c r="P22" s="142">
        <f t="shared" si="3"/>
        <v>52.224743999999994</v>
      </c>
      <c r="Q22" s="144">
        <f t="shared" si="4"/>
        <v>1.2946175870540084</v>
      </c>
      <c r="R22" s="45">
        <f>$P22*SUM(Fasering!$D$5)</f>
        <v>0</v>
      </c>
      <c r="S22" s="45">
        <f>$P22*SUM(Fasering!$D$5:$D$7)</f>
        <v>13.503422649986039</v>
      </c>
      <c r="T22" s="45">
        <f>$P22*SUM(Fasering!$D$5:$D$8)</f>
        <v>21.25117032580593</v>
      </c>
      <c r="U22" s="101">
        <f>$P22*SUM(Fasering!$D$5:$D$9)</f>
        <v>28.998918001625825</v>
      </c>
      <c r="V22" s="45">
        <f>$P22*SUM(Fasering!$D$5:$D$10)</f>
        <v>36.746665677445719</v>
      </c>
      <c r="W22" s="45">
        <f>$P22*SUM(Fasering!$D$5:$D$11)</f>
        <v>44.476996324180114</v>
      </c>
      <c r="X22" s="116">
        <f>$P22*SUM(Fasering!$D$5:$D$12)</f>
        <v>52.224744000000008</v>
      </c>
      <c r="Y22" s="142">
        <f t="shared" si="5"/>
        <v>26.112943999999999</v>
      </c>
      <c r="Z22" s="144">
        <f t="shared" si="6"/>
        <v>0.64732297303662123</v>
      </c>
      <c r="AA22" s="115">
        <f>$Y22*SUM(Fasering!$D$5)</f>
        <v>0</v>
      </c>
      <c r="AB22" s="45">
        <f>$Y22*SUM(Fasering!$D$5:$D$7)</f>
        <v>6.7518592234251456</v>
      </c>
      <c r="AC22" s="45">
        <f>$Y22*SUM(Fasering!$D$5:$D$8)</f>
        <v>10.625817919801236</v>
      </c>
      <c r="AD22" s="101">
        <f>$Y22*SUM(Fasering!$D$5:$D$9)</f>
        <v>14.499776616177325</v>
      </c>
      <c r="AE22" s="45">
        <f>$Y22*SUM(Fasering!$D$5:$D$10)</f>
        <v>18.373735312553414</v>
      </c>
      <c r="AF22" s="45">
        <f>$Y22*SUM(Fasering!$D$5:$D$11)</f>
        <v>22.238985303623913</v>
      </c>
      <c r="AG22" s="116">
        <f>$Y22*SUM(Fasering!$D$5:$D$12)</f>
        <v>26.112944000000006</v>
      </c>
      <c r="AH22" s="5">
        <f>($AK$3+(I22+R22)*12*7.57%)*SUM(Fasering!$D$5)</f>
        <v>0</v>
      </c>
      <c r="AI22" s="109">
        <f>($AK$3+(J22+S22)*12*7.57%)*SUM(Fasering!$D$5:$D$7)</f>
        <v>514.89328051429368</v>
      </c>
      <c r="AJ22" s="109">
        <f>($AK$3+(K22+T22)*12*7.57%)*SUM(Fasering!$D$5:$D$8)</f>
        <v>848.81201845442899</v>
      </c>
      <c r="AK22" s="104">
        <f>($AK$3+(L22+U22)*12*7.57%)*SUM(Fasering!$D$5:$D$9)</f>
        <v>1210.7980485060818</v>
      </c>
      <c r="AL22" s="9">
        <f>($AK$3+(M22+V22)*12*7.57%)*SUM(Fasering!$D$5:$D$10)</f>
        <v>1600.8513706692522</v>
      </c>
      <c r="AM22" s="9">
        <f>($AK$3+(N22+W22)*12*7.57%)*SUM(Fasering!$D$5:$D$11)</f>
        <v>2018.0005679376691</v>
      </c>
      <c r="AN22" s="74">
        <f>($AK$3+(O22+X22)*12*7.57%)*SUM(Fasering!$D$5:$D$12)</f>
        <v>2464.1253787168007</v>
      </c>
      <c r="AO22" s="5">
        <f>($AK$3+(I22+AA22)*12*7.57%)*SUM(Fasering!$D$5)</f>
        <v>0</v>
      </c>
      <c r="AP22" s="109">
        <f>($AK$3+(J22+AB22)*12*7.57%)*SUM(Fasering!$D$5:$D$7)</f>
        <v>513.30747830434689</v>
      </c>
      <c r="AQ22" s="109">
        <f>($AK$3+(K22+AC22)*12*7.57%)*SUM(Fasering!$D$5:$D$8)</f>
        <v>844.88442071960708</v>
      </c>
      <c r="AR22" s="104">
        <f>($AK$3+(L22+AD22)*12*7.57%)*SUM(Fasering!$D$5:$D$9)</f>
        <v>1203.4845549257313</v>
      </c>
      <c r="AS22" s="9">
        <f>($AK$3+(M22+AE22)*12*7.57%)*SUM(Fasering!$D$5:$D$10)</f>
        <v>1589.1078809227201</v>
      </c>
      <c r="AT22" s="9">
        <f>($AK$3+(N22+AF22)*12*7.57%)*SUM(Fasering!$D$5:$D$11)</f>
        <v>2000.7964584751958</v>
      </c>
      <c r="AU22" s="74">
        <f>($AK$3+(O22+AG22)*12*7.57%)*SUM(Fasering!$D$5:$D$12)</f>
        <v>2440.4054195968006</v>
      </c>
    </row>
    <row r="23" spans="1:47" x14ac:dyDescent="0.3">
      <c r="A23" s="32">
        <f t="shared" si="7"/>
        <v>13</v>
      </c>
      <c r="B23" s="142">
        <v>21923.82</v>
      </c>
      <c r="C23" s="143"/>
      <c r="D23" s="142">
        <f t="shared" si="0"/>
        <v>30097.020096</v>
      </c>
      <c r="E23" s="144">
        <f t="shared" si="1"/>
        <v>746.08563967684597</v>
      </c>
      <c r="F23" s="142">
        <f t="shared" si="2"/>
        <v>2508.085008</v>
      </c>
      <c r="G23" s="144">
        <f t="shared" si="8"/>
        <v>62.173803306403833</v>
      </c>
      <c r="H23" s="60">
        <f>'L4'!$H$10</f>
        <v>1742.05</v>
      </c>
      <c r="I23" s="60">
        <f>GEW!$E$12+($F23-GEW!$E$12)*SUM(Fasering!$D$5)</f>
        <v>1858.3776639999999</v>
      </c>
      <c r="J23" s="60">
        <f>GEW!$E$12+($F23-GEW!$E$12)*SUM(Fasering!$D$5:$D$7)</f>
        <v>2026.3683939274051</v>
      </c>
      <c r="K23" s="60">
        <f>GEW!$E$12+($F23-GEW!$E$12)*SUM(Fasering!$D$5:$D$8)</f>
        <v>2122.7550524132585</v>
      </c>
      <c r="L23" s="98">
        <f>GEW!$E$12+($F23-GEW!$E$12)*SUM(Fasering!$D$5:$D$9)</f>
        <v>2219.1417108991118</v>
      </c>
      <c r="M23" s="60">
        <f>GEW!$E$12+($F23-GEW!$E$12)*SUM(Fasering!$D$5:$D$10)</f>
        <v>2315.5283693849651</v>
      </c>
      <c r="N23" s="60">
        <f>GEW!$E$12+($F23-GEW!$E$12)*SUM(Fasering!$D$5:$D$11)</f>
        <v>2411.6983495141467</v>
      </c>
      <c r="O23" s="117">
        <f>GEW!$E$12+($F23-GEW!$E$12)*SUM(Fasering!$D$5:$D$12)</f>
        <v>2508.085008</v>
      </c>
      <c r="P23" s="142">
        <f t="shared" si="3"/>
        <v>52.224743999999994</v>
      </c>
      <c r="Q23" s="144">
        <f t="shared" si="4"/>
        <v>1.2946175870540084</v>
      </c>
      <c r="R23" s="45">
        <f>$P23*SUM(Fasering!$D$5)</f>
        <v>0</v>
      </c>
      <c r="S23" s="45">
        <f>$P23*SUM(Fasering!$D$5:$D$7)</f>
        <v>13.503422649986039</v>
      </c>
      <c r="T23" s="45">
        <f>$P23*SUM(Fasering!$D$5:$D$8)</f>
        <v>21.25117032580593</v>
      </c>
      <c r="U23" s="101">
        <f>$P23*SUM(Fasering!$D$5:$D$9)</f>
        <v>28.998918001625825</v>
      </c>
      <c r="V23" s="45">
        <f>$P23*SUM(Fasering!$D$5:$D$10)</f>
        <v>36.746665677445719</v>
      </c>
      <c r="W23" s="45">
        <f>$P23*SUM(Fasering!$D$5:$D$11)</f>
        <v>44.476996324180114</v>
      </c>
      <c r="X23" s="116">
        <f>$P23*SUM(Fasering!$D$5:$D$12)</f>
        <v>52.224744000000008</v>
      </c>
      <c r="Y23" s="142">
        <f t="shared" si="5"/>
        <v>26.112943999999999</v>
      </c>
      <c r="Z23" s="144">
        <f t="shared" si="6"/>
        <v>0.64732297303662123</v>
      </c>
      <c r="AA23" s="115">
        <f>$Y23*SUM(Fasering!$D$5)</f>
        <v>0</v>
      </c>
      <c r="AB23" s="45">
        <f>$Y23*SUM(Fasering!$D$5:$D$7)</f>
        <v>6.7518592234251456</v>
      </c>
      <c r="AC23" s="45">
        <f>$Y23*SUM(Fasering!$D$5:$D$8)</f>
        <v>10.625817919801236</v>
      </c>
      <c r="AD23" s="101">
        <f>$Y23*SUM(Fasering!$D$5:$D$9)</f>
        <v>14.499776616177325</v>
      </c>
      <c r="AE23" s="45">
        <f>$Y23*SUM(Fasering!$D$5:$D$10)</f>
        <v>18.373735312553414</v>
      </c>
      <c r="AF23" s="45">
        <f>$Y23*SUM(Fasering!$D$5:$D$11)</f>
        <v>22.238985303623913</v>
      </c>
      <c r="AG23" s="116">
        <f>$Y23*SUM(Fasering!$D$5:$D$12)</f>
        <v>26.112944000000006</v>
      </c>
      <c r="AH23" s="5">
        <f>($AK$3+(I23+R23)*12*7.57%)*SUM(Fasering!$D$5)</f>
        <v>0</v>
      </c>
      <c r="AI23" s="109">
        <f>($AK$3+(J23+S23)*12*7.57%)*SUM(Fasering!$D$5:$D$7)</f>
        <v>514.89328051429368</v>
      </c>
      <c r="AJ23" s="109">
        <f>($AK$3+(K23+T23)*12*7.57%)*SUM(Fasering!$D$5:$D$8)</f>
        <v>848.81201845442899</v>
      </c>
      <c r="AK23" s="104">
        <f>($AK$3+(L23+U23)*12*7.57%)*SUM(Fasering!$D$5:$D$9)</f>
        <v>1210.7980485060818</v>
      </c>
      <c r="AL23" s="9">
        <f>($AK$3+(M23+V23)*12*7.57%)*SUM(Fasering!$D$5:$D$10)</f>
        <v>1600.8513706692522</v>
      </c>
      <c r="AM23" s="9">
        <f>($AK$3+(N23+W23)*12*7.57%)*SUM(Fasering!$D$5:$D$11)</f>
        <v>2018.0005679376691</v>
      </c>
      <c r="AN23" s="74">
        <f>($AK$3+(O23+X23)*12*7.57%)*SUM(Fasering!$D$5:$D$12)</f>
        <v>2464.1253787168007</v>
      </c>
      <c r="AO23" s="5">
        <f>($AK$3+(I23+AA23)*12*7.57%)*SUM(Fasering!$D$5)</f>
        <v>0</v>
      </c>
      <c r="AP23" s="109">
        <f>($AK$3+(J23+AB23)*12*7.57%)*SUM(Fasering!$D$5:$D$7)</f>
        <v>513.30747830434689</v>
      </c>
      <c r="AQ23" s="109">
        <f>($AK$3+(K23+AC23)*12*7.57%)*SUM(Fasering!$D$5:$D$8)</f>
        <v>844.88442071960708</v>
      </c>
      <c r="AR23" s="104">
        <f>($AK$3+(L23+AD23)*12*7.57%)*SUM(Fasering!$D$5:$D$9)</f>
        <v>1203.4845549257313</v>
      </c>
      <c r="AS23" s="9">
        <f>($AK$3+(M23+AE23)*12*7.57%)*SUM(Fasering!$D$5:$D$10)</f>
        <v>1589.1078809227201</v>
      </c>
      <c r="AT23" s="9">
        <f>($AK$3+(N23+AF23)*12*7.57%)*SUM(Fasering!$D$5:$D$11)</f>
        <v>2000.7964584751958</v>
      </c>
      <c r="AU23" s="74">
        <f>($AK$3+(O23+AG23)*12*7.57%)*SUM(Fasering!$D$5:$D$12)</f>
        <v>2440.4054195968006</v>
      </c>
    </row>
    <row r="24" spans="1:47" x14ac:dyDescent="0.3">
      <c r="A24" s="32">
        <f t="shared" si="7"/>
        <v>14</v>
      </c>
      <c r="B24" s="142">
        <v>22840.81</v>
      </c>
      <c r="C24" s="143"/>
      <c r="D24" s="142">
        <f t="shared" si="0"/>
        <v>31355.863968000001</v>
      </c>
      <c r="E24" s="144">
        <f t="shared" si="1"/>
        <v>777.29156413377325</v>
      </c>
      <c r="F24" s="142">
        <f t="shared" si="2"/>
        <v>2612.988664</v>
      </c>
      <c r="G24" s="144">
        <f t="shared" si="8"/>
        <v>64.774297011147766</v>
      </c>
      <c r="H24" s="60">
        <f>'L4'!$H$10</f>
        <v>1742.05</v>
      </c>
      <c r="I24" s="60">
        <f>GEW!$E$12+($F24-GEW!$E$12)*SUM(Fasering!$D$5)</f>
        <v>1858.3776639999999</v>
      </c>
      <c r="J24" s="60">
        <f>GEW!$E$12+($F24-GEW!$E$12)*SUM(Fasering!$D$5:$D$7)</f>
        <v>2053.4926705824855</v>
      </c>
      <c r="K24" s="60">
        <f>GEW!$E$12+($F24-GEW!$E$12)*SUM(Fasering!$D$5:$D$8)</f>
        <v>2165.4422020420961</v>
      </c>
      <c r="L24" s="98">
        <f>GEW!$E$12+($F24-GEW!$E$12)*SUM(Fasering!$D$5:$D$9)</f>
        <v>2277.3917335017072</v>
      </c>
      <c r="M24" s="60">
        <f>GEW!$E$12+($F24-GEW!$E$12)*SUM(Fasering!$D$5:$D$10)</f>
        <v>2389.3412649613183</v>
      </c>
      <c r="N24" s="60">
        <f>GEW!$E$12+($F24-GEW!$E$12)*SUM(Fasering!$D$5:$D$11)</f>
        <v>2501.0391325403893</v>
      </c>
      <c r="O24" s="117">
        <f>GEW!$E$12+($F24-GEW!$E$12)*SUM(Fasering!$D$5:$D$12)</f>
        <v>2612.988664</v>
      </c>
      <c r="P24" s="142">
        <f t="shared" si="3"/>
        <v>31.49660799999997</v>
      </c>
      <c r="Q24" s="144">
        <f t="shared" si="4"/>
        <v>0.78078051755210032</v>
      </c>
      <c r="R24" s="45">
        <f>$P24*SUM(Fasering!$D$5)</f>
        <v>0</v>
      </c>
      <c r="S24" s="45">
        <f>$P24*SUM(Fasering!$D$5:$D$7)</f>
        <v>8.1438792665969046</v>
      </c>
      <c r="T24" s="45">
        <f>$P24*SUM(Fasering!$D$5:$D$8)</f>
        <v>12.816525846314175</v>
      </c>
      <c r="U24" s="101">
        <f>$P24*SUM(Fasering!$D$5:$D$9)</f>
        <v>17.489172426031445</v>
      </c>
      <c r="V24" s="45">
        <f>$P24*SUM(Fasering!$D$5:$D$10)</f>
        <v>22.161819005748715</v>
      </c>
      <c r="W24" s="45">
        <f>$P24*SUM(Fasering!$D$5:$D$11)</f>
        <v>26.823961420282707</v>
      </c>
      <c r="X24" s="116">
        <f>$P24*SUM(Fasering!$D$5:$D$12)</f>
        <v>31.496607999999977</v>
      </c>
      <c r="Y24" s="142">
        <f t="shared" si="5"/>
        <v>5.3848079999999667</v>
      </c>
      <c r="Z24" s="144">
        <f t="shared" si="6"/>
        <v>0.13348590353471296</v>
      </c>
      <c r="AA24" s="115">
        <f>$Y24*SUM(Fasering!$D$5)</f>
        <v>0</v>
      </c>
      <c r="AB24" s="45">
        <f>$Y24*SUM(Fasering!$D$5:$D$7)</f>
        <v>1.3923158400360101</v>
      </c>
      <c r="AC24" s="45">
        <f>$Y24*SUM(Fasering!$D$5:$D$8)</f>
        <v>2.1911734403094765</v>
      </c>
      <c r="AD24" s="101">
        <f>$Y24*SUM(Fasering!$D$5:$D$9)</f>
        <v>2.9900310405829429</v>
      </c>
      <c r="AE24" s="45">
        <f>$Y24*SUM(Fasering!$D$5:$D$10)</f>
        <v>3.7888886408564093</v>
      </c>
      <c r="AF24" s="45">
        <f>$Y24*SUM(Fasering!$D$5:$D$11)</f>
        <v>4.5859503997265012</v>
      </c>
      <c r="AG24" s="116">
        <f>$Y24*SUM(Fasering!$D$5:$D$12)</f>
        <v>5.3848079999999676</v>
      </c>
      <c r="AH24" s="5">
        <f>($AK$3+(I24+R24)*12*7.57%)*SUM(Fasering!$D$5)</f>
        <v>0</v>
      </c>
      <c r="AI24" s="109">
        <f>($AK$3+(J24+S24)*12*7.57%)*SUM(Fasering!$D$5:$D$7)</f>
        <v>520.00536492208755</v>
      </c>
      <c r="AJ24" s="109">
        <f>($AK$3+(K24+T24)*12*7.57%)*SUM(Fasering!$D$5:$D$8)</f>
        <v>861.47325137132725</v>
      </c>
      <c r="AK24" s="104">
        <f>($AK$3+(L24+U24)*12*7.57%)*SUM(Fasering!$D$5:$D$9)</f>
        <v>1234.3742525648847</v>
      </c>
      <c r="AL24" s="9">
        <f>($AK$3+(M24+V24)*12*7.57%)*SUM(Fasering!$D$5:$D$10)</f>
        <v>1638.7083685027596</v>
      </c>
      <c r="AM24" s="9">
        <f>($AK$3+(N24+W24)*12*7.57%)*SUM(Fasering!$D$5:$D$11)</f>
        <v>2073.4607376747454</v>
      </c>
      <c r="AN24" s="74">
        <f>($AK$3+(O24+X24)*12*7.57%)*SUM(Fasering!$D$5:$D$12)</f>
        <v>2540.5904210848007</v>
      </c>
      <c r="AO24" s="5">
        <f>($AK$3+(I24+AA24)*12*7.57%)*SUM(Fasering!$D$5)</f>
        <v>0</v>
      </c>
      <c r="AP24" s="109">
        <f>($AK$3+(J24+AB24)*12*7.57%)*SUM(Fasering!$D$5:$D$7)</f>
        <v>518.41956271214065</v>
      </c>
      <c r="AQ24" s="109">
        <f>($AK$3+(K24+AC24)*12*7.57%)*SUM(Fasering!$D$5:$D$8)</f>
        <v>857.54565363650511</v>
      </c>
      <c r="AR24" s="104">
        <f>($AK$3+(L24+AD24)*12*7.57%)*SUM(Fasering!$D$5:$D$9)</f>
        <v>1227.0607589845342</v>
      </c>
      <c r="AS24" s="9">
        <f>($AK$3+(M24+AE24)*12*7.57%)*SUM(Fasering!$D$5:$D$10)</f>
        <v>1626.9648787562276</v>
      </c>
      <c r="AT24" s="9">
        <f>($AK$3+(N24+AF24)*12*7.57%)*SUM(Fasering!$D$5:$D$11)</f>
        <v>2056.256628212273</v>
      </c>
      <c r="AU24" s="74">
        <f>($AK$3+(O24+AG24)*12*7.57%)*SUM(Fasering!$D$5:$D$12)</f>
        <v>2516.8704619648006</v>
      </c>
    </row>
    <row r="25" spans="1:47" x14ac:dyDescent="0.3">
      <c r="A25" s="32">
        <f t="shared" si="7"/>
        <v>15</v>
      </c>
      <c r="B25" s="142">
        <v>22840.81</v>
      </c>
      <c r="C25" s="143"/>
      <c r="D25" s="142">
        <f t="shared" si="0"/>
        <v>31355.863968000001</v>
      </c>
      <c r="E25" s="144">
        <f t="shared" si="1"/>
        <v>777.29156413377325</v>
      </c>
      <c r="F25" s="142">
        <f t="shared" si="2"/>
        <v>2612.988664</v>
      </c>
      <c r="G25" s="144">
        <f t="shared" si="8"/>
        <v>64.774297011147766</v>
      </c>
      <c r="H25" s="60">
        <f>'L4'!$H$10</f>
        <v>1742.05</v>
      </c>
      <c r="I25" s="60">
        <f>GEW!$E$12+($F25-GEW!$E$12)*SUM(Fasering!$D$5)</f>
        <v>1858.3776639999999</v>
      </c>
      <c r="J25" s="60">
        <f>GEW!$E$12+($F25-GEW!$E$12)*SUM(Fasering!$D$5:$D$7)</f>
        <v>2053.4926705824855</v>
      </c>
      <c r="K25" s="60">
        <f>GEW!$E$12+($F25-GEW!$E$12)*SUM(Fasering!$D$5:$D$8)</f>
        <v>2165.4422020420961</v>
      </c>
      <c r="L25" s="98">
        <f>GEW!$E$12+($F25-GEW!$E$12)*SUM(Fasering!$D$5:$D$9)</f>
        <v>2277.3917335017072</v>
      </c>
      <c r="M25" s="60">
        <f>GEW!$E$12+($F25-GEW!$E$12)*SUM(Fasering!$D$5:$D$10)</f>
        <v>2389.3412649613183</v>
      </c>
      <c r="N25" s="60">
        <f>GEW!$E$12+($F25-GEW!$E$12)*SUM(Fasering!$D$5:$D$11)</f>
        <v>2501.0391325403893</v>
      </c>
      <c r="O25" s="117">
        <f>GEW!$E$12+($F25-GEW!$E$12)*SUM(Fasering!$D$5:$D$12)</f>
        <v>2612.988664</v>
      </c>
      <c r="P25" s="142">
        <f t="shared" si="3"/>
        <v>31.49660799999997</v>
      </c>
      <c r="Q25" s="144">
        <f t="shared" si="4"/>
        <v>0.78078051755210032</v>
      </c>
      <c r="R25" s="45">
        <f>$P25*SUM(Fasering!$D$5)</f>
        <v>0</v>
      </c>
      <c r="S25" s="45">
        <f>$P25*SUM(Fasering!$D$5:$D$7)</f>
        <v>8.1438792665969046</v>
      </c>
      <c r="T25" s="45">
        <f>$P25*SUM(Fasering!$D$5:$D$8)</f>
        <v>12.816525846314175</v>
      </c>
      <c r="U25" s="101">
        <f>$P25*SUM(Fasering!$D$5:$D$9)</f>
        <v>17.489172426031445</v>
      </c>
      <c r="V25" s="45">
        <f>$P25*SUM(Fasering!$D$5:$D$10)</f>
        <v>22.161819005748715</v>
      </c>
      <c r="W25" s="45">
        <f>$P25*SUM(Fasering!$D$5:$D$11)</f>
        <v>26.823961420282707</v>
      </c>
      <c r="X25" s="116">
        <f>$P25*SUM(Fasering!$D$5:$D$12)</f>
        <v>31.496607999999977</v>
      </c>
      <c r="Y25" s="142">
        <f t="shared" si="5"/>
        <v>5.3848079999999667</v>
      </c>
      <c r="Z25" s="144">
        <f t="shared" si="6"/>
        <v>0.13348590353471296</v>
      </c>
      <c r="AA25" s="115">
        <f>$Y25*SUM(Fasering!$D$5)</f>
        <v>0</v>
      </c>
      <c r="AB25" s="45">
        <f>$Y25*SUM(Fasering!$D$5:$D$7)</f>
        <v>1.3923158400360101</v>
      </c>
      <c r="AC25" s="45">
        <f>$Y25*SUM(Fasering!$D$5:$D$8)</f>
        <v>2.1911734403094765</v>
      </c>
      <c r="AD25" s="101">
        <f>$Y25*SUM(Fasering!$D$5:$D$9)</f>
        <v>2.9900310405829429</v>
      </c>
      <c r="AE25" s="45">
        <f>$Y25*SUM(Fasering!$D$5:$D$10)</f>
        <v>3.7888886408564093</v>
      </c>
      <c r="AF25" s="45">
        <f>$Y25*SUM(Fasering!$D$5:$D$11)</f>
        <v>4.5859503997265012</v>
      </c>
      <c r="AG25" s="116">
        <f>$Y25*SUM(Fasering!$D$5:$D$12)</f>
        <v>5.3848079999999676</v>
      </c>
      <c r="AH25" s="5">
        <f>($AK$3+(I25+R25)*12*7.57%)*SUM(Fasering!$D$5)</f>
        <v>0</v>
      </c>
      <c r="AI25" s="109">
        <f>($AK$3+(J25+S25)*12*7.57%)*SUM(Fasering!$D$5:$D$7)</f>
        <v>520.00536492208755</v>
      </c>
      <c r="AJ25" s="109">
        <f>($AK$3+(K25+T25)*12*7.57%)*SUM(Fasering!$D$5:$D$8)</f>
        <v>861.47325137132725</v>
      </c>
      <c r="AK25" s="104">
        <f>($AK$3+(L25+U25)*12*7.57%)*SUM(Fasering!$D$5:$D$9)</f>
        <v>1234.3742525648847</v>
      </c>
      <c r="AL25" s="9">
        <f>($AK$3+(M25+V25)*12*7.57%)*SUM(Fasering!$D$5:$D$10)</f>
        <v>1638.7083685027596</v>
      </c>
      <c r="AM25" s="9">
        <f>($AK$3+(N25+W25)*12*7.57%)*SUM(Fasering!$D$5:$D$11)</f>
        <v>2073.4607376747454</v>
      </c>
      <c r="AN25" s="74">
        <f>($AK$3+(O25+X25)*12*7.57%)*SUM(Fasering!$D$5:$D$12)</f>
        <v>2540.5904210848007</v>
      </c>
      <c r="AO25" s="5">
        <f>($AK$3+(I25+AA25)*12*7.57%)*SUM(Fasering!$D$5)</f>
        <v>0</v>
      </c>
      <c r="AP25" s="109">
        <f>($AK$3+(J25+AB25)*12*7.57%)*SUM(Fasering!$D$5:$D$7)</f>
        <v>518.41956271214065</v>
      </c>
      <c r="AQ25" s="109">
        <f>($AK$3+(K25+AC25)*12*7.57%)*SUM(Fasering!$D$5:$D$8)</f>
        <v>857.54565363650511</v>
      </c>
      <c r="AR25" s="104">
        <f>($AK$3+(L25+AD25)*12*7.57%)*SUM(Fasering!$D$5:$D$9)</f>
        <v>1227.0607589845342</v>
      </c>
      <c r="AS25" s="9">
        <f>($AK$3+(M25+AE25)*12*7.57%)*SUM(Fasering!$D$5:$D$10)</f>
        <v>1626.9648787562276</v>
      </c>
      <c r="AT25" s="9">
        <f>($AK$3+(N25+AF25)*12*7.57%)*SUM(Fasering!$D$5:$D$11)</f>
        <v>2056.256628212273</v>
      </c>
      <c r="AU25" s="74">
        <f>($AK$3+(O25+AG25)*12*7.57%)*SUM(Fasering!$D$5:$D$12)</f>
        <v>2516.8704619648006</v>
      </c>
    </row>
    <row r="26" spans="1:47" x14ac:dyDescent="0.3">
      <c r="A26" s="32">
        <f t="shared" si="7"/>
        <v>16</v>
      </c>
      <c r="B26" s="142">
        <v>23757.8</v>
      </c>
      <c r="C26" s="143"/>
      <c r="D26" s="142">
        <f t="shared" si="0"/>
        <v>32614.707839999999</v>
      </c>
      <c r="E26" s="144">
        <f t="shared" si="1"/>
        <v>808.49748859070053</v>
      </c>
      <c r="F26" s="142">
        <f t="shared" si="2"/>
        <v>2717.8923199999999</v>
      </c>
      <c r="G26" s="144">
        <f t="shared" si="8"/>
        <v>67.374790715891706</v>
      </c>
      <c r="H26" s="60">
        <f>'L4'!$H$10</f>
        <v>1742.05</v>
      </c>
      <c r="I26" s="60">
        <f>GEW!$E$12+($F26-GEW!$E$12)*SUM(Fasering!$D$5)</f>
        <v>1858.3776639999999</v>
      </c>
      <c r="J26" s="60">
        <f>GEW!$E$12+($F26-GEW!$E$12)*SUM(Fasering!$D$5:$D$7)</f>
        <v>2080.6169472375655</v>
      </c>
      <c r="K26" s="60">
        <f>GEW!$E$12+($F26-GEW!$E$12)*SUM(Fasering!$D$5:$D$8)</f>
        <v>2208.1293516709343</v>
      </c>
      <c r="L26" s="98">
        <f>GEW!$E$12+($F26-GEW!$E$12)*SUM(Fasering!$D$5:$D$9)</f>
        <v>2335.6417561043027</v>
      </c>
      <c r="M26" s="60">
        <f>GEW!$E$12+($F26-GEW!$E$12)*SUM(Fasering!$D$5:$D$10)</f>
        <v>2463.154160537671</v>
      </c>
      <c r="N26" s="60">
        <f>GEW!$E$12+($F26-GEW!$E$12)*SUM(Fasering!$D$5:$D$11)</f>
        <v>2590.3799155666316</v>
      </c>
      <c r="O26" s="117">
        <f>GEW!$E$12+($F26-GEW!$E$12)*SUM(Fasering!$D$5:$D$12)</f>
        <v>2717.8923199999999</v>
      </c>
      <c r="P26" s="142">
        <f t="shared" si="3"/>
        <v>0</v>
      </c>
      <c r="Q26" s="144">
        <f t="shared" si="4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101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116">
        <f>$P26*SUM(Fasering!$D$5:$D$12)</f>
        <v>0</v>
      </c>
      <c r="Y26" s="142">
        <f t="shared" si="5"/>
        <v>0</v>
      </c>
      <c r="Z26" s="144">
        <f t="shared" si="6"/>
        <v>0</v>
      </c>
      <c r="AA26" s="115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101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116">
        <f>$Y26*SUM(Fasering!$D$5:$D$12)</f>
        <v>0</v>
      </c>
      <c r="AH26" s="5">
        <f>($AK$3+(I26+R26)*12*7.57%)*SUM(Fasering!$D$5)</f>
        <v>0</v>
      </c>
      <c r="AI26" s="109">
        <f>($AK$3+(J26+S26)*12*7.57%)*SUM(Fasering!$D$5:$D$7)</f>
        <v>524.46346658279549</v>
      </c>
      <c r="AJ26" s="109">
        <f>($AK$3+(K26+T26)*12*7.57%)*SUM(Fasering!$D$5:$D$8)</f>
        <v>872.51474814461665</v>
      </c>
      <c r="AK26" s="104">
        <f>($AK$3+(L26+U26)*12*7.57%)*SUM(Fasering!$D$5:$D$9)</f>
        <v>1254.9343814836288</v>
      </c>
      <c r="AL26" s="9">
        <f>($AK$3+(M26+V26)*12*7.57%)*SUM(Fasering!$D$5:$D$10)</f>
        <v>1671.7223665998322</v>
      </c>
      <c r="AM26" s="9">
        <f>($AK$3+(N26+W26)*12*7.57%)*SUM(Fasering!$D$5:$D$11)</f>
        <v>2121.8259552816903</v>
      </c>
      <c r="AN26" s="74">
        <f>($AK$3+(O26+X26)*12*7.57%)*SUM(Fasering!$D$5:$D$12)</f>
        <v>2607.2733834880005</v>
      </c>
      <c r="AO26" s="5">
        <f>($AK$3+(I26+AA26)*12*7.57%)*SUM(Fasering!$D$5)</f>
        <v>0</v>
      </c>
      <c r="AP26" s="109">
        <f>($AK$3+(J26+AB26)*12*7.57%)*SUM(Fasering!$D$5:$D$7)</f>
        <v>524.46346658279549</v>
      </c>
      <c r="AQ26" s="109">
        <f>($AK$3+(K26+AC26)*12*7.57%)*SUM(Fasering!$D$5:$D$8)</f>
        <v>872.51474814461665</v>
      </c>
      <c r="AR26" s="104">
        <f>($AK$3+(L26+AD26)*12*7.57%)*SUM(Fasering!$D$5:$D$9)</f>
        <v>1254.9343814836288</v>
      </c>
      <c r="AS26" s="9">
        <f>($AK$3+(M26+AE26)*12*7.57%)*SUM(Fasering!$D$5:$D$10)</f>
        <v>1671.7223665998322</v>
      </c>
      <c r="AT26" s="9">
        <f>($AK$3+(N26+AF26)*12*7.57%)*SUM(Fasering!$D$5:$D$11)</f>
        <v>2121.8259552816903</v>
      </c>
      <c r="AU26" s="74">
        <f>($AK$3+(O26+AG26)*12*7.57%)*SUM(Fasering!$D$5:$D$12)</f>
        <v>2607.2733834880005</v>
      </c>
    </row>
    <row r="27" spans="1:47" x14ac:dyDescent="0.3">
      <c r="A27" s="32">
        <f t="shared" si="7"/>
        <v>17</v>
      </c>
      <c r="B27" s="142">
        <v>23757.8</v>
      </c>
      <c r="C27" s="143"/>
      <c r="D27" s="142">
        <f t="shared" si="0"/>
        <v>32614.707839999999</v>
      </c>
      <c r="E27" s="144">
        <f t="shared" si="1"/>
        <v>808.49748859070053</v>
      </c>
      <c r="F27" s="142">
        <f t="shared" si="2"/>
        <v>2717.8923199999999</v>
      </c>
      <c r="G27" s="144">
        <f t="shared" si="8"/>
        <v>67.374790715891706</v>
      </c>
      <c r="H27" s="60">
        <f>'L4'!$H$10</f>
        <v>1742.05</v>
      </c>
      <c r="I27" s="60">
        <f>GEW!$E$12+($F27-GEW!$E$12)*SUM(Fasering!$D$5)</f>
        <v>1858.3776639999999</v>
      </c>
      <c r="J27" s="60">
        <f>GEW!$E$12+($F27-GEW!$E$12)*SUM(Fasering!$D$5:$D$7)</f>
        <v>2080.6169472375655</v>
      </c>
      <c r="K27" s="60">
        <f>GEW!$E$12+($F27-GEW!$E$12)*SUM(Fasering!$D$5:$D$8)</f>
        <v>2208.1293516709343</v>
      </c>
      <c r="L27" s="98">
        <f>GEW!$E$12+($F27-GEW!$E$12)*SUM(Fasering!$D$5:$D$9)</f>
        <v>2335.6417561043027</v>
      </c>
      <c r="M27" s="60">
        <f>GEW!$E$12+($F27-GEW!$E$12)*SUM(Fasering!$D$5:$D$10)</f>
        <v>2463.154160537671</v>
      </c>
      <c r="N27" s="60">
        <f>GEW!$E$12+($F27-GEW!$E$12)*SUM(Fasering!$D$5:$D$11)</f>
        <v>2590.3799155666316</v>
      </c>
      <c r="O27" s="117">
        <f>GEW!$E$12+($F27-GEW!$E$12)*SUM(Fasering!$D$5:$D$12)</f>
        <v>2717.8923199999999</v>
      </c>
      <c r="P27" s="142">
        <f t="shared" si="3"/>
        <v>0</v>
      </c>
      <c r="Q27" s="144">
        <f t="shared" si="4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101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116">
        <f>$P27*SUM(Fasering!$D$5:$D$12)</f>
        <v>0</v>
      </c>
      <c r="Y27" s="142">
        <f t="shared" si="5"/>
        <v>0</v>
      </c>
      <c r="Z27" s="144">
        <f t="shared" si="6"/>
        <v>0</v>
      </c>
      <c r="AA27" s="115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101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116">
        <f>$Y27*SUM(Fasering!$D$5:$D$12)</f>
        <v>0</v>
      </c>
      <c r="AH27" s="5">
        <f>($AK$3+(I27+R27)*12*7.57%)*SUM(Fasering!$D$5)</f>
        <v>0</v>
      </c>
      <c r="AI27" s="109">
        <f>($AK$3+(J27+S27)*12*7.57%)*SUM(Fasering!$D$5:$D$7)</f>
        <v>524.46346658279549</v>
      </c>
      <c r="AJ27" s="109">
        <f>($AK$3+(K27+T27)*12*7.57%)*SUM(Fasering!$D$5:$D$8)</f>
        <v>872.51474814461665</v>
      </c>
      <c r="AK27" s="104">
        <f>($AK$3+(L27+U27)*12*7.57%)*SUM(Fasering!$D$5:$D$9)</f>
        <v>1254.9343814836288</v>
      </c>
      <c r="AL27" s="9">
        <f>($AK$3+(M27+V27)*12*7.57%)*SUM(Fasering!$D$5:$D$10)</f>
        <v>1671.7223665998322</v>
      </c>
      <c r="AM27" s="9">
        <f>($AK$3+(N27+W27)*12*7.57%)*SUM(Fasering!$D$5:$D$11)</f>
        <v>2121.8259552816903</v>
      </c>
      <c r="AN27" s="74">
        <f>($AK$3+(O27+X27)*12*7.57%)*SUM(Fasering!$D$5:$D$12)</f>
        <v>2607.2733834880005</v>
      </c>
      <c r="AO27" s="5">
        <f>($AK$3+(I27+AA27)*12*7.57%)*SUM(Fasering!$D$5)</f>
        <v>0</v>
      </c>
      <c r="AP27" s="109">
        <f>($AK$3+(J27+AB27)*12*7.57%)*SUM(Fasering!$D$5:$D$7)</f>
        <v>524.46346658279549</v>
      </c>
      <c r="AQ27" s="109">
        <f>($AK$3+(K27+AC27)*12*7.57%)*SUM(Fasering!$D$5:$D$8)</f>
        <v>872.51474814461665</v>
      </c>
      <c r="AR27" s="104">
        <f>($AK$3+(L27+AD27)*12*7.57%)*SUM(Fasering!$D$5:$D$9)</f>
        <v>1254.9343814836288</v>
      </c>
      <c r="AS27" s="9">
        <f>($AK$3+(M27+AE27)*12*7.57%)*SUM(Fasering!$D$5:$D$10)</f>
        <v>1671.7223665998322</v>
      </c>
      <c r="AT27" s="9">
        <f>($AK$3+(N27+AF27)*12*7.57%)*SUM(Fasering!$D$5:$D$11)</f>
        <v>2121.8259552816903</v>
      </c>
      <c r="AU27" s="74">
        <f>($AK$3+(O27+AG27)*12*7.57%)*SUM(Fasering!$D$5:$D$12)</f>
        <v>2607.2733834880005</v>
      </c>
    </row>
    <row r="28" spans="1:47" x14ac:dyDescent="0.3">
      <c r="A28" s="32">
        <f t="shared" si="7"/>
        <v>18</v>
      </c>
      <c r="B28" s="142">
        <v>24674.75</v>
      </c>
      <c r="C28" s="143"/>
      <c r="D28" s="142">
        <f t="shared" si="0"/>
        <v>33873.496800000001</v>
      </c>
      <c r="E28" s="144">
        <f t="shared" si="1"/>
        <v>839.70205181470453</v>
      </c>
      <c r="F28" s="142">
        <f t="shared" si="2"/>
        <v>2822.7913999999996</v>
      </c>
      <c r="G28" s="144">
        <f t="shared" si="8"/>
        <v>69.975170984558702</v>
      </c>
      <c r="H28" s="60">
        <f>'L4'!$H$10</f>
        <v>1742.05</v>
      </c>
      <c r="I28" s="60">
        <f>GEW!$E$12+($F28-GEW!$E$12)*SUM(Fasering!$D$5)</f>
        <v>1858.3776639999999</v>
      </c>
      <c r="J28" s="60">
        <f>GEW!$E$12+($F28-GEW!$E$12)*SUM(Fasering!$D$5:$D$7)</f>
        <v>2107.7400407051887</v>
      </c>
      <c r="K28" s="60">
        <f>GEW!$E$12+($F28-GEW!$E$12)*SUM(Fasering!$D$5:$D$8)</f>
        <v>2250.8146392445856</v>
      </c>
      <c r="L28" s="98">
        <f>GEW!$E$12+($F28-GEW!$E$12)*SUM(Fasering!$D$5:$D$9)</f>
        <v>2393.8892377839825</v>
      </c>
      <c r="M28" s="60">
        <f>GEW!$E$12+($F28-GEW!$E$12)*SUM(Fasering!$D$5:$D$10)</f>
        <v>2536.9638363233794</v>
      </c>
      <c r="N28" s="60">
        <f>GEW!$E$12+($F28-GEW!$E$12)*SUM(Fasering!$D$5:$D$11)</f>
        <v>2679.7168014606032</v>
      </c>
      <c r="O28" s="117">
        <f>GEW!$E$12+($F28-GEW!$E$12)*SUM(Fasering!$D$5:$D$12)</f>
        <v>2822.7914000000001</v>
      </c>
      <c r="P28" s="142">
        <f t="shared" si="3"/>
        <v>0</v>
      </c>
      <c r="Q28" s="144">
        <f t="shared" si="4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101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116">
        <f>$P28*SUM(Fasering!$D$5:$D$12)</f>
        <v>0</v>
      </c>
      <c r="Y28" s="142">
        <f t="shared" si="5"/>
        <v>0</v>
      </c>
      <c r="Z28" s="144">
        <f t="shared" si="6"/>
        <v>0</v>
      </c>
      <c r="AA28" s="115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101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116">
        <f>$Y28*SUM(Fasering!$D$5:$D$12)</f>
        <v>0</v>
      </c>
      <c r="AH28" s="5">
        <f>($AK$3+(I28+R28)*12*7.57%)*SUM(Fasering!$D$5)</f>
        <v>0</v>
      </c>
      <c r="AI28" s="109">
        <f>($AK$3+(J28+S28)*12*7.57%)*SUM(Fasering!$D$5:$D$7)</f>
        <v>530.83411865907522</v>
      </c>
      <c r="AJ28" s="109">
        <f>($AK$3+(K28+T28)*12*7.57%)*SUM(Fasering!$D$5:$D$8)</f>
        <v>888.29310846420037</v>
      </c>
      <c r="AK28" s="104">
        <f>($AK$3+(L28+U28)*12*7.57%)*SUM(Fasering!$D$5:$D$9)</f>
        <v>1284.314920097001</v>
      </c>
      <c r="AL28" s="9">
        <f>($AK$3+(M28+V28)*12*7.57%)*SUM(Fasering!$D$5:$D$10)</f>
        <v>1718.8995535574763</v>
      </c>
      <c r="AM28" s="9">
        <f>($AK$3+(N28+W28)*12*7.57%)*SUM(Fasering!$D$5:$D$11)</f>
        <v>2190.9401203270995</v>
      </c>
      <c r="AN28" s="74">
        <f>($AK$3+(O28+X28)*12*7.57%)*SUM(Fasering!$D$5:$D$12)</f>
        <v>2702.5637077600009</v>
      </c>
      <c r="AO28" s="5">
        <f>($AK$3+(I28+AA28)*12*7.57%)*SUM(Fasering!$D$5)</f>
        <v>0</v>
      </c>
      <c r="AP28" s="109">
        <f>($AK$3+(J28+AB28)*12*7.57%)*SUM(Fasering!$D$5:$D$7)</f>
        <v>530.83411865907522</v>
      </c>
      <c r="AQ28" s="109">
        <f>($AK$3+(K28+AC28)*12*7.57%)*SUM(Fasering!$D$5:$D$8)</f>
        <v>888.29310846420037</v>
      </c>
      <c r="AR28" s="104">
        <f>($AK$3+(L28+AD28)*12*7.57%)*SUM(Fasering!$D$5:$D$9)</f>
        <v>1284.314920097001</v>
      </c>
      <c r="AS28" s="9">
        <f>($AK$3+(M28+AE28)*12*7.57%)*SUM(Fasering!$D$5:$D$10)</f>
        <v>1718.8995535574763</v>
      </c>
      <c r="AT28" s="9">
        <f>($AK$3+(N28+AF28)*12*7.57%)*SUM(Fasering!$D$5:$D$11)</f>
        <v>2190.9401203270995</v>
      </c>
      <c r="AU28" s="74">
        <f>($AK$3+(O28+AG28)*12*7.57%)*SUM(Fasering!$D$5:$D$12)</f>
        <v>2702.5637077600009</v>
      </c>
    </row>
    <row r="29" spans="1:47" x14ac:dyDescent="0.3">
      <c r="A29" s="32">
        <f t="shared" si="7"/>
        <v>19</v>
      </c>
      <c r="B29" s="142">
        <v>24674.75</v>
      </c>
      <c r="C29" s="143"/>
      <c r="D29" s="142">
        <f t="shared" si="0"/>
        <v>33873.496800000001</v>
      </c>
      <c r="E29" s="144">
        <f t="shared" si="1"/>
        <v>839.70205181470453</v>
      </c>
      <c r="F29" s="142">
        <f t="shared" si="2"/>
        <v>2822.7913999999996</v>
      </c>
      <c r="G29" s="144">
        <f t="shared" si="8"/>
        <v>69.975170984558702</v>
      </c>
      <c r="H29" s="60">
        <f>'L4'!$H$10</f>
        <v>1742.05</v>
      </c>
      <c r="I29" s="60">
        <f>GEW!$E$12+($F29-GEW!$E$12)*SUM(Fasering!$D$5)</f>
        <v>1858.3776639999999</v>
      </c>
      <c r="J29" s="60">
        <f>GEW!$E$12+($F29-GEW!$E$12)*SUM(Fasering!$D$5:$D$7)</f>
        <v>2107.7400407051887</v>
      </c>
      <c r="K29" s="60">
        <f>GEW!$E$12+($F29-GEW!$E$12)*SUM(Fasering!$D$5:$D$8)</f>
        <v>2250.8146392445856</v>
      </c>
      <c r="L29" s="98">
        <f>GEW!$E$12+($F29-GEW!$E$12)*SUM(Fasering!$D$5:$D$9)</f>
        <v>2393.8892377839825</v>
      </c>
      <c r="M29" s="60">
        <f>GEW!$E$12+($F29-GEW!$E$12)*SUM(Fasering!$D$5:$D$10)</f>
        <v>2536.9638363233794</v>
      </c>
      <c r="N29" s="60">
        <f>GEW!$E$12+($F29-GEW!$E$12)*SUM(Fasering!$D$5:$D$11)</f>
        <v>2679.7168014606032</v>
      </c>
      <c r="O29" s="117">
        <f>GEW!$E$12+($F29-GEW!$E$12)*SUM(Fasering!$D$5:$D$12)</f>
        <v>2822.7914000000001</v>
      </c>
      <c r="P29" s="142">
        <f t="shared" si="3"/>
        <v>0</v>
      </c>
      <c r="Q29" s="144">
        <f t="shared" si="4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101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116">
        <f>$P29*SUM(Fasering!$D$5:$D$12)</f>
        <v>0</v>
      </c>
      <c r="Y29" s="142">
        <f t="shared" si="5"/>
        <v>0</v>
      </c>
      <c r="Z29" s="144">
        <f t="shared" si="6"/>
        <v>0</v>
      </c>
      <c r="AA29" s="115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101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116">
        <f>$Y29*SUM(Fasering!$D$5:$D$12)</f>
        <v>0</v>
      </c>
      <c r="AH29" s="5">
        <f>($AK$3+(I29+R29)*12*7.57%)*SUM(Fasering!$D$5)</f>
        <v>0</v>
      </c>
      <c r="AI29" s="109">
        <f>($AK$3+(J29+S29)*12*7.57%)*SUM(Fasering!$D$5:$D$7)</f>
        <v>530.83411865907522</v>
      </c>
      <c r="AJ29" s="109">
        <f>($AK$3+(K29+T29)*12*7.57%)*SUM(Fasering!$D$5:$D$8)</f>
        <v>888.29310846420037</v>
      </c>
      <c r="AK29" s="104">
        <f>($AK$3+(L29+U29)*12*7.57%)*SUM(Fasering!$D$5:$D$9)</f>
        <v>1284.314920097001</v>
      </c>
      <c r="AL29" s="9">
        <f>($AK$3+(M29+V29)*12*7.57%)*SUM(Fasering!$D$5:$D$10)</f>
        <v>1718.8995535574763</v>
      </c>
      <c r="AM29" s="9">
        <f>($AK$3+(N29+W29)*12*7.57%)*SUM(Fasering!$D$5:$D$11)</f>
        <v>2190.9401203270995</v>
      </c>
      <c r="AN29" s="74">
        <f>($AK$3+(O29+X29)*12*7.57%)*SUM(Fasering!$D$5:$D$12)</f>
        <v>2702.5637077600009</v>
      </c>
      <c r="AO29" s="5">
        <f>($AK$3+(I29+AA29)*12*7.57%)*SUM(Fasering!$D$5)</f>
        <v>0</v>
      </c>
      <c r="AP29" s="109">
        <f>($AK$3+(J29+AB29)*12*7.57%)*SUM(Fasering!$D$5:$D$7)</f>
        <v>530.83411865907522</v>
      </c>
      <c r="AQ29" s="109">
        <f>($AK$3+(K29+AC29)*12*7.57%)*SUM(Fasering!$D$5:$D$8)</f>
        <v>888.29310846420037</v>
      </c>
      <c r="AR29" s="104">
        <f>($AK$3+(L29+AD29)*12*7.57%)*SUM(Fasering!$D$5:$D$9)</f>
        <v>1284.314920097001</v>
      </c>
      <c r="AS29" s="9">
        <f>($AK$3+(M29+AE29)*12*7.57%)*SUM(Fasering!$D$5:$D$10)</f>
        <v>1718.8995535574763</v>
      </c>
      <c r="AT29" s="9">
        <f>($AK$3+(N29+AF29)*12*7.57%)*SUM(Fasering!$D$5:$D$11)</f>
        <v>2190.9401203270995</v>
      </c>
      <c r="AU29" s="74">
        <f>($AK$3+(O29+AG29)*12*7.57%)*SUM(Fasering!$D$5:$D$12)</f>
        <v>2702.5637077600009</v>
      </c>
    </row>
    <row r="30" spans="1:47" x14ac:dyDescent="0.3">
      <c r="A30" s="32">
        <f t="shared" si="7"/>
        <v>20</v>
      </c>
      <c r="B30" s="142">
        <v>25591.74</v>
      </c>
      <c r="C30" s="143"/>
      <c r="D30" s="142">
        <f t="shared" si="0"/>
        <v>35132.340672000006</v>
      </c>
      <c r="E30" s="144">
        <f t="shared" si="1"/>
        <v>870.90797627163192</v>
      </c>
      <c r="F30" s="142">
        <f t="shared" si="2"/>
        <v>2927.695056</v>
      </c>
      <c r="G30" s="144">
        <f t="shared" si="8"/>
        <v>72.575664689302656</v>
      </c>
      <c r="H30" s="60">
        <f>'L4'!$H$10</f>
        <v>1742.05</v>
      </c>
      <c r="I30" s="60">
        <f>GEW!$E$12+($F30-GEW!$E$12)*SUM(Fasering!$D$5)</f>
        <v>1858.3776639999999</v>
      </c>
      <c r="J30" s="60">
        <f>GEW!$E$12+($F30-GEW!$E$12)*SUM(Fasering!$D$5:$D$7)</f>
        <v>2134.8643173602691</v>
      </c>
      <c r="K30" s="60">
        <f>GEW!$E$12+($F30-GEW!$E$12)*SUM(Fasering!$D$5:$D$8)</f>
        <v>2293.5017888734237</v>
      </c>
      <c r="L30" s="98">
        <f>GEW!$E$12+($F30-GEW!$E$12)*SUM(Fasering!$D$5:$D$9)</f>
        <v>2452.1392603865784</v>
      </c>
      <c r="M30" s="60">
        <f>GEW!$E$12+($F30-GEW!$E$12)*SUM(Fasering!$D$5:$D$10)</f>
        <v>2610.776731899733</v>
      </c>
      <c r="N30" s="60">
        <f>GEW!$E$12+($F30-GEW!$E$12)*SUM(Fasering!$D$5:$D$11)</f>
        <v>2769.0575844868458</v>
      </c>
      <c r="O30" s="117">
        <f>GEW!$E$12+($F30-GEW!$E$12)*SUM(Fasering!$D$5:$D$12)</f>
        <v>2927.6950560000005</v>
      </c>
      <c r="P30" s="142">
        <f t="shared" si="3"/>
        <v>0</v>
      </c>
      <c r="Q30" s="144">
        <f t="shared" si="4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101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116">
        <f>$P30*SUM(Fasering!$D$5:$D$12)</f>
        <v>0</v>
      </c>
      <c r="Y30" s="142">
        <f t="shared" si="5"/>
        <v>0</v>
      </c>
      <c r="Z30" s="144">
        <f t="shared" si="6"/>
        <v>0</v>
      </c>
      <c r="AA30" s="115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101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116">
        <f>$Y30*SUM(Fasering!$D$5:$D$12)</f>
        <v>0</v>
      </c>
      <c r="AH30" s="5">
        <f>($AK$3+(I30+R30)*12*7.57%)*SUM(Fasering!$D$5)</f>
        <v>0</v>
      </c>
      <c r="AI30" s="109">
        <f>($AK$3+(J30+S30)*12*7.57%)*SUM(Fasering!$D$5:$D$7)</f>
        <v>537.20504864154702</v>
      </c>
      <c r="AJ30" s="109">
        <f>($AK$3+(K30+T30)*12*7.57%)*SUM(Fasering!$D$5:$D$8)</f>
        <v>904.07215708130661</v>
      </c>
      <c r="AK30" s="104">
        <f>($AK$3+(L30+U30)*12*7.57%)*SUM(Fasering!$D$5:$D$9)</f>
        <v>1313.6967403740891</v>
      </c>
      <c r="AL30" s="9">
        <f>($AK$3+(M30+V30)*12*7.57%)*SUM(Fasering!$D$5:$D$10)</f>
        <v>1766.0787985198954</v>
      </c>
      <c r="AM30" s="9">
        <f>($AK$3+(N30+W30)*12*7.57%)*SUM(Fasering!$D$5:$D$11)</f>
        <v>2260.0573003314512</v>
      </c>
      <c r="AN30" s="74">
        <f>($AK$3+(O30+X30)*12*7.57%)*SUM(Fasering!$D$5:$D$12)</f>
        <v>2797.8581888704011</v>
      </c>
      <c r="AO30" s="5">
        <f>($AK$3+(I30+AA30)*12*7.57%)*SUM(Fasering!$D$5)</f>
        <v>0</v>
      </c>
      <c r="AP30" s="109">
        <f>($AK$3+(J30+AB30)*12*7.57%)*SUM(Fasering!$D$5:$D$7)</f>
        <v>537.20504864154702</v>
      </c>
      <c r="AQ30" s="109">
        <f>($AK$3+(K30+AC30)*12*7.57%)*SUM(Fasering!$D$5:$D$8)</f>
        <v>904.07215708130661</v>
      </c>
      <c r="AR30" s="104">
        <f>($AK$3+(L30+AD30)*12*7.57%)*SUM(Fasering!$D$5:$D$9)</f>
        <v>1313.6967403740891</v>
      </c>
      <c r="AS30" s="9">
        <f>($AK$3+(M30+AE30)*12*7.57%)*SUM(Fasering!$D$5:$D$10)</f>
        <v>1766.0787985198954</v>
      </c>
      <c r="AT30" s="9">
        <f>($AK$3+(N30+AF30)*12*7.57%)*SUM(Fasering!$D$5:$D$11)</f>
        <v>2260.0573003314512</v>
      </c>
      <c r="AU30" s="74">
        <f>($AK$3+(O30+AG30)*12*7.57%)*SUM(Fasering!$D$5:$D$12)</f>
        <v>2797.8581888704011</v>
      </c>
    </row>
    <row r="31" spans="1:47" x14ac:dyDescent="0.3">
      <c r="A31" s="32">
        <f t="shared" si="7"/>
        <v>21</v>
      </c>
      <c r="B31" s="142">
        <v>25591.74</v>
      </c>
      <c r="C31" s="143"/>
      <c r="D31" s="142">
        <f t="shared" si="0"/>
        <v>35132.340672000006</v>
      </c>
      <c r="E31" s="144">
        <f t="shared" si="1"/>
        <v>870.90797627163192</v>
      </c>
      <c r="F31" s="142">
        <f t="shared" si="2"/>
        <v>2927.695056</v>
      </c>
      <c r="G31" s="144">
        <f t="shared" si="8"/>
        <v>72.575664689302656</v>
      </c>
      <c r="H31" s="60">
        <f>'L4'!$H$10</f>
        <v>1742.05</v>
      </c>
      <c r="I31" s="60">
        <f>GEW!$E$12+($F31-GEW!$E$12)*SUM(Fasering!$D$5)</f>
        <v>1858.3776639999999</v>
      </c>
      <c r="J31" s="60">
        <f>GEW!$E$12+($F31-GEW!$E$12)*SUM(Fasering!$D$5:$D$7)</f>
        <v>2134.8643173602691</v>
      </c>
      <c r="K31" s="60">
        <f>GEW!$E$12+($F31-GEW!$E$12)*SUM(Fasering!$D$5:$D$8)</f>
        <v>2293.5017888734237</v>
      </c>
      <c r="L31" s="98">
        <f>GEW!$E$12+($F31-GEW!$E$12)*SUM(Fasering!$D$5:$D$9)</f>
        <v>2452.1392603865784</v>
      </c>
      <c r="M31" s="60">
        <f>GEW!$E$12+($F31-GEW!$E$12)*SUM(Fasering!$D$5:$D$10)</f>
        <v>2610.776731899733</v>
      </c>
      <c r="N31" s="60">
        <f>GEW!$E$12+($F31-GEW!$E$12)*SUM(Fasering!$D$5:$D$11)</f>
        <v>2769.0575844868458</v>
      </c>
      <c r="O31" s="117">
        <f>GEW!$E$12+($F31-GEW!$E$12)*SUM(Fasering!$D$5:$D$12)</f>
        <v>2927.6950560000005</v>
      </c>
      <c r="P31" s="142">
        <f t="shared" si="3"/>
        <v>0</v>
      </c>
      <c r="Q31" s="144">
        <f t="shared" si="4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101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116">
        <f>$P31*SUM(Fasering!$D$5:$D$12)</f>
        <v>0</v>
      </c>
      <c r="Y31" s="142">
        <f t="shared" si="5"/>
        <v>0</v>
      </c>
      <c r="Z31" s="144">
        <f t="shared" si="6"/>
        <v>0</v>
      </c>
      <c r="AA31" s="115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101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116">
        <f>$Y31*SUM(Fasering!$D$5:$D$12)</f>
        <v>0</v>
      </c>
      <c r="AH31" s="5">
        <f>($AK$3+(I31+R31)*12*7.57%)*SUM(Fasering!$D$5)</f>
        <v>0</v>
      </c>
      <c r="AI31" s="109">
        <f>($AK$3+(J31+S31)*12*7.57%)*SUM(Fasering!$D$5:$D$7)</f>
        <v>537.20504864154702</v>
      </c>
      <c r="AJ31" s="109">
        <f>($AK$3+(K31+T31)*12*7.57%)*SUM(Fasering!$D$5:$D$8)</f>
        <v>904.07215708130661</v>
      </c>
      <c r="AK31" s="104">
        <f>($AK$3+(L31+U31)*12*7.57%)*SUM(Fasering!$D$5:$D$9)</f>
        <v>1313.6967403740891</v>
      </c>
      <c r="AL31" s="9">
        <f>($AK$3+(M31+V31)*12*7.57%)*SUM(Fasering!$D$5:$D$10)</f>
        <v>1766.0787985198954</v>
      </c>
      <c r="AM31" s="9">
        <f>($AK$3+(N31+W31)*12*7.57%)*SUM(Fasering!$D$5:$D$11)</f>
        <v>2260.0573003314512</v>
      </c>
      <c r="AN31" s="74">
        <f>($AK$3+(O31+X31)*12*7.57%)*SUM(Fasering!$D$5:$D$12)</f>
        <v>2797.8581888704011</v>
      </c>
      <c r="AO31" s="5">
        <f>($AK$3+(I31+AA31)*12*7.57%)*SUM(Fasering!$D$5)</f>
        <v>0</v>
      </c>
      <c r="AP31" s="109">
        <f>($AK$3+(J31+AB31)*12*7.57%)*SUM(Fasering!$D$5:$D$7)</f>
        <v>537.20504864154702</v>
      </c>
      <c r="AQ31" s="109">
        <f>($AK$3+(K31+AC31)*12*7.57%)*SUM(Fasering!$D$5:$D$8)</f>
        <v>904.07215708130661</v>
      </c>
      <c r="AR31" s="104">
        <f>($AK$3+(L31+AD31)*12*7.57%)*SUM(Fasering!$D$5:$D$9)</f>
        <v>1313.6967403740891</v>
      </c>
      <c r="AS31" s="9">
        <f>($AK$3+(M31+AE31)*12*7.57%)*SUM(Fasering!$D$5:$D$10)</f>
        <v>1766.0787985198954</v>
      </c>
      <c r="AT31" s="9">
        <f>($AK$3+(N31+AF31)*12*7.57%)*SUM(Fasering!$D$5:$D$11)</f>
        <v>2260.0573003314512</v>
      </c>
      <c r="AU31" s="74">
        <f>($AK$3+(O31+AG31)*12*7.57%)*SUM(Fasering!$D$5:$D$12)</f>
        <v>2797.8581888704011</v>
      </c>
    </row>
    <row r="32" spans="1:47" x14ac:dyDescent="0.3">
      <c r="A32" s="32">
        <f t="shared" si="7"/>
        <v>22</v>
      </c>
      <c r="B32" s="142">
        <v>26508.73</v>
      </c>
      <c r="C32" s="143"/>
      <c r="D32" s="142">
        <f t="shared" si="0"/>
        <v>36391.184544000003</v>
      </c>
      <c r="E32" s="144">
        <f t="shared" si="1"/>
        <v>902.1139007285592</v>
      </c>
      <c r="F32" s="142">
        <f t="shared" si="2"/>
        <v>3032.598712</v>
      </c>
      <c r="G32" s="144">
        <f t="shared" si="8"/>
        <v>75.176158394046595</v>
      </c>
      <c r="H32" s="60">
        <f>'L4'!$H$10</f>
        <v>1742.05</v>
      </c>
      <c r="I32" s="60">
        <f>GEW!$E$12+($F32-GEW!$E$12)*SUM(Fasering!$D$5)</f>
        <v>1858.3776639999999</v>
      </c>
      <c r="J32" s="60">
        <f>GEW!$E$12+($F32-GEW!$E$12)*SUM(Fasering!$D$5:$D$7)</f>
        <v>2161.9885940153495</v>
      </c>
      <c r="K32" s="60">
        <f>GEW!$E$12+($F32-GEW!$E$12)*SUM(Fasering!$D$5:$D$8)</f>
        <v>2336.1889385022614</v>
      </c>
      <c r="L32" s="98">
        <f>GEW!$E$12+($F32-GEW!$E$12)*SUM(Fasering!$D$5:$D$9)</f>
        <v>2510.3892829891738</v>
      </c>
      <c r="M32" s="60">
        <f>GEW!$E$12+($F32-GEW!$E$12)*SUM(Fasering!$D$5:$D$10)</f>
        <v>2684.5896274760862</v>
      </c>
      <c r="N32" s="60">
        <f>GEW!$E$12+($F32-GEW!$E$12)*SUM(Fasering!$D$5:$D$11)</f>
        <v>2858.398367513088</v>
      </c>
      <c r="O32" s="117">
        <f>GEW!$E$12+($F32-GEW!$E$12)*SUM(Fasering!$D$5:$D$12)</f>
        <v>3032.598712</v>
      </c>
      <c r="P32" s="142">
        <f t="shared" si="3"/>
        <v>0</v>
      </c>
      <c r="Q32" s="144">
        <f t="shared" si="4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101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116">
        <f>$P32*SUM(Fasering!$D$5:$D$12)</f>
        <v>0</v>
      </c>
      <c r="Y32" s="142">
        <f t="shared" si="5"/>
        <v>0</v>
      </c>
      <c r="Z32" s="144">
        <f t="shared" si="6"/>
        <v>0</v>
      </c>
      <c r="AA32" s="115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101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116">
        <f>$Y32*SUM(Fasering!$D$5:$D$12)</f>
        <v>0</v>
      </c>
      <c r="AH32" s="5">
        <f>($AK$3+(I32+R32)*12*7.57%)*SUM(Fasering!$D$5)</f>
        <v>0</v>
      </c>
      <c r="AI32" s="109">
        <f>($AK$3+(J32+S32)*12*7.57%)*SUM(Fasering!$D$5:$D$7)</f>
        <v>543.57597862401894</v>
      </c>
      <c r="AJ32" s="109">
        <f>($AK$3+(K32+T32)*12*7.57%)*SUM(Fasering!$D$5:$D$8)</f>
        <v>919.85120569841251</v>
      </c>
      <c r="AK32" s="104">
        <f>($AK$3+(L32+U32)*12*7.57%)*SUM(Fasering!$D$5:$D$9)</f>
        <v>1343.0785606511777</v>
      </c>
      <c r="AL32" s="9">
        <f>($AK$3+(M32+V32)*12*7.57%)*SUM(Fasering!$D$5:$D$10)</f>
        <v>1813.2580434823142</v>
      </c>
      <c r="AM32" s="9">
        <f>($AK$3+(N32+W32)*12*7.57%)*SUM(Fasering!$D$5:$D$11)</f>
        <v>2329.1744803358024</v>
      </c>
      <c r="AN32" s="74">
        <f>($AK$3+(O32+X32)*12*7.57%)*SUM(Fasering!$D$5:$D$12)</f>
        <v>2893.152669980801</v>
      </c>
      <c r="AO32" s="5">
        <f>($AK$3+(I32+AA32)*12*7.57%)*SUM(Fasering!$D$5)</f>
        <v>0</v>
      </c>
      <c r="AP32" s="109">
        <f>($AK$3+(J32+AB32)*12*7.57%)*SUM(Fasering!$D$5:$D$7)</f>
        <v>543.57597862401894</v>
      </c>
      <c r="AQ32" s="109">
        <f>($AK$3+(K32+AC32)*12*7.57%)*SUM(Fasering!$D$5:$D$8)</f>
        <v>919.85120569841251</v>
      </c>
      <c r="AR32" s="104">
        <f>($AK$3+(L32+AD32)*12*7.57%)*SUM(Fasering!$D$5:$D$9)</f>
        <v>1343.0785606511777</v>
      </c>
      <c r="AS32" s="9">
        <f>($AK$3+(M32+AE32)*12*7.57%)*SUM(Fasering!$D$5:$D$10)</f>
        <v>1813.2580434823142</v>
      </c>
      <c r="AT32" s="9">
        <f>($AK$3+(N32+AF32)*12*7.57%)*SUM(Fasering!$D$5:$D$11)</f>
        <v>2329.1744803358024</v>
      </c>
      <c r="AU32" s="74">
        <f>($AK$3+(O32+AG32)*12*7.57%)*SUM(Fasering!$D$5:$D$12)</f>
        <v>2893.152669980801</v>
      </c>
    </row>
    <row r="33" spans="1:47" x14ac:dyDescent="0.3">
      <c r="A33" s="32">
        <f t="shared" si="7"/>
        <v>23</v>
      </c>
      <c r="B33" s="142">
        <v>27425.69</v>
      </c>
      <c r="C33" s="143"/>
      <c r="D33" s="142">
        <f t="shared" si="0"/>
        <v>37649.987231999999</v>
      </c>
      <c r="E33" s="144">
        <f t="shared" si="1"/>
        <v>933.31880426079385</v>
      </c>
      <c r="F33" s="142">
        <f t="shared" si="2"/>
        <v>3137.4989359999995</v>
      </c>
      <c r="G33" s="144">
        <f t="shared" si="8"/>
        <v>77.776567021732816</v>
      </c>
      <c r="H33" s="60">
        <f>'L4'!$H$10</f>
        <v>1742.05</v>
      </c>
      <c r="I33" s="60">
        <f>GEW!$E$12+($F33-GEW!$E$12)*SUM(Fasering!$D$5)</f>
        <v>1858.3776639999999</v>
      </c>
      <c r="J33" s="60">
        <f>GEW!$E$12+($F33-GEW!$E$12)*SUM(Fasering!$D$5:$D$7)</f>
        <v>2189.1119832798367</v>
      </c>
      <c r="K33" s="60">
        <f>GEW!$E$12+($F33-GEW!$E$12)*SUM(Fasering!$D$5:$D$8)</f>
        <v>2378.8746915897095</v>
      </c>
      <c r="L33" s="98">
        <f>GEW!$E$12+($F33-GEW!$E$12)*SUM(Fasering!$D$5:$D$9)</f>
        <v>2568.6373998995823</v>
      </c>
      <c r="M33" s="60">
        <f>GEW!$E$12+($F33-GEW!$E$12)*SUM(Fasering!$D$5:$D$10)</f>
        <v>2758.4001082094555</v>
      </c>
      <c r="N33" s="60">
        <f>GEW!$E$12+($F33-GEW!$E$12)*SUM(Fasering!$D$5:$D$11)</f>
        <v>2947.7362276901267</v>
      </c>
      <c r="O33" s="117">
        <f>GEW!$E$12+($F33-GEW!$E$12)*SUM(Fasering!$D$5:$D$12)</f>
        <v>3137.498936</v>
      </c>
      <c r="P33" s="142">
        <f t="shared" si="3"/>
        <v>0</v>
      </c>
      <c r="Q33" s="144">
        <f t="shared" si="4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101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116">
        <f>$P33*SUM(Fasering!$D$5:$D$12)</f>
        <v>0</v>
      </c>
      <c r="Y33" s="142">
        <f t="shared" si="5"/>
        <v>0</v>
      </c>
      <c r="Z33" s="144">
        <f t="shared" si="6"/>
        <v>0</v>
      </c>
      <c r="AA33" s="115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101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116">
        <f>$Y33*SUM(Fasering!$D$5:$D$12)</f>
        <v>0</v>
      </c>
      <c r="AH33" s="5">
        <f>($AK$3+(I33+R33)*12*7.57%)*SUM(Fasering!$D$5)</f>
        <v>0</v>
      </c>
      <c r="AI33" s="109">
        <f>($AK$3+(J33+S33)*12*7.57%)*SUM(Fasering!$D$5:$D$7)</f>
        <v>549.94670017684643</v>
      </c>
      <c r="AJ33" s="109">
        <f>($AK$3+(K33+T33)*12*7.57%)*SUM(Fasering!$D$5:$D$8)</f>
        <v>935.6297380923769</v>
      </c>
      <c r="AK33" s="104">
        <f>($AK$3+(L33+U33)*12*7.57%)*SUM(Fasering!$D$5:$D$9)</f>
        <v>1372.4594196804787</v>
      </c>
      <c r="AL33" s="9">
        <f>($AK$3+(M33+V33)*12*7.57%)*SUM(Fasering!$D$5:$D$10)</f>
        <v>1860.4357449411518</v>
      </c>
      <c r="AM33" s="9">
        <f>($AK$3+(N33+W33)*12*7.57%)*SUM(Fasering!$D$5:$D$11)</f>
        <v>2398.2893991209467</v>
      </c>
      <c r="AN33" s="74">
        <f>($AK$3+(O33+X33)*12*7.57%)*SUM(Fasering!$D$5:$D$12)</f>
        <v>2988.4440334624005</v>
      </c>
      <c r="AO33" s="5">
        <f>($AK$3+(I33+AA33)*12*7.57%)*SUM(Fasering!$D$5)</f>
        <v>0</v>
      </c>
      <c r="AP33" s="109">
        <f>($AK$3+(J33+AB33)*12*7.57%)*SUM(Fasering!$D$5:$D$7)</f>
        <v>549.94670017684643</v>
      </c>
      <c r="AQ33" s="109">
        <f>($AK$3+(K33+AC33)*12*7.57%)*SUM(Fasering!$D$5:$D$8)</f>
        <v>935.6297380923769</v>
      </c>
      <c r="AR33" s="104">
        <f>($AK$3+(L33+AD33)*12*7.57%)*SUM(Fasering!$D$5:$D$9)</f>
        <v>1372.4594196804787</v>
      </c>
      <c r="AS33" s="9">
        <f>($AK$3+(M33+AE33)*12*7.57%)*SUM(Fasering!$D$5:$D$10)</f>
        <v>1860.4357449411518</v>
      </c>
      <c r="AT33" s="9">
        <f>($AK$3+(N33+AF33)*12*7.57%)*SUM(Fasering!$D$5:$D$11)</f>
        <v>2398.2893991209467</v>
      </c>
      <c r="AU33" s="74">
        <f>($AK$3+(O33+AG33)*12*7.57%)*SUM(Fasering!$D$5:$D$12)</f>
        <v>2988.4440334624005</v>
      </c>
    </row>
    <row r="34" spans="1:47" x14ac:dyDescent="0.3">
      <c r="A34" s="32">
        <f t="shared" si="7"/>
        <v>24</v>
      </c>
      <c r="B34" s="142">
        <v>28342.68</v>
      </c>
      <c r="C34" s="143"/>
      <c r="D34" s="142">
        <f t="shared" si="0"/>
        <v>38908.831104000004</v>
      </c>
      <c r="E34" s="144">
        <f t="shared" si="1"/>
        <v>964.52472871772125</v>
      </c>
      <c r="F34" s="142">
        <f t="shared" si="2"/>
        <v>3242.4025919999999</v>
      </c>
      <c r="G34" s="144">
        <f t="shared" si="8"/>
        <v>80.377060726476756</v>
      </c>
      <c r="H34" s="60">
        <f>'L4'!$H$10</f>
        <v>1742.05</v>
      </c>
      <c r="I34" s="60">
        <f>GEW!$E$12+($F34-GEW!$E$12)*SUM(Fasering!$D$5)</f>
        <v>1858.3776639999999</v>
      </c>
      <c r="J34" s="60">
        <f>GEW!$E$12+($F34-GEW!$E$12)*SUM(Fasering!$D$5:$D$7)</f>
        <v>2216.2362599349171</v>
      </c>
      <c r="K34" s="60">
        <f>GEW!$E$12+($F34-GEW!$E$12)*SUM(Fasering!$D$5:$D$8)</f>
        <v>2421.5618412185477</v>
      </c>
      <c r="L34" s="98">
        <f>GEW!$E$12+($F34-GEW!$E$12)*SUM(Fasering!$D$5:$D$9)</f>
        <v>2626.8874225021782</v>
      </c>
      <c r="M34" s="60">
        <f>GEW!$E$12+($F34-GEW!$E$12)*SUM(Fasering!$D$5:$D$10)</f>
        <v>2832.2130037858087</v>
      </c>
      <c r="N34" s="60">
        <f>GEW!$E$12+($F34-GEW!$E$12)*SUM(Fasering!$D$5:$D$11)</f>
        <v>3037.0770107163698</v>
      </c>
      <c r="O34" s="117">
        <f>GEW!$E$12+($F34-GEW!$E$12)*SUM(Fasering!$D$5:$D$12)</f>
        <v>3242.4025920000004</v>
      </c>
      <c r="P34" s="142">
        <f t="shared" si="3"/>
        <v>0</v>
      </c>
      <c r="Q34" s="144">
        <f t="shared" si="4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101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116">
        <f>$P34*SUM(Fasering!$D$5:$D$12)</f>
        <v>0</v>
      </c>
      <c r="Y34" s="142">
        <f t="shared" si="5"/>
        <v>0</v>
      </c>
      <c r="Z34" s="144">
        <f t="shared" si="6"/>
        <v>0</v>
      </c>
      <c r="AA34" s="115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101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116">
        <f>$Y34*SUM(Fasering!$D$5:$D$12)</f>
        <v>0</v>
      </c>
      <c r="AH34" s="5">
        <f>($AK$3+(I34+R34)*12*7.57%)*SUM(Fasering!$D$5)</f>
        <v>0</v>
      </c>
      <c r="AI34" s="109">
        <f>($AK$3+(J34+S34)*12*7.57%)*SUM(Fasering!$D$5:$D$7)</f>
        <v>556.31763015931836</v>
      </c>
      <c r="AJ34" s="109">
        <f>($AK$3+(K34+T34)*12*7.57%)*SUM(Fasering!$D$5:$D$8)</f>
        <v>951.40878670948325</v>
      </c>
      <c r="AK34" s="104">
        <f>($AK$3+(L34+U34)*12*7.57%)*SUM(Fasering!$D$5:$D$9)</f>
        <v>1401.8412399575675</v>
      </c>
      <c r="AL34" s="9">
        <f>($AK$3+(M34+V34)*12*7.57%)*SUM(Fasering!$D$5:$D$10)</f>
        <v>1907.6149899035709</v>
      </c>
      <c r="AM34" s="9">
        <f>($AK$3+(N34+W34)*12*7.57%)*SUM(Fasering!$D$5:$D$11)</f>
        <v>2467.4065791252983</v>
      </c>
      <c r="AN34" s="74">
        <f>($AK$3+(O34+X34)*12*7.57%)*SUM(Fasering!$D$5:$D$12)</f>
        <v>3083.7385145728017</v>
      </c>
      <c r="AO34" s="5">
        <f>($AK$3+(I34+AA34)*12*7.57%)*SUM(Fasering!$D$5)</f>
        <v>0</v>
      </c>
      <c r="AP34" s="109">
        <f>($AK$3+(J34+AB34)*12*7.57%)*SUM(Fasering!$D$5:$D$7)</f>
        <v>556.31763015931836</v>
      </c>
      <c r="AQ34" s="109">
        <f>($AK$3+(K34+AC34)*12*7.57%)*SUM(Fasering!$D$5:$D$8)</f>
        <v>951.40878670948325</v>
      </c>
      <c r="AR34" s="104">
        <f>($AK$3+(L34+AD34)*12*7.57%)*SUM(Fasering!$D$5:$D$9)</f>
        <v>1401.8412399575675</v>
      </c>
      <c r="AS34" s="9">
        <f>($AK$3+(M34+AE34)*12*7.57%)*SUM(Fasering!$D$5:$D$10)</f>
        <v>1907.6149899035709</v>
      </c>
      <c r="AT34" s="9">
        <f>($AK$3+(N34+AF34)*12*7.57%)*SUM(Fasering!$D$5:$D$11)</f>
        <v>2467.4065791252983</v>
      </c>
      <c r="AU34" s="74">
        <f>($AK$3+(O34+AG34)*12*7.57%)*SUM(Fasering!$D$5:$D$12)</f>
        <v>3083.7385145728017</v>
      </c>
    </row>
    <row r="35" spans="1:47" x14ac:dyDescent="0.3">
      <c r="A35" s="32">
        <f t="shared" si="7"/>
        <v>25</v>
      </c>
      <c r="B35" s="142">
        <v>28342.68</v>
      </c>
      <c r="C35" s="143"/>
      <c r="D35" s="142">
        <f t="shared" si="0"/>
        <v>38908.831104000004</v>
      </c>
      <c r="E35" s="144">
        <f t="shared" si="1"/>
        <v>964.52472871772125</v>
      </c>
      <c r="F35" s="142">
        <f t="shared" si="2"/>
        <v>3242.4025919999999</v>
      </c>
      <c r="G35" s="144">
        <f t="shared" si="8"/>
        <v>80.377060726476756</v>
      </c>
      <c r="H35" s="60">
        <f>'L4'!$H$10</f>
        <v>1742.05</v>
      </c>
      <c r="I35" s="60">
        <f>GEW!$E$12+($F35-GEW!$E$12)*SUM(Fasering!$D$5)</f>
        <v>1858.3776639999999</v>
      </c>
      <c r="J35" s="60">
        <f>GEW!$E$12+($F35-GEW!$E$12)*SUM(Fasering!$D$5:$D$7)</f>
        <v>2216.2362599349171</v>
      </c>
      <c r="K35" s="60">
        <f>GEW!$E$12+($F35-GEW!$E$12)*SUM(Fasering!$D$5:$D$8)</f>
        <v>2421.5618412185477</v>
      </c>
      <c r="L35" s="98">
        <f>GEW!$E$12+($F35-GEW!$E$12)*SUM(Fasering!$D$5:$D$9)</f>
        <v>2626.8874225021782</v>
      </c>
      <c r="M35" s="60">
        <f>GEW!$E$12+($F35-GEW!$E$12)*SUM(Fasering!$D$5:$D$10)</f>
        <v>2832.2130037858087</v>
      </c>
      <c r="N35" s="60">
        <f>GEW!$E$12+($F35-GEW!$E$12)*SUM(Fasering!$D$5:$D$11)</f>
        <v>3037.0770107163698</v>
      </c>
      <c r="O35" s="117">
        <f>GEW!$E$12+($F35-GEW!$E$12)*SUM(Fasering!$D$5:$D$12)</f>
        <v>3242.4025920000004</v>
      </c>
      <c r="P35" s="142">
        <f t="shared" si="3"/>
        <v>0</v>
      </c>
      <c r="Q35" s="144">
        <f t="shared" si="4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101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116">
        <f>$P35*SUM(Fasering!$D$5:$D$12)</f>
        <v>0</v>
      </c>
      <c r="Y35" s="142">
        <f t="shared" si="5"/>
        <v>0</v>
      </c>
      <c r="Z35" s="144">
        <f t="shared" si="6"/>
        <v>0</v>
      </c>
      <c r="AA35" s="115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101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116">
        <f>$Y35*SUM(Fasering!$D$5:$D$12)</f>
        <v>0</v>
      </c>
      <c r="AH35" s="5">
        <f>($AK$3+(I35+R35)*12*7.57%)*SUM(Fasering!$D$5)</f>
        <v>0</v>
      </c>
      <c r="AI35" s="109">
        <f>($AK$3+(J35+S35)*12*7.57%)*SUM(Fasering!$D$5:$D$7)</f>
        <v>556.31763015931836</v>
      </c>
      <c r="AJ35" s="109">
        <f>($AK$3+(K35+T35)*12*7.57%)*SUM(Fasering!$D$5:$D$8)</f>
        <v>951.40878670948325</v>
      </c>
      <c r="AK35" s="104">
        <f>($AK$3+(L35+U35)*12*7.57%)*SUM(Fasering!$D$5:$D$9)</f>
        <v>1401.8412399575675</v>
      </c>
      <c r="AL35" s="9">
        <f>($AK$3+(M35+V35)*12*7.57%)*SUM(Fasering!$D$5:$D$10)</f>
        <v>1907.6149899035709</v>
      </c>
      <c r="AM35" s="9">
        <f>($AK$3+(N35+W35)*12*7.57%)*SUM(Fasering!$D$5:$D$11)</f>
        <v>2467.4065791252983</v>
      </c>
      <c r="AN35" s="74">
        <f>($AK$3+(O35+X35)*12*7.57%)*SUM(Fasering!$D$5:$D$12)</f>
        <v>3083.7385145728017</v>
      </c>
      <c r="AO35" s="5">
        <f>($AK$3+(I35+AA35)*12*7.57%)*SUM(Fasering!$D$5)</f>
        <v>0</v>
      </c>
      <c r="AP35" s="109">
        <f>($AK$3+(J35+AB35)*12*7.57%)*SUM(Fasering!$D$5:$D$7)</f>
        <v>556.31763015931836</v>
      </c>
      <c r="AQ35" s="109">
        <f>($AK$3+(K35+AC35)*12*7.57%)*SUM(Fasering!$D$5:$D$8)</f>
        <v>951.40878670948325</v>
      </c>
      <c r="AR35" s="104">
        <f>($AK$3+(L35+AD35)*12*7.57%)*SUM(Fasering!$D$5:$D$9)</f>
        <v>1401.8412399575675</v>
      </c>
      <c r="AS35" s="9">
        <f>($AK$3+(M35+AE35)*12*7.57%)*SUM(Fasering!$D$5:$D$10)</f>
        <v>1907.6149899035709</v>
      </c>
      <c r="AT35" s="9">
        <f>($AK$3+(N35+AF35)*12*7.57%)*SUM(Fasering!$D$5:$D$11)</f>
        <v>2467.4065791252983</v>
      </c>
      <c r="AU35" s="74">
        <f>($AK$3+(O35+AG35)*12*7.57%)*SUM(Fasering!$D$5:$D$12)</f>
        <v>3083.7385145728017</v>
      </c>
    </row>
    <row r="36" spans="1:47" x14ac:dyDescent="0.3">
      <c r="A36" s="32">
        <f t="shared" si="7"/>
        <v>26</v>
      </c>
      <c r="B36" s="142">
        <v>28342.68</v>
      </c>
      <c r="C36" s="143"/>
      <c r="D36" s="142">
        <f t="shared" si="0"/>
        <v>38908.831104000004</v>
      </c>
      <c r="E36" s="144">
        <f t="shared" si="1"/>
        <v>964.52472871772125</v>
      </c>
      <c r="F36" s="142">
        <f t="shared" si="2"/>
        <v>3242.4025919999999</v>
      </c>
      <c r="G36" s="144">
        <f t="shared" si="8"/>
        <v>80.377060726476756</v>
      </c>
      <c r="H36" s="60">
        <f>'L4'!$H$10</f>
        <v>1742.05</v>
      </c>
      <c r="I36" s="60">
        <f>GEW!$E$12+($F36-GEW!$E$12)*SUM(Fasering!$D$5)</f>
        <v>1858.3776639999999</v>
      </c>
      <c r="J36" s="60">
        <f>GEW!$E$12+($F36-GEW!$E$12)*SUM(Fasering!$D$5:$D$7)</f>
        <v>2216.2362599349171</v>
      </c>
      <c r="K36" s="60">
        <f>GEW!$E$12+($F36-GEW!$E$12)*SUM(Fasering!$D$5:$D$8)</f>
        <v>2421.5618412185477</v>
      </c>
      <c r="L36" s="98">
        <f>GEW!$E$12+($F36-GEW!$E$12)*SUM(Fasering!$D$5:$D$9)</f>
        <v>2626.8874225021782</v>
      </c>
      <c r="M36" s="60">
        <f>GEW!$E$12+($F36-GEW!$E$12)*SUM(Fasering!$D$5:$D$10)</f>
        <v>2832.2130037858087</v>
      </c>
      <c r="N36" s="60">
        <f>GEW!$E$12+($F36-GEW!$E$12)*SUM(Fasering!$D$5:$D$11)</f>
        <v>3037.0770107163698</v>
      </c>
      <c r="O36" s="117">
        <f>GEW!$E$12+($F36-GEW!$E$12)*SUM(Fasering!$D$5:$D$12)</f>
        <v>3242.4025920000004</v>
      </c>
      <c r="P36" s="142">
        <f t="shared" si="3"/>
        <v>0</v>
      </c>
      <c r="Q36" s="144">
        <f t="shared" si="4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101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116">
        <f>$P36*SUM(Fasering!$D$5:$D$12)</f>
        <v>0</v>
      </c>
      <c r="Y36" s="142">
        <f t="shared" si="5"/>
        <v>0</v>
      </c>
      <c r="Z36" s="144">
        <f t="shared" si="6"/>
        <v>0</v>
      </c>
      <c r="AA36" s="115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101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116">
        <f>$Y36*SUM(Fasering!$D$5:$D$12)</f>
        <v>0</v>
      </c>
      <c r="AH36" s="5">
        <f>($AK$3+(I36+R36)*12*7.57%)*SUM(Fasering!$D$5)</f>
        <v>0</v>
      </c>
      <c r="AI36" s="109">
        <f>($AK$3+(J36+S36)*12*7.57%)*SUM(Fasering!$D$5:$D$7)</f>
        <v>556.31763015931836</v>
      </c>
      <c r="AJ36" s="109">
        <f>($AK$3+(K36+T36)*12*7.57%)*SUM(Fasering!$D$5:$D$8)</f>
        <v>951.40878670948325</v>
      </c>
      <c r="AK36" s="104">
        <f>($AK$3+(L36+U36)*12*7.57%)*SUM(Fasering!$D$5:$D$9)</f>
        <v>1401.8412399575675</v>
      </c>
      <c r="AL36" s="9">
        <f>($AK$3+(M36+V36)*12*7.57%)*SUM(Fasering!$D$5:$D$10)</f>
        <v>1907.6149899035709</v>
      </c>
      <c r="AM36" s="9">
        <f>($AK$3+(N36+W36)*12*7.57%)*SUM(Fasering!$D$5:$D$11)</f>
        <v>2467.4065791252983</v>
      </c>
      <c r="AN36" s="74">
        <f>($AK$3+(O36+X36)*12*7.57%)*SUM(Fasering!$D$5:$D$12)</f>
        <v>3083.7385145728017</v>
      </c>
      <c r="AO36" s="5">
        <f>($AK$3+(I36+AA36)*12*7.57%)*SUM(Fasering!$D$5)</f>
        <v>0</v>
      </c>
      <c r="AP36" s="109">
        <f>($AK$3+(J36+AB36)*12*7.57%)*SUM(Fasering!$D$5:$D$7)</f>
        <v>556.31763015931836</v>
      </c>
      <c r="AQ36" s="109">
        <f>($AK$3+(K36+AC36)*12*7.57%)*SUM(Fasering!$D$5:$D$8)</f>
        <v>951.40878670948325</v>
      </c>
      <c r="AR36" s="104">
        <f>($AK$3+(L36+AD36)*12*7.57%)*SUM(Fasering!$D$5:$D$9)</f>
        <v>1401.8412399575675</v>
      </c>
      <c r="AS36" s="9">
        <f>($AK$3+(M36+AE36)*12*7.57%)*SUM(Fasering!$D$5:$D$10)</f>
        <v>1907.6149899035709</v>
      </c>
      <c r="AT36" s="9">
        <f>($AK$3+(N36+AF36)*12*7.57%)*SUM(Fasering!$D$5:$D$11)</f>
        <v>2467.4065791252983</v>
      </c>
      <c r="AU36" s="74">
        <f>($AK$3+(O36+AG36)*12*7.57%)*SUM(Fasering!$D$5:$D$12)</f>
        <v>3083.7385145728017</v>
      </c>
    </row>
    <row r="37" spans="1:47" x14ac:dyDescent="0.3">
      <c r="A37" s="32">
        <f t="shared" si="7"/>
        <v>27</v>
      </c>
      <c r="B37" s="142">
        <v>28342.68</v>
      </c>
      <c r="C37" s="143"/>
      <c r="D37" s="142">
        <f t="shared" si="0"/>
        <v>38908.831104000004</v>
      </c>
      <c r="E37" s="144">
        <f t="shared" si="1"/>
        <v>964.52472871772125</v>
      </c>
      <c r="F37" s="142">
        <f t="shared" si="2"/>
        <v>3242.4025919999999</v>
      </c>
      <c r="G37" s="144">
        <f t="shared" si="8"/>
        <v>80.377060726476756</v>
      </c>
      <c r="H37" s="60">
        <f>'L4'!$H$10</f>
        <v>1742.05</v>
      </c>
      <c r="I37" s="60">
        <f>GEW!$E$12+($F37-GEW!$E$12)*SUM(Fasering!$D$5)</f>
        <v>1858.3776639999999</v>
      </c>
      <c r="J37" s="60">
        <f>GEW!$E$12+($F37-GEW!$E$12)*SUM(Fasering!$D$5:$D$7)</f>
        <v>2216.2362599349171</v>
      </c>
      <c r="K37" s="60">
        <f>GEW!$E$12+($F37-GEW!$E$12)*SUM(Fasering!$D$5:$D$8)</f>
        <v>2421.5618412185477</v>
      </c>
      <c r="L37" s="98">
        <f>GEW!$E$12+($F37-GEW!$E$12)*SUM(Fasering!$D$5:$D$9)</f>
        <v>2626.8874225021782</v>
      </c>
      <c r="M37" s="60">
        <f>GEW!$E$12+($F37-GEW!$E$12)*SUM(Fasering!$D$5:$D$10)</f>
        <v>2832.2130037858087</v>
      </c>
      <c r="N37" s="60">
        <f>GEW!$E$12+($F37-GEW!$E$12)*SUM(Fasering!$D$5:$D$11)</f>
        <v>3037.0770107163698</v>
      </c>
      <c r="O37" s="117">
        <f>GEW!$E$12+($F37-GEW!$E$12)*SUM(Fasering!$D$5:$D$12)</f>
        <v>3242.4025920000004</v>
      </c>
      <c r="P37" s="142">
        <f t="shared" si="3"/>
        <v>0</v>
      </c>
      <c r="Q37" s="144">
        <f t="shared" si="4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101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116">
        <f>$P37*SUM(Fasering!$D$5:$D$12)</f>
        <v>0</v>
      </c>
      <c r="Y37" s="142">
        <f t="shared" si="5"/>
        <v>0</v>
      </c>
      <c r="Z37" s="144">
        <f t="shared" si="6"/>
        <v>0</v>
      </c>
      <c r="AA37" s="115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101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116">
        <f>$Y37*SUM(Fasering!$D$5:$D$12)</f>
        <v>0</v>
      </c>
      <c r="AH37" s="5">
        <f>($AK$3+(I37+R37)*12*7.57%)*SUM(Fasering!$D$5)</f>
        <v>0</v>
      </c>
      <c r="AI37" s="109">
        <f>($AK$3+(J37+S37)*12*7.57%)*SUM(Fasering!$D$5:$D$7)</f>
        <v>556.31763015931836</v>
      </c>
      <c r="AJ37" s="109">
        <f>($AK$3+(K37+T37)*12*7.57%)*SUM(Fasering!$D$5:$D$8)</f>
        <v>951.40878670948325</v>
      </c>
      <c r="AK37" s="104">
        <f>($AK$3+(L37+U37)*12*7.57%)*SUM(Fasering!$D$5:$D$9)</f>
        <v>1401.8412399575675</v>
      </c>
      <c r="AL37" s="9">
        <f>($AK$3+(M37+V37)*12*7.57%)*SUM(Fasering!$D$5:$D$10)</f>
        <v>1907.6149899035709</v>
      </c>
      <c r="AM37" s="9">
        <f>($AK$3+(N37+W37)*12*7.57%)*SUM(Fasering!$D$5:$D$11)</f>
        <v>2467.4065791252983</v>
      </c>
      <c r="AN37" s="74">
        <f>($AK$3+(O37+X37)*12*7.57%)*SUM(Fasering!$D$5:$D$12)</f>
        <v>3083.7385145728017</v>
      </c>
      <c r="AO37" s="5">
        <f>($AK$3+(I37+AA37)*12*7.57%)*SUM(Fasering!$D$5)</f>
        <v>0</v>
      </c>
      <c r="AP37" s="109">
        <f>($AK$3+(J37+AB37)*12*7.57%)*SUM(Fasering!$D$5:$D$7)</f>
        <v>556.31763015931836</v>
      </c>
      <c r="AQ37" s="109">
        <f>($AK$3+(K37+AC37)*12*7.57%)*SUM(Fasering!$D$5:$D$8)</f>
        <v>951.40878670948325</v>
      </c>
      <c r="AR37" s="104">
        <f>($AK$3+(L37+AD37)*12*7.57%)*SUM(Fasering!$D$5:$D$9)</f>
        <v>1401.8412399575675</v>
      </c>
      <c r="AS37" s="9">
        <f>($AK$3+(M37+AE37)*12*7.57%)*SUM(Fasering!$D$5:$D$10)</f>
        <v>1907.6149899035709</v>
      </c>
      <c r="AT37" s="9">
        <f>($AK$3+(N37+AF37)*12*7.57%)*SUM(Fasering!$D$5:$D$11)</f>
        <v>2467.4065791252983</v>
      </c>
      <c r="AU37" s="74">
        <f>($AK$3+(O37+AG37)*12*7.57%)*SUM(Fasering!$D$5:$D$12)</f>
        <v>3083.7385145728017</v>
      </c>
    </row>
    <row r="38" spans="1:47" x14ac:dyDescent="0.3">
      <c r="A38" s="35"/>
      <c r="B38" s="156"/>
      <c r="C38" s="157"/>
      <c r="D38" s="156"/>
      <c r="E38" s="157"/>
      <c r="F38" s="156"/>
      <c r="G38" s="157"/>
      <c r="H38" s="46"/>
      <c r="I38" s="46"/>
      <c r="J38" s="46"/>
      <c r="K38" s="99"/>
      <c r="L38" s="46"/>
      <c r="M38" s="46"/>
      <c r="N38" s="46"/>
      <c r="O38" s="119"/>
      <c r="P38" s="156"/>
      <c r="Q38" s="157"/>
      <c r="R38" s="46"/>
      <c r="S38" s="46"/>
      <c r="T38" s="99"/>
      <c r="U38" s="46"/>
      <c r="V38" s="46"/>
      <c r="W38" s="46"/>
      <c r="X38" s="119"/>
      <c r="Y38" s="156"/>
      <c r="Z38" s="157"/>
      <c r="AA38" s="46"/>
      <c r="AB38" s="46"/>
      <c r="AC38" s="99"/>
      <c r="AD38" s="46"/>
      <c r="AE38" s="46"/>
      <c r="AF38" s="46"/>
      <c r="AG38" s="119"/>
      <c r="AH38" s="75"/>
      <c r="AI38" s="110"/>
      <c r="AJ38" s="105"/>
      <c r="AK38" s="76"/>
      <c r="AL38" s="76"/>
      <c r="AM38" s="76"/>
      <c r="AN38" s="77"/>
      <c r="AO38" s="75"/>
      <c r="AP38" s="110"/>
      <c r="AQ38" s="105"/>
      <c r="AR38" s="76"/>
      <c r="AS38" s="76"/>
      <c r="AT38" s="76"/>
      <c r="AU38" s="77"/>
    </row>
  </sheetData>
  <mergeCells count="166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5:C35"/>
    <mergeCell ref="D35:E35"/>
    <mergeCell ref="F35:G35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2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375" style="23" customWidth="1"/>
    <col min="11" max="11" width="11.375" style="24" customWidth="1"/>
    <col min="12" max="15" width="11.375" style="23" customWidth="1"/>
    <col min="16" max="17" width="7.75" style="23" customWidth="1"/>
    <col min="18" max="19" width="11.375" style="23" customWidth="1"/>
    <col min="20" max="20" width="11.375" style="24" customWidth="1"/>
    <col min="21" max="24" width="11.375" style="23" customWidth="1"/>
    <col min="25" max="26" width="7.75" style="23" customWidth="1"/>
    <col min="27" max="28" width="11.375" style="23" customWidth="1"/>
    <col min="29" max="29" width="11.375" style="24" customWidth="1"/>
    <col min="30" max="33" width="11.375" style="23" customWidth="1"/>
    <col min="34" max="34" width="11.25" customWidth="1"/>
    <col min="35" max="35" width="11.25" style="68" customWidth="1"/>
    <col min="36" max="36" width="11.25" style="94" customWidth="1"/>
    <col min="37" max="41" width="11.25" customWidth="1"/>
    <col min="42" max="42" width="11.25" style="68" customWidth="1"/>
    <col min="43" max="43" width="11.25" style="94" customWidth="1"/>
    <col min="44" max="45" width="11.25" style="23" customWidth="1"/>
    <col min="46" max="47" width="11.25" customWidth="1"/>
  </cols>
  <sheetData>
    <row r="1" spans="1:47" s="23" customFormat="1" ht="16.5" x14ac:dyDescent="0.3">
      <c r="A1" s="21" t="s">
        <v>51</v>
      </c>
      <c r="B1" s="21" t="s">
        <v>19</v>
      </c>
      <c r="C1" s="21" t="s">
        <v>52</v>
      </c>
      <c r="D1" s="21"/>
      <c r="E1" s="22"/>
      <c r="G1" s="55"/>
      <c r="H1" s="55"/>
      <c r="I1" s="55"/>
      <c r="J1" s="78"/>
      <c r="K1" s="24"/>
      <c r="L1" s="85">
        <f>D8</f>
        <v>44287</v>
      </c>
      <c r="O1" s="24" t="s">
        <v>53</v>
      </c>
      <c r="T1" s="24"/>
      <c r="AC1" s="24"/>
      <c r="AJ1" s="24"/>
      <c r="AQ1" s="24"/>
    </row>
    <row r="2" spans="1:47" s="23" customFormat="1" ht="16.5" x14ac:dyDescent="0.3">
      <c r="A2" s="21"/>
      <c r="B2" s="21"/>
      <c r="C2" s="21"/>
      <c r="D2" s="21"/>
      <c r="E2"/>
      <c r="F2"/>
      <c r="G2"/>
      <c r="H2"/>
      <c r="I2"/>
      <c r="J2" s="68"/>
      <c r="K2" s="24"/>
      <c r="T2" s="24"/>
      <c r="AC2" s="24"/>
      <c r="AH2" s="68" t="str">
        <f>'L4'!$AH$2</f>
        <v>Berekening eindejaarspremie 2020:</v>
      </c>
      <c r="AI2" s="68"/>
      <c r="AJ2" s="24"/>
      <c r="AK2"/>
      <c r="AL2"/>
      <c r="AQ2" s="24"/>
    </row>
    <row r="3" spans="1:47" s="23" customFormat="1" ht="16.5" x14ac:dyDescent="0.3">
      <c r="A3" s="21"/>
      <c r="B3" s="21"/>
      <c r="C3" s="21"/>
      <c r="D3" s="21"/>
      <c r="E3"/>
      <c r="F3"/>
      <c r="G3"/>
      <c r="H3"/>
      <c r="I3"/>
      <c r="J3" s="68"/>
      <c r="K3" s="24"/>
      <c r="N3" s="23" t="s">
        <v>21</v>
      </c>
      <c r="O3" s="67">
        <f>'L4'!O3</f>
        <v>1.3728</v>
      </c>
      <c r="T3" s="24"/>
      <c r="AC3" s="24"/>
      <c r="AH3" s="69" t="s">
        <v>92</v>
      </c>
      <c r="AI3" s="68"/>
      <c r="AJ3" s="24"/>
      <c r="AK3" s="70">
        <f>'L4'!$AK$3</f>
        <v>138.34</v>
      </c>
      <c r="AL3"/>
      <c r="AQ3" s="24"/>
    </row>
    <row r="4" spans="1:47" s="23" customFormat="1" ht="16.5" x14ac:dyDescent="0.3">
      <c r="A4" s="21"/>
      <c r="B4" s="21"/>
      <c r="C4" s="21"/>
      <c r="D4" s="21"/>
      <c r="E4"/>
      <c r="F4"/>
      <c r="G4"/>
      <c r="H4"/>
      <c r="I4"/>
      <c r="J4" s="68"/>
      <c r="K4" s="24"/>
      <c r="T4" s="24"/>
      <c r="V4" s="25"/>
      <c r="AC4" s="24"/>
      <c r="AH4" s="69" t="s">
        <v>47</v>
      </c>
      <c r="AI4" s="68"/>
      <c r="AJ4" s="24"/>
      <c r="AQ4" s="24"/>
    </row>
    <row r="6" spans="1:47" x14ac:dyDescent="0.3">
      <c r="A6" s="28"/>
      <c r="B6" s="135" t="s">
        <v>22</v>
      </c>
      <c r="C6" s="136"/>
      <c r="D6" s="136"/>
      <c r="E6" s="137"/>
      <c r="F6" s="135" t="s">
        <v>23</v>
      </c>
      <c r="G6" s="137"/>
      <c r="H6" s="132" t="s">
        <v>37</v>
      </c>
      <c r="I6" s="133"/>
      <c r="J6" s="133"/>
      <c r="K6" s="133"/>
      <c r="L6" s="133"/>
      <c r="M6" s="133"/>
      <c r="N6" s="133"/>
      <c r="O6" s="134"/>
      <c r="P6" s="135" t="s">
        <v>24</v>
      </c>
      <c r="Q6" s="138"/>
      <c r="R6" s="132" t="s">
        <v>38</v>
      </c>
      <c r="S6" s="133"/>
      <c r="T6" s="133"/>
      <c r="U6" s="133"/>
      <c r="V6" s="133"/>
      <c r="W6" s="133"/>
      <c r="X6" s="134"/>
      <c r="Y6" s="135" t="s">
        <v>25</v>
      </c>
      <c r="Z6" s="137"/>
      <c r="AA6" s="132" t="s">
        <v>39</v>
      </c>
      <c r="AB6" s="133"/>
      <c r="AC6" s="133"/>
      <c r="AD6" s="133"/>
      <c r="AE6" s="133"/>
      <c r="AF6" s="133"/>
      <c r="AG6" s="134"/>
      <c r="AH6" s="132" t="s">
        <v>99</v>
      </c>
      <c r="AI6" s="133"/>
      <c r="AJ6" s="133"/>
      <c r="AK6" s="133"/>
      <c r="AL6" s="133"/>
      <c r="AM6" s="133"/>
      <c r="AN6" s="134"/>
      <c r="AO6" s="132" t="s">
        <v>100</v>
      </c>
      <c r="AP6" s="133"/>
      <c r="AQ6" s="133"/>
      <c r="AR6" s="133"/>
      <c r="AS6" s="133"/>
      <c r="AT6" s="133"/>
      <c r="AU6" s="134"/>
    </row>
    <row r="7" spans="1:47" x14ac:dyDescent="0.3">
      <c r="A7" s="32"/>
      <c r="B7" s="139">
        <v>1</v>
      </c>
      <c r="C7" s="140"/>
      <c r="D7" s="139"/>
      <c r="E7" s="140"/>
      <c r="F7" s="139"/>
      <c r="G7" s="140"/>
      <c r="H7" s="43" t="s">
        <v>128</v>
      </c>
      <c r="I7" s="43" t="s">
        <v>32</v>
      </c>
      <c r="J7" s="43" t="s">
        <v>33</v>
      </c>
      <c r="K7" s="43" t="s">
        <v>34</v>
      </c>
      <c r="L7" s="95" t="s">
        <v>35</v>
      </c>
      <c r="M7" s="43" t="s">
        <v>36</v>
      </c>
      <c r="N7" s="43" t="s">
        <v>125</v>
      </c>
      <c r="O7" s="114" t="s">
        <v>126</v>
      </c>
      <c r="P7" s="139"/>
      <c r="Q7" s="140"/>
      <c r="R7" s="43" t="s">
        <v>127</v>
      </c>
      <c r="S7" s="43" t="s">
        <v>33</v>
      </c>
      <c r="T7" s="43" t="s">
        <v>34</v>
      </c>
      <c r="U7" s="95" t="s">
        <v>35</v>
      </c>
      <c r="V7" s="43" t="s">
        <v>36</v>
      </c>
      <c r="W7" s="43" t="s">
        <v>125</v>
      </c>
      <c r="X7" s="114" t="s">
        <v>126</v>
      </c>
      <c r="Y7" s="141" t="s">
        <v>27</v>
      </c>
      <c r="Z7" s="140"/>
      <c r="AA7" s="43" t="s">
        <v>127</v>
      </c>
      <c r="AB7" s="43" t="s">
        <v>33</v>
      </c>
      <c r="AC7" s="43" t="s">
        <v>34</v>
      </c>
      <c r="AD7" s="95" t="s">
        <v>35</v>
      </c>
      <c r="AE7" s="43" t="s">
        <v>36</v>
      </c>
      <c r="AF7" s="43" t="s">
        <v>125</v>
      </c>
      <c r="AG7" s="114" t="s">
        <v>126</v>
      </c>
      <c r="AH7" s="43" t="s">
        <v>127</v>
      </c>
      <c r="AI7" s="43" t="s">
        <v>33</v>
      </c>
      <c r="AJ7" s="43" t="s">
        <v>34</v>
      </c>
      <c r="AK7" s="95" t="s">
        <v>35</v>
      </c>
      <c r="AL7" s="43" t="s">
        <v>36</v>
      </c>
      <c r="AM7" s="43" t="s">
        <v>125</v>
      </c>
      <c r="AN7" s="114" t="s">
        <v>126</v>
      </c>
      <c r="AO7" s="43" t="s">
        <v>127</v>
      </c>
      <c r="AP7" s="43" t="s">
        <v>33</v>
      </c>
      <c r="AQ7" s="43" t="s">
        <v>34</v>
      </c>
      <c r="AR7" s="95" t="s">
        <v>35</v>
      </c>
      <c r="AS7" s="43" t="s">
        <v>36</v>
      </c>
      <c r="AT7" s="43" t="s">
        <v>125</v>
      </c>
      <c r="AU7" s="114" t="s">
        <v>126</v>
      </c>
    </row>
    <row r="8" spans="1:47" x14ac:dyDescent="0.3">
      <c r="A8" s="32"/>
      <c r="B8" s="148" t="s">
        <v>30</v>
      </c>
      <c r="C8" s="149"/>
      <c r="D8" s="150">
        <f>'L4'!$D$8</f>
        <v>44287</v>
      </c>
      <c r="E8" s="151"/>
      <c r="F8" s="154">
        <f>D8</f>
        <v>44287</v>
      </c>
      <c r="G8" s="155"/>
      <c r="H8" s="47"/>
      <c r="I8" s="47" t="s">
        <v>101</v>
      </c>
      <c r="J8" s="47" t="s">
        <v>102</v>
      </c>
      <c r="K8" s="47" t="s">
        <v>103</v>
      </c>
      <c r="L8" s="96" t="s">
        <v>103</v>
      </c>
      <c r="M8" s="47" t="s">
        <v>103</v>
      </c>
      <c r="N8" s="47" t="s">
        <v>104</v>
      </c>
      <c r="O8" s="52" t="s">
        <v>103</v>
      </c>
      <c r="P8" s="152"/>
      <c r="Q8" s="153"/>
      <c r="R8" s="47" t="s">
        <v>101</v>
      </c>
      <c r="S8" s="47" t="s">
        <v>102</v>
      </c>
      <c r="T8" s="47" t="s">
        <v>103</v>
      </c>
      <c r="U8" s="96" t="s">
        <v>103</v>
      </c>
      <c r="V8" s="47" t="s">
        <v>103</v>
      </c>
      <c r="W8" s="47" t="s">
        <v>104</v>
      </c>
      <c r="X8" s="52" t="s">
        <v>103</v>
      </c>
      <c r="Y8" s="152"/>
      <c r="Z8" s="153"/>
      <c r="AA8" s="47" t="s">
        <v>101</v>
      </c>
      <c r="AB8" s="47" t="s">
        <v>102</v>
      </c>
      <c r="AC8" s="47" t="s">
        <v>103</v>
      </c>
      <c r="AD8" s="96" t="s">
        <v>103</v>
      </c>
      <c r="AE8" s="47" t="s">
        <v>103</v>
      </c>
      <c r="AF8" s="47" t="s">
        <v>104</v>
      </c>
      <c r="AG8" s="52" t="s">
        <v>103</v>
      </c>
      <c r="AH8" s="47" t="s">
        <v>101</v>
      </c>
      <c r="AI8" s="47" t="s">
        <v>102</v>
      </c>
      <c r="AJ8" s="47" t="s">
        <v>103</v>
      </c>
      <c r="AK8" s="96" t="s">
        <v>103</v>
      </c>
      <c r="AL8" s="47" t="s">
        <v>103</v>
      </c>
      <c r="AM8" s="47" t="s">
        <v>104</v>
      </c>
      <c r="AN8" s="52" t="s">
        <v>103</v>
      </c>
      <c r="AO8" s="47" t="s">
        <v>101</v>
      </c>
      <c r="AP8" s="47" t="s">
        <v>102</v>
      </c>
      <c r="AQ8" s="47" t="s">
        <v>103</v>
      </c>
      <c r="AR8" s="96" t="s">
        <v>103</v>
      </c>
      <c r="AS8" s="47" t="s">
        <v>103</v>
      </c>
      <c r="AT8" s="47" t="s">
        <v>104</v>
      </c>
      <c r="AU8" s="52" t="s">
        <v>103</v>
      </c>
    </row>
    <row r="9" spans="1:47" x14ac:dyDescent="0.3">
      <c r="A9" s="32"/>
      <c r="B9" s="135"/>
      <c r="C9" s="137"/>
      <c r="D9" s="147"/>
      <c r="E9" s="138"/>
      <c r="F9" s="93"/>
      <c r="G9" s="59"/>
      <c r="H9" s="61"/>
      <c r="I9" s="61"/>
      <c r="J9" s="61"/>
      <c r="K9" s="61"/>
      <c r="L9" s="97"/>
      <c r="M9" s="61"/>
      <c r="N9" s="61"/>
      <c r="O9" s="59"/>
      <c r="P9" s="58"/>
      <c r="Q9" s="59"/>
      <c r="R9" s="44"/>
      <c r="S9" s="44"/>
      <c r="T9" s="44"/>
      <c r="U9" s="100"/>
      <c r="V9" s="44"/>
      <c r="W9" s="44"/>
      <c r="X9" s="113"/>
      <c r="Y9" s="58"/>
      <c r="Z9" s="59"/>
      <c r="AA9" s="118"/>
      <c r="AB9" s="44"/>
      <c r="AC9" s="44"/>
      <c r="AD9" s="100"/>
      <c r="AE9" s="44"/>
      <c r="AF9" s="44"/>
      <c r="AG9" s="113"/>
      <c r="AH9" s="71"/>
      <c r="AI9" s="108"/>
      <c r="AJ9" s="108"/>
      <c r="AK9" s="103"/>
      <c r="AL9" s="72"/>
      <c r="AM9" s="72"/>
      <c r="AN9" s="73"/>
      <c r="AO9" s="71"/>
      <c r="AP9" s="108"/>
      <c r="AQ9" s="108"/>
      <c r="AR9" s="103"/>
      <c r="AS9" s="72"/>
      <c r="AT9" s="72"/>
      <c r="AU9" s="73"/>
    </row>
    <row r="10" spans="1:47" x14ac:dyDescent="0.3">
      <c r="A10" s="32">
        <v>0</v>
      </c>
      <c r="B10" s="142">
        <v>17037.73</v>
      </c>
      <c r="C10" s="143"/>
      <c r="D10" s="142">
        <f t="shared" ref="D10:D37" si="0">B10*$O$3</f>
        <v>23389.395744000001</v>
      </c>
      <c r="E10" s="144">
        <f t="shared" ref="E10:E37" si="1">D10/40.3399</f>
        <v>579.80797532963641</v>
      </c>
      <c r="F10" s="145">
        <f t="shared" ref="F10:F37" si="2">B10/12*$O$3</f>
        <v>1949.1163119999999</v>
      </c>
      <c r="G10" s="146"/>
      <c r="H10" s="60">
        <f>'L4'!$H$10</f>
        <v>1742.05</v>
      </c>
      <c r="I10" s="60">
        <f>GEW!$E$12+($F10-GEW!$E$12)*SUM(Fasering!$D$5)</f>
        <v>1858.3776639999999</v>
      </c>
      <c r="J10" s="60">
        <f>GEW!$E$12+($F10-GEW!$E$12)*SUM(Fasering!$D$5:$D$7)</f>
        <v>1881.839383881907</v>
      </c>
      <c r="K10" s="60">
        <f>GEW!$E$12+($F10-GEW!$E$12)*SUM(Fasering!$D$5:$D$8)</f>
        <v>1895.3008218000907</v>
      </c>
      <c r="L10" s="98">
        <f>GEW!$E$12+($F10-GEW!$E$12)*SUM(Fasering!$D$5:$D$9)</f>
        <v>1908.7622597182744</v>
      </c>
      <c r="M10" s="60">
        <f>GEW!$E$12+($F10-GEW!$E$12)*SUM(Fasering!$D$5:$D$10)</f>
        <v>1922.2236976364584</v>
      </c>
      <c r="N10" s="60">
        <f>GEW!$E$12+($F10-GEW!$E$12)*SUM(Fasering!$D$5:$D$11)</f>
        <v>1935.6548740818162</v>
      </c>
      <c r="O10" s="117">
        <f>GEW!$E$12+($F10-GEW!$E$12)*SUM(Fasering!$D$5:$D$12)</f>
        <v>1949.1163119999999</v>
      </c>
      <c r="P10" s="145">
        <f t="shared" ref="P10:P37" si="3">((B10&lt;19968.2)*913.03+(B10&gt;19968.2)*(B10&lt;20424.71)*(20424.71-B10+456.51)+(B10&gt;20424.71)*(B10&lt;22659.62)*456.51+(B10&gt;22659.62)*(B10&lt;23116.13)*(23116.13-B10))/12*$O$3</f>
        <v>104.450632</v>
      </c>
      <c r="Q10" s="146">
        <f t="shared" ref="Q10:Q37" si="4">P10/40.3399</f>
        <v>2.5892635331272511</v>
      </c>
      <c r="R10" s="45">
        <f>$P10*SUM(Fasering!$D$5)</f>
        <v>0</v>
      </c>
      <c r="S10" s="45">
        <f>$P10*SUM(Fasering!$D$5:$D$7)</f>
        <v>27.007141096836332</v>
      </c>
      <c r="T10" s="45">
        <f>$P10*SUM(Fasering!$D$5:$D$8)</f>
        <v>42.502806165408408</v>
      </c>
      <c r="U10" s="101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116">
        <f>$P10*SUM(Fasering!$D$5:$D$12)</f>
        <v>104.45063200000003</v>
      </c>
      <c r="Y10" s="145">
        <f t="shared" ref="Y10:Y37" si="5">((B10&lt;19968.2)*456.51+(B10&gt;19968.2)*(B10&lt;20196.46)*(20196.46-B10+228.26)+(B10&gt;20196.46)*(B10&lt;22659.62)*228.26+(B10&gt;22659.62)*(B10&lt;22887.88)*(22887.88-B10))/12*$O$3</f>
        <v>52.224743999999994</v>
      </c>
      <c r="Z10" s="146">
        <f t="shared" ref="Z10:Z37" si="6">Y10/40.3399</f>
        <v>1.2946175870540084</v>
      </c>
      <c r="AA10" s="115">
        <f>$Y10*SUM(Fasering!$D$5)</f>
        <v>0</v>
      </c>
      <c r="AB10" s="45">
        <f>$Y10*SUM(Fasering!$D$5:$D$7)</f>
        <v>13.503422649986039</v>
      </c>
      <c r="AC10" s="45">
        <f>$Y10*SUM(Fasering!$D$5:$D$8)</f>
        <v>21.25117032580593</v>
      </c>
      <c r="AD10" s="101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116">
        <f>$Y10*SUM(Fasering!$D$5:$D$12)</f>
        <v>52.224744000000008</v>
      </c>
      <c r="AH10" s="5">
        <f>($AK$3+(I10+R10)*12*7.57%)*SUM(Fasering!$D$5)</f>
        <v>0</v>
      </c>
      <c r="AI10" s="109">
        <f>($AK$3+(J10+S10)*12*7.57%)*SUM(Fasering!$D$5:$D$7)</f>
        <v>484.11815720601561</v>
      </c>
      <c r="AJ10" s="109">
        <f>($AK$3+(K10+T10)*12*7.57%)*SUM(Fasering!$D$5:$D$8)</f>
        <v>772.59046709304619</v>
      </c>
      <c r="AK10" s="104">
        <f>($AK$3+(L10+U10)*12*7.57%)*SUM(Fasering!$D$5:$D$9)</f>
        <v>1068.8675698260718</v>
      </c>
      <c r="AL10" s="9">
        <f>($AK$3+(M10+V10)*12*7.57%)*SUM(Fasering!$D$5:$D$10)</f>
        <v>1372.9494654050925</v>
      </c>
      <c r="AM10" s="9">
        <f>($AK$3+(N10+W10)*12*7.57%)*SUM(Fasering!$D$5:$D$11)</f>
        <v>1684.1262759258975</v>
      </c>
      <c r="AN10" s="74">
        <f>($AK$3+(O10+X10)*12*7.57%)*SUM(Fasering!$D$5:$D$12)</f>
        <v>2003.8002119296</v>
      </c>
      <c r="AO10" s="5">
        <f>($AK$3+(I10+AA10)*12*7.57%)*SUM(Fasering!$D$5)</f>
        <v>0</v>
      </c>
      <c r="AP10" s="109">
        <f>($AK$3+(J10+AB10)*12*7.57%)*SUM(Fasering!$D$5:$D$7)</f>
        <v>480.9464138330257</v>
      </c>
      <c r="AQ10" s="109">
        <f>($AK$3+(K10+AC10)*12*7.57%)*SUM(Fasering!$D$5:$D$8)</f>
        <v>764.73492747464115</v>
      </c>
      <c r="AR10" s="104">
        <f>($AK$3+(L10+AD10)*12*7.57%)*SUM(Fasering!$D$5:$D$9)</f>
        <v>1054.2399418335131</v>
      </c>
      <c r="AS10" s="9">
        <f>($AK$3+(M10+AE10)*12*7.57%)*SUM(Fasering!$D$5:$D$10)</f>
        <v>1349.4614569096416</v>
      </c>
      <c r="AT10" s="9">
        <f>($AK$3+(N10+AF10)*12*7.57%)*SUM(Fasering!$D$5:$D$11)</f>
        <v>1649.7165495214804</v>
      </c>
      <c r="AU10" s="74">
        <f>($AK$3+(O10+AG10)*12*7.57%)*SUM(Fasering!$D$5:$D$12)</f>
        <v>1956.3582152704005</v>
      </c>
    </row>
    <row r="11" spans="1:47" x14ac:dyDescent="0.3">
      <c r="A11" s="32">
        <f t="shared" ref="A11:A37" si="7">+A10+1</f>
        <v>1</v>
      </c>
      <c r="B11" s="142">
        <v>17736.689999999999</v>
      </c>
      <c r="C11" s="143"/>
      <c r="D11" s="142">
        <f t="shared" si="0"/>
        <v>24348.928032</v>
      </c>
      <c r="E11" s="144">
        <f t="shared" si="1"/>
        <v>603.59415943024146</v>
      </c>
      <c r="F11" s="145">
        <f t="shared" si="2"/>
        <v>2029.0773359999998</v>
      </c>
      <c r="G11" s="146">
        <f t="shared" ref="G11:G37" si="8">F11/40.3399</f>
        <v>50.299513285853457</v>
      </c>
      <c r="H11" s="60">
        <f>'L4'!$H$10</f>
        <v>1742.05</v>
      </c>
      <c r="I11" s="60">
        <f>GEW!$E$12+($F11-GEW!$E$12)*SUM(Fasering!$D$5)</f>
        <v>1858.3776639999999</v>
      </c>
      <c r="J11" s="60">
        <f>GEW!$E$12+($F11-GEW!$E$12)*SUM(Fasering!$D$5:$D$7)</f>
        <v>1902.5144015056924</v>
      </c>
      <c r="K11" s="60">
        <f>GEW!$E$12+($F11-GEW!$E$12)*SUM(Fasering!$D$5:$D$8)</f>
        <v>1927.8383741229868</v>
      </c>
      <c r="L11" s="98">
        <f>GEW!$E$12+($F11-GEW!$E$12)*SUM(Fasering!$D$5:$D$9)</f>
        <v>1953.1623467402815</v>
      </c>
      <c r="M11" s="60">
        <f>GEW!$E$12+($F11-GEW!$E$12)*SUM(Fasering!$D$5:$D$10)</f>
        <v>1978.4863193575759</v>
      </c>
      <c r="N11" s="60">
        <f>GEW!$E$12+($F11-GEW!$E$12)*SUM(Fasering!$D$5:$D$11)</f>
        <v>2003.7533633827054</v>
      </c>
      <c r="O11" s="117">
        <f>GEW!$E$12+($F11-GEW!$E$12)*SUM(Fasering!$D$5:$D$12)</f>
        <v>2029.0773359999998</v>
      </c>
      <c r="P11" s="145">
        <f t="shared" si="3"/>
        <v>104.450632</v>
      </c>
      <c r="Q11" s="146">
        <f t="shared" si="4"/>
        <v>2.5892635331272511</v>
      </c>
      <c r="R11" s="45">
        <f>$P11*SUM(Fasering!$D$5)</f>
        <v>0</v>
      </c>
      <c r="S11" s="45">
        <f>$P11*SUM(Fasering!$D$5:$D$7)</f>
        <v>27.007141096836332</v>
      </c>
      <c r="T11" s="45">
        <f>$P11*SUM(Fasering!$D$5:$D$8)</f>
        <v>42.502806165408408</v>
      </c>
      <c r="U11" s="101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116">
        <f>$P11*SUM(Fasering!$D$5:$D$12)</f>
        <v>104.45063200000003</v>
      </c>
      <c r="Y11" s="145">
        <f t="shared" si="5"/>
        <v>52.224743999999994</v>
      </c>
      <c r="Z11" s="146">
        <f t="shared" si="6"/>
        <v>1.2946175870540084</v>
      </c>
      <c r="AA11" s="115">
        <f>$Y11*SUM(Fasering!$D$5)</f>
        <v>0</v>
      </c>
      <c r="AB11" s="45">
        <f>$Y11*SUM(Fasering!$D$5:$D$7)</f>
        <v>13.503422649986039</v>
      </c>
      <c r="AC11" s="45">
        <f>$Y11*SUM(Fasering!$D$5:$D$8)</f>
        <v>21.25117032580593</v>
      </c>
      <c r="AD11" s="101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116">
        <f>$Y11*SUM(Fasering!$D$5:$D$12)</f>
        <v>52.224744000000008</v>
      </c>
      <c r="AH11" s="5">
        <f>($AK$3+(I11+R11)*12*7.57%)*SUM(Fasering!$D$5)</f>
        <v>0</v>
      </c>
      <c r="AI11" s="109">
        <f>($AK$3+(J11+S11)*12*7.57%)*SUM(Fasering!$D$5:$D$7)</f>
        <v>488.97429001067928</v>
      </c>
      <c r="AJ11" s="109">
        <f>($AK$3+(K11+T11)*12*7.57%)*SUM(Fasering!$D$5:$D$8)</f>
        <v>784.61777799219715</v>
      </c>
      <c r="AK11" s="104">
        <f>($AK$3+(L11+U11)*12*7.57%)*SUM(Fasering!$D$5:$D$9)</f>
        <v>1091.2633616022893</v>
      </c>
      <c r="AL11" s="9">
        <f>($AK$3+(M11+V11)*12*7.57%)*SUM(Fasering!$D$5:$D$10)</f>
        <v>1408.9110408409556</v>
      </c>
      <c r="AM11" s="9">
        <f>($AK$3+(N11+W11)*12*7.57%)*SUM(Fasering!$D$5:$D$11)</f>
        <v>1736.8096684774428</v>
      </c>
      <c r="AN11" s="74">
        <f>($AK$3+(O11+X11)*12*7.57%)*SUM(Fasering!$D$5:$D$12)</f>
        <v>2076.4368061312002</v>
      </c>
      <c r="AO11" s="5">
        <f>($AK$3+(I11+AA11)*12*7.57%)*SUM(Fasering!$D$5)</f>
        <v>0</v>
      </c>
      <c r="AP11" s="109">
        <f>($AK$3+(J11+AB11)*12*7.57%)*SUM(Fasering!$D$5:$D$7)</f>
        <v>485.80254663768937</v>
      </c>
      <c r="AQ11" s="109">
        <f>($AK$3+(K11+AC11)*12*7.57%)*SUM(Fasering!$D$5:$D$8)</f>
        <v>776.76223837379212</v>
      </c>
      <c r="AR11" s="104">
        <f>($AK$3+(L11+AD11)*12*7.57%)*SUM(Fasering!$D$5:$D$9)</f>
        <v>1076.6357336097306</v>
      </c>
      <c r="AS11" s="9">
        <f>($AK$3+(M11+AE11)*12*7.57%)*SUM(Fasering!$D$5:$D$10)</f>
        <v>1385.4230323455047</v>
      </c>
      <c r="AT11" s="9">
        <f>($AK$3+(N11+AF11)*12*7.57%)*SUM(Fasering!$D$5:$D$11)</f>
        <v>1702.3999420730252</v>
      </c>
      <c r="AU11" s="74">
        <f>($AK$3+(O11+AG11)*12*7.57%)*SUM(Fasering!$D$5:$D$12)</f>
        <v>2028.9948094720005</v>
      </c>
    </row>
    <row r="12" spans="1:47" x14ac:dyDescent="0.3">
      <c r="A12" s="32">
        <f t="shared" si="7"/>
        <v>2</v>
      </c>
      <c r="B12" s="142">
        <v>18435.650000000001</v>
      </c>
      <c r="C12" s="143"/>
      <c r="D12" s="142">
        <f t="shared" si="0"/>
        <v>25308.460320000002</v>
      </c>
      <c r="E12" s="144">
        <f t="shared" si="1"/>
        <v>627.38034353084663</v>
      </c>
      <c r="F12" s="145">
        <f t="shared" si="2"/>
        <v>2109.03836</v>
      </c>
      <c r="G12" s="146">
        <f t="shared" si="8"/>
        <v>52.281695294237217</v>
      </c>
      <c r="H12" s="60">
        <f>'L4'!$H$10</f>
        <v>1742.05</v>
      </c>
      <c r="I12" s="60">
        <f>GEW!$E$12+($F12-GEW!$E$12)*SUM(Fasering!$D$5)</f>
        <v>1858.3776639999999</v>
      </c>
      <c r="J12" s="60">
        <f>GEW!$E$12+($F12-GEW!$E$12)*SUM(Fasering!$D$5:$D$7)</f>
        <v>1923.1894191294778</v>
      </c>
      <c r="K12" s="60">
        <f>GEW!$E$12+($F12-GEW!$E$12)*SUM(Fasering!$D$5:$D$8)</f>
        <v>1960.3759264458831</v>
      </c>
      <c r="L12" s="98">
        <f>GEW!$E$12+($F12-GEW!$E$12)*SUM(Fasering!$D$5:$D$9)</f>
        <v>1997.5624337622885</v>
      </c>
      <c r="M12" s="60">
        <f>GEW!$E$12+($F12-GEW!$E$12)*SUM(Fasering!$D$5:$D$10)</f>
        <v>2034.7489410786939</v>
      </c>
      <c r="N12" s="60">
        <f>GEW!$E$12+($F12-GEW!$E$12)*SUM(Fasering!$D$5:$D$11)</f>
        <v>2071.8518526835946</v>
      </c>
      <c r="O12" s="117">
        <f>GEW!$E$12+($F12-GEW!$E$12)*SUM(Fasering!$D$5:$D$12)</f>
        <v>2109.03836</v>
      </c>
      <c r="P12" s="145">
        <f t="shared" si="3"/>
        <v>104.450632</v>
      </c>
      <c r="Q12" s="146">
        <f t="shared" si="4"/>
        <v>2.5892635331272511</v>
      </c>
      <c r="R12" s="45">
        <f>$P12*SUM(Fasering!$D$5)</f>
        <v>0</v>
      </c>
      <c r="S12" s="45">
        <f>$P12*SUM(Fasering!$D$5:$D$7)</f>
        <v>27.007141096836332</v>
      </c>
      <c r="T12" s="45">
        <f>$P12*SUM(Fasering!$D$5:$D$8)</f>
        <v>42.502806165408408</v>
      </c>
      <c r="U12" s="101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116">
        <f>$P12*SUM(Fasering!$D$5:$D$12)</f>
        <v>104.45063200000003</v>
      </c>
      <c r="Y12" s="145">
        <f t="shared" si="5"/>
        <v>52.224743999999994</v>
      </c>
      <c r="Z12" s="146">
        <f t="shared" si="6"/>
        <v>1.2946175870540084</v>
      </c>
      <c r="AA12" s="115">
        <f>$Y12*SUM(Fasering!$D$5)</f>
        <v>0</v>
      </c>
      <c r="AB12" s="45">
        <f>$Y12*SUM(Fasering!$D$5:$D$7)</f>
        <v>13.503422649986039</v>
      </c>
      <c r="AC12" s="45">
        <f>$Y12*SUM(Fasering!$D$5:$D$8)</f>
        <v>21.25117032580593</v>
      </c>
      <c r="AD12" s="101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116">
        <f>$Y12*SUM(Fasering!$D$5:$D$12)</f>
        <v>52.224744000000008</v>
      </c>
      <c r="AH12" s="5">
        <f>($AK$3+(I12+R12)*12*7.57%)*SUM(Fasering!$D$5)</f>
        <v>0</v>
      </c>
      <c r="AI12" s="109">
        <f>($AK$3+(J12+S12)*12*7.57%)*SUM(Fasering!$D$5:$D$7)</f>
        <v>493.83042281534301</v>
      </c>
      <c r="AJ12" s="109">
        <f>($AK$3+(K12+T12)*12*7.57%)*SUM(Fasering!$D$5:$D$8)</f>
        <v>796.64508889134811</v>
      </c>
      <c r="AK12" s="104">
        <f>($AK$3+(L12+U12)*12*7.57%)*SUM(Fasering!$D$5:$D$9)</f>
        <v>1113.6591533785067</v>
      </c>
      <c r="AL12" s="9">
        <f>($AK$3+(M12+V12)*12*7.57%)*SUM(Fasering!$D$5:$D$10)</f>
        <v>1444.8726162768189</v>
      </c>
      <c r="AM12" s="9">
        <f>($AK$3+(N12+W12)*12*7.57%)*SUM(Fasering!$D$5:$D$11)</f>
        <v>1789.4930610289878</v>
      </c>
      <c r="AN12" s="74">
        <f>($AK$3+(O12+X12)*12*7.57%)*SUM(Fasering!$D$5:$D$12)</f>
        <v>2149.0734003328007</v>
      </c>
      <c r="AO12" s="5">
        <f>($AK$3+(I12+AA12)*12*7.57%)*SUM(Fasering!$D$5)</f>
        <v>0</v>
      </c>
      <c r="AP12" s="109">
        <f>($AK$3+(J12+AB12)*12*7.57%)*SUM(Fasering!$D$5:$D$7)</f>
        <v>490.65867944235305</v>
      </c>
      <c r="AQ12" s="109">
        <f>($AK$3+(K12+AC12)*12*7.57%)*SUM(Fasering!$D$5:$D$8)</f>
        <v>788.78954927294308</v>
      </c>
      <c r="AR12" s="104">
        <f>($AK$3+(L12+AD12)*12*7.57%)*SUM(Fasering!$D$5:$D$9)</f>
        <v>1099.031525385948</v>
      </c>
      <c r="AS12" s="9">
        <f>($AK$3+(M12+AE12)*12*7.57%)*SUM(Fasering!$D$5:$D$10)</f>
        <v>1421.3846077813682</v>
      </c>
      <c r="AT12" s="9">
        <f>($AK$3+(N12+AF12)*12*7.57%)*SUM(Fasering!$D$5:$D$11)</f>
        <v>1755.0833346245709</v>
      </c>
      <c r="AU12" s="74">
        <f>($AK$3+(O12+AG12)*12*7.57%)*SUM(Fasering!$D$5:$D$12)</f>
        <v>2101.6314036736007</v>
      </c>
    </row>
    <row r="13" spans="1:47" x14ac:dyDescent="0.3">
      <c r="A13" s="32">
        <f t="shared" si="7"/>
        <v>3</v>
      </c>
      <c r="B13" s="142">
        <v>19134.62</v>
      </c>
      <c r="C13" s="143"/>
      <c r="D13" s="142">
        <f t="shared" si="0"/>
        <v>26268.006335999999</v>
      </c>
      <c r="E13" s="144">
        <f t="shared" si="1"/>
        <v>651.16686793968256</v>
      </c>
      <c r="F13" s="145">
        <f t="shared" si="2"/>
        <v>2189.000528</v>
      </c>
      <c r="G13" s="146">
        <f t="shared" si="8"/>
        <v>54.263905661640216</v>
      </c>
      <c r="H13" s="60">
        <f>'L4'!$H$10</f>
        <v>1742.05</v>
      </c>
      <c r="I13" s="60">
        <f>GEW!$E$12+($F13-GEW!$E$12)*SUM(Fasering!$D$5)</f>
        <v>1858.3776639999999</v>
      </c>
      <c r="J13" s="60">
        <f>GEW!$E$12+($F13-GEW!$E$12)*SUM(Fasering!$D$5:$D$7)</f>
        <v>1943.8647325501272</v>
      </c>
      <c r="K13" s="60">
        <f>GEW!$E$12+($F13-GEW!$E$12)*SUM(Fasering!$D$5:$D$8)</f>
        <v>1992.9139442825758</v>
      </c>
      <c r="L13" s="98">
        <f>GEW!$E$12+($F13-GEW!$E$12)*SUM(Fasering!$D$5:$D$9)</f>
        <v>2041.9631560150242</v>
      </c>
      <c r="M13" s="60">
        <f>GEW!$E$12+($F13-GEW!$E$12)*SUM(Fasering!$D$5:$D$10)</f>
        <v>2091.0123677474726</v>
      </c>
      <c r="N13" s="60">
        <f>GEW!$E$12+($F13-GEW!$E$12)*SUM(Fasering!$D$5:$D$11)</f>
        <v>2139.9513162675516</v>
      </c>
      <c r="O13" s="117">
        <f>GEW!$E$12+($F13-GEW!$E$12)*SUM(Fasering!$D$5:$D$12)</f>
        <v>2189.000528</v>
      </c>
      <c r="P13" s="145">
        <f t="shared" si="3"/>
        <v>104.450632</v>
      </c>
      <c r="Q13" s="146">
        <f t="shared" si="4"/>
        <v>2.5892635331272511</v>
      </c>
      <c r="R13" s="45">
        <f>$P13*SUM(Fasering!$D$5)</f>
        <v>0</v>
      </c>
      <c r="S13" s="45">
        <f>$P13*SUM(Fasering!$D$5:$D$7)</f>
        <v>27.007141096836332</v>
      </c>
      <c r="T13" s="45">
        <f>$P13*SUM(Fasering!$D$5:$D$8)</f>
        <v>42.502806165408408</v>
      </c>
      <c r="U13" s="101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116">
        <f>$P13*SUM(Fasering!$D$5:$D$12)</f>
        <v>104.45063200000003</v>
      </c>
      <c r="Y13" s="145">
        <f t="shared" si="5"/>
        <v>52.224743999999994</v>
      </c>
      <c r="Z13" s="146">
        <f t="shared" si="6"/>
        <v>1.2946175870540084</v>
      </c>
      <c r="AA13" s="115">
        <f>$Y13*SUM(Fasering!$D$5)</f>
        <v>0</v>
      </c>
      <c r="AB13" s="45">
        <f>$Y13*SUM(Fasering!$D$5:$D$7)</f>
        <v>13.503422649986039</v>
      </c>
      <c r="AC13" s="45">
        <f>$Y13*SUM(Fasering!$D$5:$D$8)</f>
        <v>21.25117032580593</v>
      </c>
      <c r="AD13" s="101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116">
        <f>$Y13*SUM(Fasering!$D$5:$D$12)</f>
        <v>52.224744000000008</v>
      </c>
      <c r="AH13" s="5">
        <f>($AK$3+(I13+R13)*12*7.57%)*SUM(Fasering!$D$5)</f>
        <v>0</v>
      </c>
      <c r="AI13" s="109">
        <f>($AK$3+(J13+S13)*12*7.57%)*SUM(Fasering!$D$5:$D$7)</f>
        <v>498.68662509655468</v>
      </c>
      <c r="AJ13" s="109">
        <f>($AK$3+(K13+T13)*12*7.57%)*SUM(Fasering!$D$5:$D$8)</f>
        <v>808.6725718648795</v>
      </c>
      <c r="AK13" s="104">
        <f>($AK$3+(L13+U13)*12*7.57%)*SUM(Fasering!$D$5:$D$9)</f>
        <v>1136.0552655706533</v>
      </c>
      <c r="AL13" s="9">
        <f>($AK$3+(M13+V13)*12*7.57%)*SUM(Fasering!$D$5:$D$10)</f>
        <v>1480.8347062138762</v>
      </c>
      <c r="AM13" s="9">
        <f>($AK$3+(N13+W13)*12*7.57%)*SUM(Fasering!$D$5:$D$11)</f>
        <v>1842.1772073202685</v>
      </c>
      <c r="AN13" s="74">
        <f>($AK$3+(O13+X13)*12*7.57%)*SUM(Fasering!$D$5:$D$12)</f>
        <v>2221.7110337440008</v>
      </c>
      <c r="AO13" s="5">
        <f>($AK$3+(I13+AA13)*12*7.57%)*SUM(Fasering!$D$5)</f>
        <v>0</v>
      </c>
      <c r="AP13" s="109">
        <f>($AK$3+(J13+AB13)*12*7.57%)*SUM(Fasering!$D$5:$D$7)</f>
        <v>495.51488172356477</v>
      </c>
      <c r="AQ13" s="109">
        <f>($AK$3+(K13+AC13)*12*7.57%)*SUM(Fasering!$D$5:$D$8)</f>
        <v>800.81703224647447</v>
      </c>
      <c r="AR13" s="104">
        <f>($AK$3+(L13+AD13)*12*7.57%)*SUM(Fasering!$D$5:$D$9)</f>
        <v>1121.4276375780946</v>
      </c>
      <c r="AS13" s="9">
        <f>($AK$3+(M13+AE13)*12*7.57%)*SUM(Fasering!$D$5:$D$10)</f>
        <v>1457.3466977184253</v>
      </c>
      <c r="AT13" s="9">
        <f>($AK$3+(N13+AF13)*12*7.57%)*SUM(Fasering!$D$5:$D$11)</f>
        <v>1807.7674809158511</v>
      </c>
      <c r="AU13" s="74">
        <f>($AK$3+(O13+AG13)*12*7.57%)*SUM(Fasering!$D$5:$D$12)</f>
        <v>2174.2690370848009</v>
      </c>
    </row>
    <row r="14" spans="1:47" x14ac:dyDescent="0.3">
      <c r="A14" s="32">
        <f t="shared" si="7"/>
        <v>4</v>
      </c>
      <c r="B14" s="142">
        <v>19833.580000000002</v>
      </c>
      <c r="C14" s="143"/>
      <c r="D14" s="142">
        <f t="shared" si="0"/>
        <v>27227.538624000004</v>
      </c>
      <c r="E14" s="144">
        <f t="shared" si="1"/>
        <v>674.95305204028773</v>
      </c>
      <c r="F14" s="145">
        <f t="shared" si="2"/>
        <v>2268.9615520000002</v>
      </c>
      <c r="G14" s="146">
        <f t="shared" si="8"/>
        <v>56.246087670023975</v>
      </c>
      <c r="H14" s="60">
        <f>'L4'!$H$10</f>
        <v>1742.05</v>
      </c>
      <c r="I14" s="60">
        <f>GEW!$E$12+($F14-GEW!$E$12)*SUM(Fasering!$D$5)</f>
        <v>1858.3776639999999</v>
      </c>
      <c r="J14" s="60">
        <f>GEW!$E$12+($F14-GEW!$E$12)*SUM(Fasering!$D$5:$D$7)</f>
        <v>1964.5397501739126</v>
      </c>
      <c r="K14" s="60">
        <f>GEW!$E$12+($F14-GEW!$E$12)*SUM(Fasering!$D$5:$D$8)</f>
        <v>2025.4514966054719</v>
      </c>
      <c r="L14" s="98">
        <f>GEW!$E$12+($F14-GEW!$E$12)*SUM(Fasering!$D$5:$D$9)</f>
        <v>2086.3632430370312</v>
      </c>
      <c r="M14" s="60">
        <f>GEW!$E$12+($F14-GEW!$E$12)*SUM(Fasering!$D$5:$D$10)</f>
        <v>2147.2749894685908</v>
      </c>
      <c r="N14" s="60">
        <f>GEW!$E$12+($F14-GEW!$E$12)*SUM(Fasering!$D$5:$D$11)</f>
        <v>2208.0498055684411</v>
      </c>
      <c r="O14" s="117">
        <f>GEW!$E$12+($F14-GEW!$E$12)*SUM(Fasering!$D$5:$D$12)</f>
        <v>2268.9615520000002</v>
      </c>
      <c r="P14" s="145">
        <f t="shared" si="3"/>
        <v>104.450632</v>
      </c>
      <c r="Q14" s="146">
        <f t="shared" si="4"/>
        <v>2.5892635331272511</v>
      </c>
      <c r="R14" s="45">
        <f>$P14*SUM(Fasering!$D$5)</f>
        <v>0</v>
      </c>
      <c r="S14" s="45">
        <f>$P14*SUM(Fasering!$D$5:$D$7)</f>
        <v>27.007141096836332</v>
      </c>
      <c r="T14" s="45">
        <f>$P14*SUM(Fasering!$D$5:$D$8)</f>
        <v>42.502806165408408</v>
      </c>
      <c r="U14" s="101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116">
        <f>$P14*SUM(Fasering!$D$5:$D$12)</f>
        <v>104.45063200000003</v>
      </c>
      <c r="Y14" s="145">
        <f t="shared" si="5"/>
        <v>52.224743999999994</v>
      </c>
      <c r="Z14" s="146">
        <f t="shared" si="6"/>
        <v>1.2946175870540084</v>
      </c>
      <c r="AA14" s="115">
        <f>$Y14*SUM(Fasering!$D$5)</f>
        <v>0</v>
      </c>
      <c r="AB14" s="45">
        <f>$Y14*SUM(Fasering!$D$5:$D$7)</f>
        <v>13.503422649986039</v>
      </c>
      <c r="AC14" s="45">
        <f>$Y14*SUM(Fasering!$D$5:$D$8)</f>
        <v>21.25117032580593</v>
      </c>
      <c r="AD14" s="101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116">
        <f>$Y14*SUM(Fasering!$D$5:$D$12)</f>
        <v>52.224744000000008</v>
      </c>
      <c r="AH14" s="5">
        <f>($AK$3+(I14+R14)*12*7.57%)*SUM(Fasering!$D$5)</f>
        <v>0</v>
      </c>
      <c r="AI14" s="109">
        <f>($AK$3+(J14+S14)*12*7.57%)*SUM(Fasering!$D$5:$D$7)</f>
        <v>503.54275790121829</v>
      </c>
      <c r="AJ14" s="109">
        <f>($AK$3+(K14+T14)*12*7.57%)*SUM(Fasering!$D$5:$D$8)</f>
        <v>820.69988276403058</v>
      </c>
      <c r="AK14" s="104">
        <f>($AK$3+(L14+U14)*12*7.57%)*SUM(Fasering!$D$5:$D$9)</f>
        <v>1158.451057346871</v>
      </c>
      <c r="AL14" s="9">
        <f>($AK$3+(M14+V14)*12*7.57%)*SUM(Fasering!$D$5:$D$10)</f>
        <v>1516.7962816497395</v>
      </c>
      <c r="AM14" s="9">
        <f>($AK$3+(N14+W14)*12*7.57%)*SUM(Fasering!$D$5:$D$11)</f>
        <v>1894.8605998718135</v>
      </c>
      <c r="AN14" s="74">
        <f>($AK$3+(O14+X14)*12*7.57%)*SUM(Fasering!$D$5:$D$12)</f>
        <v>2294.3476279456008</v>
      </c>
      <c r="AO14" s="5">
        <f>($AK$3+(I14+AA14)*12*7.57%)*SUM(Fasering!$D$5)</f>
        <v>0</v>
      </c>
      <c r="AP14" s="109">
        <f>($AK$3+(J14+AB14)*12*7.57%)*SUM(Fasering!$D$5:$D$7)</f>
        <v>500.3710145282285</v>
      </c>
      <c r="AQ14" s="109">
        <f>($AK$3+(K14+AC14)*12*7.57%)*SUM(Fasering!$D$5:$D$8)</f>
        <v>812.84434314562543</v>
      </c>
      <c r="AR14" s="104">
        <f>($AK$3+(L14+AD14)*12*7.57%)*SUM(Fasering!$D$5:$D$9)</f>
        <v>1143.8234293543121</v>
      </c>
      <c r="AS14" s="9">
        <f>($AK$3+(M14+AE14)*12*7.57%)*SUM(Fasering!$D$5:$D$10)</f>
        <v>1493.3082731542888</v>
      </c>
      <c r="AT14" s="9">
        <f>($AK$3+(N14+AF14)*12*7.57%)*SUM(Fasering!$D$5:$D$11)</f>
        <v>1860.4508734673966</v>
      </c>
      <c r="AU14" s="74">
        <f>($AK$3+(O14+AG14)*12*7.57%)*SUM(Fasering!$D$5:$D$12)</f>
        <v>2246.9056312864013</v>
      </c>
    </row>
    <row r="15" spans="1:47" x14ac:dyDescent="0.3">
      <c r="A15" s="32">
        <f t="shared" si="7"/>
        <v>5</v>
      </c>
      <c r="B15" s="142">
        <v>19833.580000000002</v>
      </c>
      <c r="C15" s="143"/>
      <c r="D15" s="142">
        <f t="shared" si="0"/>
        <v>27227.538624000004</v>
      </c>
      <c r="E15" s="144">
        <f t="shared" si="1"/>
        <v>674.95305204028773</v>
      </c>
      <c r="F15" s="145">
        <f t="shared" si="2"/>
        <v>2268.9615520000002</v>
      </c>
      <c r="G15" s="146">
        <f t="shared" si="8"/>
        <v>56.246087670023975</v>
      </c>
      <c r="H15" s="60">
        <f>'L4'!$H$10</f>
        <v>1742.05</v>
      </c>
      <c r="I15" s="60">
        <f>GEW!$E$12+($F15-GEW!$E$12)*SUM(Fasering!$D$5)</f>
        <v>1858.3776639999999</v>
      </c>
      <c r="J15" s="60">
        <f>GEW!$E$12+($F15-GEW!$E$12)*SUM(Fasering!$D$5:$D$7)</f>
        <v>1964.5397501739126</v>
      </c>
      <c r="K15" s="60">
        <f>GEW!$E$12+($F15-GEW!$E$12)*SUM(Fasering!$D$5:$D$8)</f>
        <v>2025.4514966054719</v>
      </c>
      <c r="L15" s="98">
        <f>GEW!$E$12+($F15-GEW!$E$12)*SUM(Fasering!$D$5:$D$9)</f>
        <v>2086.3632430370312</v>
      </c>
      <c r="M15" s="60">
        <f>GEW!$E$12+($F15-GEW!$E$12)*SUM(Fasering!$D$5:$D$10)</f>
        <v>2147.2749894685908</v>
      </c>
      <c r="N15" s="60">
        <f>GEW!$E$12+($F15-GEW!$E$12)*SUM(Fasering!$D$5:$D$11)</f>
        <v>2208.0498055684411</v>
      </c>
      <c r="O15" s="117">
        <f>GEW!$E$12+($F15-GEW!$E$12)*SUM(Fasering!$D$5:$D$12)</f>
        <v>2268.9615520000002</v>
      </c>
      <c r="P15" s="145">
        <f t="shared" si="3"/>
        <v>104.450632</v>
      </c>
      <c r="Q15" s="146">
        <f t="shared" si="4"/>
        <v>2.5892635331272511</v>
      </c>
      <c r="R15" s="45">
        <f>$P15*SUM(Fasering!$D$5)</f>
        <v>0</v>
      </c>
      <c r="S15" s="45">
        <f>$P15*SUM(Fasering!$D$5:$D$7)</f>
        <v>27.007141096836332</v>
      </c>
      <c r="T15" s="45">
        <f>$P15*SUM(Fasering!$D$5:$D$8)</f>
        <v>42.502806165408408</v>
      </c>
      <c r="U15" s="101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116">
        <f>$P15*SUM(Fasering!$D$5:$D$12)</f>
        <v>104.45063200000003</v>
      </c>
      <c r="Y15" s="145">
        <f t="shared" si="5"/>
        <v>52.224743999999994</v>
      </c>
      <c r="Z15" s="146">
        <f t="shared" si="6"/>
        <v>1.2946175870540084</v>
      </c>
      <c r="AA15" s="115">
        <f>$Y15*SUM(Fasering!$D$5)</f>
        <v>0</v>
      </c>
      <c r="AB15" s="45">
        <f>$Y15*SUM(Fasering!$D$5:$D$7)</f>
        <v>13.503422649986039</v>
      </c>
      <c r="AC15" s="45">
        <f>$Y15*SUM(Fasering!$D$5:$D$8)</f>
        <v>21.25117032580593</v>
      </c>
      <c r="AD15" s="101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116">
        <f>$Y15*SUM(Fasering!$D$5:$D$12)</f>
        <v>52.224744000000008</v>
      </c>
      <c r="AH15" s="5">
        <f>($AK$3+(I15+R15)*12*7.57%)*SUM(Fasering!$D$5)</f>
        <v>0</v>
      </c>
      <c r="AI15" s="109">
        <f>($AK$3+(J15+S15)*12*7.57%)*SUM(Fasering!$D$5:$D$7)</f>
        <v>503.54275790121829</v>
      </c>
      <c r="AJ15" s="109">
        <f>($AK$3+(K15+T15)*12*7.57%)*SUM(Fasering!$D$5:$D$8)</f>
        <v>820.69988276403058</v>
      </c>
      <c r="AK15" s="104">
        <f>($AK$3+(L15+U15)*12*7.57%)*SUM(Fasering!$D$5:$D$9)</f>
        <v>1158.451057346871</v>
      </c>
      <c r="AL15" s="9">
        <f>($AK$3+(M15+V15)*12*7.57%)*SUM(Fasering!$D$5:$D$10)</f>
        <v>1516.7962816497395</v>
      </c>
      <c r="AM15" s="9">
        <f>($AK$3+(N15+W15)*12*7.57%)*SUM(Fasering!$D$5:$D$11)</f>
        <v>1894.8605998718135</v>
      </c>
      <c r="AN15" s="74">
        <f>($AK$3+(O15+X15)*12*7.57%)*SUM(Fasering!$D$5:$D$12)</f>
        <v>2294.3476279456008</v>
      </c>
      <c r="AO15" s="5">
        <f>($AK$3+(I15+AA15)*12*7.57%)*SUM(Fasering!$D$5)</f>
        <v>0</v>
      </c>
      <c r="AP15" s="109">
        <f>($AK$3+(J15+AB15)*12*7.57%)*SUM(Fasering!$D$5:$D$7)</f>
        <v>500.3710145282285</v>
      </c>
      <c r="AQ15" s="109">
        <f>($AK$3+(K15+AC15)*12*7.57%)*SUM(Fasering!$D$5:$D$8)</f>
        <v>812.84434314562543</v>
      </c>
      <c r="AR15" s="104">
        <f>($AK$3+(L15+AD15)*12*7.57%)*SUM(Fasering!$D$5:$D$9)</f>
        <v>1143.8234293543121</v>
      </c>
      <c r="AS15" s="9">
        <f>($AK$3+(M15+AE15)*12*7.57%)*SUM(Fasering!$D$5:$D$10)</f>
        <v>1493.3082731542888</v>
      </c>
      <c r="AT15" s="9">
        <f>($AK$3+(N15+AF15)*12*7.57%)*SUM(Fasering!$D$5:$D$11)</f>
        <v>1860.4508734673966</v>
      </c>
      <c r="AU15" s="74">
        <f>($AK$3+(O15+AG15)*12*7.57%)*SUM(Fasering!$D$5:$D$12)</f>
        <v>2246.9056312864013</v>
      </c>
    </row>
    <row r="16" spans="1:47" x14ac:dyDescent="0.3">
      <c r="A16" s="32">
        <f t="shared" si="7"/>
        <v>6</v>
      </c>
      <c r="B16" s="142">
        <v>20829.810000000001</v>
      </c>
      <c r="C16" s="143"/>
      <c r="D16" s="142">
        <f t="shared" si="0"/>
        <v>28595.163168000003</v>
      </c>
      <c r="E16" s="144">
        <f t="shared" si="1"/>
        <v>708.85557891814312</v>
      </c>
      <c r="F16" s="142">
        <f t="shared" si="2"/>
        <v>2382.9302640000001</v>
      </c>
      <c r="G16" s="144">
        <f t="shared" si="8"/>
        <v>59.071298243178589</v>
      </c>
      <c r="H16" s="60">
        <f>'L4'!$H$10</f>
        <v>1742.05</v>
      </c>
      <c r="I16" s="60">
        <f>GEW!$E$12+($F16-GEW!$E$12)*SUM(Fasering!$D$5)</f>
        <v>1858.3776639999999</v>
      </c>
      <c r="J16" s="60">
        <f>GEW!$E$12+($F16-GEW!$E$12)*SUM(Fasering!$D$5:$D$7)</f>
        <v>1994.0079211813288</v>
      </c>
      <c r="K16" s="60">
        <f>GEW!$E$12+($F16-GEW!$E$12)*SUM(Fasering!$D$5:$D$8)</f>
        <v>2071.8273775580856</v>
      </c>
      <c r="L16" s="98">
        <f>GEW!$E$12+($F16-GEW!$E$12)*SUM(Fasering!$D$5:$D$9)</f>
        <v>2149.6468339348421</v>
      </c>
      <c r="M16" s="60">
        <f>GEW!$E$12+($F16-GEW!$E$12)*SUM(Fasering!$D$5:$D$10)</f>
        <v>2227.4662903115986</v>
      </c>
      <c r="N16" s="60">
        <f>GEW!$E$12+($F16-GEW!$E$12)*SUM(Fasering!$D$5:$D$11)</f>
        <v>2305.1108076232435</v>
      </c>
      <c r="O16" s="117">
        <f>GEW!$E$12+($F16-GEW!$E$12)*SUM(Fasering!$D$5:$D$12)</f>
        <v>2382.9302640000001</v>
      </c>
      <c r="P16" s="145">
        <f t="shared" si="3"/>
        <v>52.224743999999994</v>
      </c>
      <c r="Q16" s="146">
        <f t="shared" si="4"/>
        <v>1.2946175870540084</v>
      </c>
      <c r="R16" s="45">
        <f>$P16*SUM(Fasering!$D$5)</f>
        <v>0</v>
      </c>
      <c r="S16" s="45">
        <f>$P16*SUM(Fasering!$D$5:$D$7)</f>
        <v>13.503422649986039</v>
      </c>
      <c r="T16" s="45">
        <f>$P16*SUM(Fasering!$D$5:$D$8)</f>
        <v>21.25117032580593</v>
      </c>
      <c r="U16" s="101">
        <f>$P16*SUM(Fasering!$D$5:$D$9)</f>
        <v>28.998918001625825</v>
      </c>
      <c r="V16" s="45">
        <f>$P16*SUM(Fasering!$D$5:$D$10)</f>
        <v>36.746665677445719</v>
      </c>
      <c r="W16" s="45">
        <f>$P16*SUM(Fasering!$D$5:$D$11)</f>
        <v>44.476996324180114</v>
      </c>
      <c r="X16" s="116">
        <f>$P16*SUM(Fasering!$D$5:$D$12)</f>
        <v>52.224744000000008</v>
      </c>
      <c r="Y16" s="145">
        <f t="shared" si="5"/>
        <v>26.112943999999999</v>
      </c>
      <c r="Z16" s="146">
        <f t="shared" si="6"/>
        <v>0.64732297303662123</v>
      </c>
      <c r="AA16" s="115">
        <f>$Y16*SUM(Fasering!$D$5)</f>
        <v>0</v>
      </c>
      <c r="AB16" s="45">
        <f>$Y16*SUM(Fasering!$D$5:$D$7)</f>
        <v>6.7518592234251456</v>
      </c>
      <c r="AC16" s="45">
        <f>$Y16*SUM(Fasering!$D$5:$D$8)</f>
        <v>10.625817919801236</v>
      </c>
      <c r="AD16" s="101">
        <f>$Y16*SUM(Fasering!$D$5:$D$9)</f>
        <v>14.499776616177325</v>
      </c>
      <c r="AE16" s="45">
        <f>$Y16*SUM(Fasering!$D$5:$D$10)</f>
        <v>18.373735312553414</v>
      </c>
      <c r="AF16" s="45">
        <f>$Y16*SUM(Fasering!$D$5:$D$11)</f>
        <v>22.238985303623913</v>
      </c>
      <c r="AG16" s="116">
        <f>$Y16*SUM(Fasering!$D$5:$D$12)</f>
        <v>26.112944000000006</v>
      </c>
      <c r="AH16" s="5">
        <f>($AK$3+(I16+R16)*12*7.57%)*SUM(Fasering!$D$5)</f>
        <v>0</v>
      </c>
      <c r="AI16" s="109">
        <f>($AK$3+(J16+S16)*12*7.57%)*SUM(Fasering!$D$5:$D$7)</f>
        <v>507.29247667769351</v>
      </c>
      <c r="AJ16" s="109">
        <f>($AK$3+(K16+T16)*12*7.57%)*SUM(Fasering!$D$5:$D$8)</f>
        <v>829.98690915378211</v>
      </c>
      <c r="AK16" s="104">
        <f>($AK$3+(L16+U16)*12*7.57%)*SUM(Fasering!$D$5:$D$9)</f>
        <v>1175.7442254531177</v>
      </c>
      <c r="AL16" s="9">
        <f>($AK$3+(M16+V16)*12*7.57%)*SUM(Fasering!$D$5:$D$10)</f>
        <v>1544.5644255757006</v>
      </c>
      <c r="AM16" s="9">
        <f>($AK$3+(N16+W16)*12*7.57%)*SUM(Fasering!$D$5:$D$11)</f>
        <v>1935.5406871357409</v>
      </c>
      <c r="AN16" s="74">
        <f>($AK$3+(O16+X16)*12*7.57%)*SUM(Fasering!$D$5:$D$12)</f>
        <v>2350.4348092672012</v>
      </c>
      <c r="AO16" s="5">
        <f>($AK$3+(I16+AA16)*12*7.57%)*SUM(Fasering!$D$5)</f>
        <v>0</v>
      </c>
      <c r="AP16" s="109">
        <f>($AK$3+(J16+AB16)*12*7.57%)*SUM(Fasering!$D$5:$D$7)</f>
        <v>505.70667446774661</v>
      </c>
      <c r="AQ16" s="109">
        <f>($AK$3+(K16+AC16)*12*7.57%)*SUM(Fasering!$D$5:$D$8)</f>
        <v>826.05931141896008</v>
      </c>
      <c r="AR16" s="104">
        <f>($AK$3+(L16+AD16)*12*7.57%)*SUM(Fasering!$D$5:$D$9)</f>
        <v>1168.4307318727674</v>
      </c>
      <c r="AS16" s="9">
        <f>($AK$3+(M16+AE16)*12*7.57%)*SUM(Fasering!$D$5:$D$10)</f>
        <v>1532.8209358291685</v>
      </c>
      <c r="AT16" s="9">
        <f>($AK$3+(N16+AF16)*12*7.57%)*SUM(Fasering!$D$5:$D$11)</f>
        <v>1918.3365776732678</v>
      </c>
      <c r="AU16" s="74">
        <f>($AK$3+(O16+AG16)*12*7.57%)*SUM(Fasering!$D$5:$D$12)</f>
        <v>2326.7148501472007</v>
      </c>
    </row>
    <row r="17" spans="1:47" x14ac:dyDescent="0.3">
      <c r="A17" s="32">
        <f t="shared" si="7"/>
        <v>7</v>
      </c>
      <c r="B17" s="142">
        <v>20829.810000000001</v>
      </c>
      <c r="C17" s="143"/>
      <c r="D17" s="142">
        <f t="shared" si="0"/>
        <v>28595.163168000003</v>
      </c>
      <c r="E17" s="144">
        <f t="shared" si="1"/>
        <v>708.85557891814312</v>
      </c>
      <c r="F17" s="142">
        <f t="shared" si="2"/>
        <v>2382.9302640000001</v>
      </c>
      <c r="G17" s="144">
        <f t="shared" si="8"/>
        <v>59.071298243178589</v>
      </c>
      <c r="H17" s="60">
        <f>'L4'!$H$10</f>
        <v>1742.05</v>
      </c>
      <c r="I17" s="60">
        <f>GEW!$E$12+($F17-GEW!$E$12)*SUM(Fasering!$D$5)</f>
        <v>1858.3776639999999</v>
      </c>
      <c r="J17" s="60">
        <f>GEW!$E$12+($F17-GEW!$E$12)*SUM(Fasering!$D$5:$D$7)</f>
        <v>1994.0079211813288</v>
      </c>
      <c r="K17" s="60">
        <f>GEW!$E$12+($F17-GEW!$E$12)*SUM(Fasering!$D$5:$D$8)</f>
        <v>2071.8273775580856</v>
      </c>
      <c r="L17" s="98">
        <f>GEW!$E$12+($F17-GEW!$E$12)*SUM(Fasering!$D$5:$D$9)</f>
        <v>2149.6468339348421</v>
      </c>
      <c r="M17" s="60">
        <f>GEW!$E$12+($F17-GEW!$E$12)*SUM(Fasering!$D$5:$D$10)</f>
        <v>2227.4662903115986</v>
      </c>
      <c r="N17" s="60">
        <f>GEW!$E$12+($F17-GEW!$E$12)*SUM(Fasering!$D$5:$D$11)</f>
        <v>2305.1108076232435</v>
      </c>
      <c r="O17" s="117">
        <f>GEW!$E$12+($F17-GEW!$E$12)*SUM(Fasering!$D$5:$D$12)</f>
        <v>2382.9302640000001</v>
      </c>
      <c r="P17" s="145">
        <f t="shared" si="3"/>
        <v>52.224743999999994</v>
      </c>
      <c r="Q17" s="146">
        <f t="shared" si="4"/>
        <v>1.2946175870540084</v>
      </c>
      <c r="R17" s="45">
        <f>$P17*SUM(Fasering!$D$5)</f>
        <v>0</v>
      </c>
      <c r="S17" s="45">
        <f>$P17*SUM(Fasering!$D$5:$D$7)</f>
        <v>13.503422649986039</v>
      </c>
      <c r="T17" s="45">
        <f>$P17*SUM(Fasering!$D$5:$D$8)</f>
        <v>21.25117032580593</v>
      </c>
      <c r="U17" s="101">
        <f>$P17*SUM(Fasering!$D$5:$D$9)</f>
        <v>28.998918001625825</v>
      </c>
      <c r="V17" s="45">
        <f>$P17*SUM(Fasering!$D$5:$D$10)</f>
        <v>36.746665677445719</v>
      </c>
      <c r="W17" s="45">
        <f>$P17*SUM(Fasering!$D$5:$D$11)</f>
        <v>44.476996324180114</v>
      </c>
      <c r="X17" s="116">
        <f>$P17*SUM(Fasering!$D$5:$D$12)</f>
        <v>52.224744000000008</v>
      </c>
      <c r="Y17" s="145">
        <f t="shared" si="5"/>
        <v>26.112943999999999</v>
      </c>
      <c r="Z17" s="146">
        <f t="shared" si="6"/>
        <v>0.64732297303662123</v>
      </c>
      <c r="AA17" s="115">
        <f>$Y17*SUM(Fasering!$D$5)</f>
        <v>0</v>
      </c>
      <c r="AB17" s="45">
        <f>$Y17*SUM(Fasering!$D$5:$D$7)</f>
        <v>6.7518592234251456</v>
      </c>
      <c r="AC17" s="45">
        <f>$Y17*SUM(Fasering!$D$5:$D$8)</f>
        <v>10.625817919801236</v>
      </c>
      <c r="AD17" s="101">
        <f>$Y17*SUM(Fasering!$D$5:$D$9)</f>
        <v>14.499776616177325</v>
      </c>
      <c r="AE17" s="45">
        <f>$Y17*SUM(Fasering!$D$5:$D$10)</f>
        <v>18.373735312553414</v>
      </c>
      <c r="AF17" s="45">
        <f>$Y17*SUM(Fasering!$D$5:$D$11)</f>
        <v>22.238985303623913</v>
      </c>
      <c r="AG17" s="116">
        <f>$Y17*SUM(Fasering!$D$5:$D$12)</f>
        <v>26.112944000000006</v>
      </c>
      <c r="AH17" s="5">
        <f>($AK$3+(I17+R17)*12*7.57%)*SUM(Fasering!$D$5)</f>
        <v>0</v>
      </c>
      <c r="AI17" s="109">
        <f>($AK$3+(J17+S17)*12*7.57%)*SUM(Fasering!$D$5:$D$7)</f>
        <v>507.29247667769351</v>
      </c>
      <c r="AJ17" s="109">
        <f>($AK$3+(K17+T17)*12*7.57%)*SUM(Fasering!$D$5:$D$8)</f>
        <v>829.98690915378211</v>
      </c>
      <c r="AK17" s="104">
        <f>($AK$3+(L17+U17)*12*7.57%)*SUM(Fasering!$D$5:$D$9)</f>
        <v>1175.7442254531177</v>
      </c>
      <c r="AL17" s="9">
        <f>($AK$3+(M17+V17)*12*7.57%)*SUM(Fasering!$D$5:$D$10)</f>
        <v>1544.5644255757006</v>
      </c>
      <c r="AM17" s="9">
        <f>($AK$3+(N17+W17)*12*7.57%)*SUM(Fasering!$D$5:$D$11)</f>
        <v>1935.5406871357409</v>
      </c>
      <c r="AN17" s="74">
        <f>($AK$3+(O17+X17)*12*7.57%)*SUM(Fasering!$D$5:$D$12)</f>
        <v>2350.4348092672012</v>
      </c>
      <c r="AO17" s="5">
        <f>($AK$3+(I17+AA17)*12*7.57%)*SUM(Fasering!$D$5)</f>
        <v>0</v>
      </c>
      <c r="AP17" s="109">
        <f>($AK$3+(J17+AB17)*12*7.57%)*SUM(Fasering!$D$5:$D$7)</f>
        <v>505.70667446774661</v>
      </c>
      <c r="AQ17" s="109">
        <f>($AK$3+(K17+AC17)*12*7.57%)*SUM(Fasering!$D$5:$D$8)</f>
        <v>826.05931141896008</v>
      </c>
      <c r="AR17" s="104">
        <f>($AK$3+(L17+AD17)*12*7.57%)*SUM(Fasering!$D$5:$D$9)</f>
        <v>1168.4307318727674</v>
      </c>
      <c r="AS17" s="9">
        <f>($AK$3+(M17+AE17)*12*7.57%)*SUM(Fasering!$D$5:$D$10)</f>
        <v>1532.8209358291685</v>
      </c>
      <c r="AT17" s="9">
        <f>($AK$3+(N17+AF17)*12*7.57%)*SUM(Fasering!$D$5:$D$11)</f>
        <v>1918.3365776732678</v>
      </c>
      <c r="AU17" s="74">
        <f>($AK$3+(O17+AG17)*12*7.57%)*SUM(Fasering!$D$5:$D$12)</f>
        <v>2326.7148501472007</v>
      </c>
    </row>
    <row r="18" spans="1:47" x14ac:dyDescent="0.3">
      <c r="A18" s="32">
        <f t="shared" si="7"/>
        <v>8</v>
      </c>
      <c r="B18" s="142">
        <v>21826.03</v>
      </c>
      <c r="C18" s="143"/>
      <c r="D18" s="142">
        <f t="shared" si="0"/>
        <v>29962.773983999999</v>
      </c>
      <c r="E18" s="144">
        <f t="shared" si="1"/>
        <v>742.75776548776764</v>
      </c>
      <c r="F18" s="142">
        <f t="shared" si="2"/>
        <v>2496.8978320000001</v>
      </c>
      <c r="G18" s="144">
        <f t="shared" si="8"/>
        <v>61.896480457313977</v>
      </c>
      <c r="H18" s="60">
        <f>'L4'!$H$10</f>
        <v>1742.05</v>
      </c>
      <c r="I18" s="60">
        <f>GEW!$E$12+($F18-GEW!$E$12)*SUM(Fasering!$D$5)</f>
        <v>1858.3776639999999</v>
      </c>
      <c r="J18" s="60">
        <f>GEW!$E$12+($F18-GEW!$E$12)*SUM(Fasering!$D$5:$D$7)</f>
        <v>2023.475796391881</v>
      </c>
      <c r="K18" s="60">
        <f>GEW!$E$12+($F18-GEW!$E$12)*SUM(Fasering!$D$5:$D$8)</f>
        <v>2118.2027929969026</v>
      </c>
      <c r="L18" s="98">
        <f>GEW!$E$12+($F18-GEW!$E$12)*SUM(Fasering!$D$5:$D$9)</f>
        <v>2212.9297896019243</v>
      </c>
      <c r="M18" s="60">
        <f>GEW!$E$12+($F18-GEW!$E$12)*SUM(Fasering!$D$5:$D$10)</f>
        <v>2307.656786206946</v>
      </c>
      <c r="N18" s="60">
        <f>GEW!$E$12+($F18-GEW!$E$12)*SUM(Fasering!$D$5:$D$11)</f>
        <v>2402.1708353949784</v>
      </c>
      <c r="O18" s="117">
        <f>GEW!$E$12+($F18-GEW!$E$12)*SUM(Fasering!$D$5:$D$12)</f>
        <v>2496.8978320000001</v>
      </c>
      <c r="P18" s="145">
        <f t="shared" si="3"/>
        <v>52.224743999999994</v>
      </c>
      <c r="Q18" s="146">
        <f t="shared" si="4"/>
        <v>1.2946175870540084</v>
      </c>
      <c r="R18" s="45">
        <f>$P18*SUM(Fasering!$D$5)</f>
        <v>0</v>
      </c>
      <c r="S18" s="45">
        <f>$P18*SUM(Fasering!$D$5:$D$7)</f>
        <v>13.503422649986039</v>
      </c>
      <c r="T18" s="45">
        <f>$P18*SUM(Fasering!$D$5:$D$8)</f>
        <v>21.25117032580593</v>
      </c>
      <c r="U18" s="101">
        <f>$P18*SUM(Fasering!$D$5:$D$9)</f>
        <v>28.998918001625825</v>
      </c>
      <c r="V18" s="45">
        <f>$P18*SUM(Fasering!$D$5:$D$10)</f>
        <v>36.746665677445719</v>
      </c>
      <c r="W18" s="45">
        <f>$P18*SUM(Fasering!$D$5:$D$11)</f>
        <v>44.476996324180114</v>
      </c>
      <c r="X18" s="116">
        <f>$P18*SUM(Fasering!$D$5:$D$12)</f>
        <v>52.224744000000008</v>
      </c>
      <c r="Y18" s="145">
        <f t="shared" si="5"/>
        <v>26.112943999999999</v>
      </c>
      <c r="Z18" s="146">
        <f t="shared" si="6"/>
        <v>0.64732297303662123</v>
      </c>
      <c r="AA18" s="115">
        <f>$Y18*SUM(Fasering!$D$5)</f>
        <v>0</v>
      </c>
      <c r="AB18" s="45">
        <f>$Y18*SUM(Fasering!$D$5:$D$7)</f>
        <v>6.7518592234251456</v>
      </c>
      <c r="AC18" s="45">
        <f>$Y18*SUM(Fasering!$D$5:$D$8)</f>
        <v>10.625817919801236</v>
      </c>
      <c r="AD18" s="101">
        <f>$Y18*SUM(Fasering!$D$5:$D$9)</f>
        <v>14.499776616177325</v>
      </c>
      <c r="AE18" s="45">
        <f>$Y18*SUM(Fasering!$D$5:$D$10)</f>
        <v>18.373735312553414</v>
      </c>
      <c r="AF18" s="45">
        <f>$Y18*SUM(Fasering!$D$5:$D$11)</f>
        <v>22.238985303623913</v>
      </c>
      <c r="AG18" s="116">
        <f>$Y18*SUM(Fasering!$D$5:$D$12)</f>
        <v>26.112944000000006</v>
      </c>
      <c r="AH18" s="5">
        <f>($AK$3+(I18+R18)*12*7.57%)*SUM(Fasering!$D$5)</f>
        <v>0</v>
      </c>
      <c r="AI18" s="109">
        <f>($AK$3+(J18+S18)*12*7.57%)*SUM(Fasering!$D$5:$D$7)</f>
        <v>514.21386935061048</v>
      </c>
      <c r="AJ18" s="109">
        <f>($AK$3+(K18+T18)*12*7.57%)*SUM(Fasering!$D$5:$D$8)</f>
        <v>847.12930308755836</v>
      </c>
      <c r="AK18" s="104">
        <f>($AK$3+(L18+U18)*12*7.57%)*SUM(Fasering!$D$5:$D$9)</f>
        <v>1207.6647011359944</v>
      </c>
      <c r="AL18" s="9">
        <f>($AK$3+(M18+V18)*12*7.57%)*SUM(Fasering!$D$5:$D$10)</f>
        <v>1595.8200634959187</v>
      </c>
      <c r="AM18" s="9">
        <f>($AK$3+(N18+W18)*12*7.57%)*SUM(Fasering!$D$5:$D$11)</f>
        <v>2010.6297470643497</v>
      </c>
      <c r="AN18" s="74">
        <f>($AK$3+(O18+X18)*12*7.57%)*SUM(Fasering!$D$5:$D$12)</f>
        <v>2453.962948038401</v>
      </c>
      <c r="AO18" s="5">
        <f>($AK$3+(I18+AA18)*12*7.57%)*SUM(Fasering!$D$5)</f>
        <v>0</v>
      </c>
      <c r="AP18" s="109">
        <f>($AK$3+(J18+AB18)*12*7.57%)*SUM(Fasering!$D$5:$D$7)</f>
        <v>512.62806714066357</v>
      </c>
      <c r="AQ18" s="109">
        <f>($AK$3+(K18+AC18)*12*7.57%)*SUM(Fasering!$D$5:$D$8)</f>
        <v>843.20170535273621</v>
      </c>
      <c r="AR18" s="104">
        <f>($AK$3+(L18+AD18)*12*7.57%)*SUM(Fasering!$D$5:$D$9)</f>
        <v>1200.3512075556441</v>
      </c>
      <c r="AS18" s="9">
        <f>($AK$3+(M18+AE18)*12*7.57%)*SUM(Fasering!$D$5:$D$10)</f>
        <v>1584.0765737493871</v>
      </c>
      <c r="AT18" s="9">
        <f>($AK$3+(N18+AF18)*12*7.57%)*SUM(Fasering!$D$5:$D$11)</f>
        <v>1993.4256376018761</v>
      </c>
      <c r="AU18" s="74">
        <f>($AK$3+(O18+AG18)*12*7.57%)*SUM(Fasering!$D$5:$D$12)</f>
        <v>2430.2429889184009</v>
      </c>
    </row>
    <row r="19" spans="1:47" x14ac:dyDescent="0.3">
      <c r="A19" s="32">
        <f t="shared" si="7"/>
        <v>9</v>
      </c>
      <c r="B19" s="142">
        <v>21826.03</v>
      </c>
      <c r="C19" s="143"/>
      <c r="D19" s="142">
        <f t="shared" si="0"/>
        <v>29962.773983999999</v>
      </c>
      <c r="E19" s="144">
        <f t="shared" si="1"/>
        <v>742.75776548776764</v>
      </c>
      <c r="F19" s="142">
        <f t="shared" si="2"/>
        <v>2496.8978320000001</v>
      </c>
      <c r="G19" s="144">
        <f t="shared" si="8"/>
        <v>61.896480457313977</v>
      </c>
      <c r="H19" s="60">
        <f>'L4'!$H$10</f>
        <v>1742.05</v>
      </c>
      <c r="I19" s="60">
        <f>GEW!$E$12+($F19-GEW!$E$12)*SUM(Fasering!$D$5)</f>
        <v>1858.3776639999999</v>
      </c>
      <c r="J19" s="60">
        <f>GEW!$E$12+($F19-GEW!$E$12)*SUM(Fasering!$D$5:$D$7)</f>
        <v>2023.475796391881</v>
      </c>
      <c r="K19" s="60">
        <f>GEW!$E$12+($F19-GEW!$E$12)*SUM(Fasering!$D$5:$D$8)</f>
        <v>2118.2027929969026</v>
      </c>
      <c r="L19" s="98">
        <f>GEW!$E$12+($F19-GEW!$E$12)*SUM(Fasering!$D$5:$D$9)</f>
        <v>2212.9297896019243</v>
      </c>
      <c r="M19" s="60">
        <f>GEW!$E$12+($F19-GEW!$E$12)*SUM(Fasering!$D$5:$D$10)</f>
        <v>2307.656786206946</v>
      </c>
      <c r="N19" s="60">
        <f>GEW!$E$12+($F19-GEW!$E$12)*SUM(Fasering!$D$5:$D$11)</f>
        <v>2402.1708353949784</v>
      </c>
      <c r="O19" s="117">
        <f>GEW!$E$12+($F19-GEW!$E$12)*SUM(Fasering!$D$5:$D$12)</f>
        <v>2496.8978320000001</v>
      </c>
      <c r="P19" s="145">
        <f t="shared" si="3"/>
        <v>52.224743999999994</v>
      </c>
      <c r="Q19" s="146">
        <f t="shared" si="4"/>
        <v>1.2946175870540084</v>
      </c>
      <c r="R19" s="45">
        <f>$P19*SUM(Fasering!$D$5)</f>
        <v>0</v>
      </c>
      <c r="S19" s="45">
        <f>$P19*SUM(Fasering!$D$5:$D$7)</f>
        <v>13.503422649986039</v>
      </c>
      <c r="T19" s="45">
        <f>$P19*SUM(Fasering!$D$5:$D$8)</f>
        <v>21.25117032580593</v>
      </c>
      <c r="U19" s="101">
        <f>$P19*SUM(Fasering!$D$5:$D$9)</f>
        <v>28.998918001625825</v>
      </c>
      <c r="V19" s="45">
        <f>$P19*SUM(Fasering!$D$5:$D$10)</f>
        <v>36.746665677445719</v>
      </c>
      <c r="W19" s="45">
        <f>$P19*SUM(Fasering!$D$5:$D$11)</f>
        <v>44.476996324180114</v>
      </c>
      <c r="X19" s="116">
        <f>$P19*SUM(Fasering!$D$5:$D$12)</f>
        <v>52.224744000000008</v>
      </c>
      <c r="Y19" s="145">
        <f t="shared" si="5"/>
        <v>26.112943999999999</v>
      </c>
      <c r="Z19" s="146">
        <f t="shared" si="6"/>
        <v>0.64732297303662123</v>
      </c>
      <c r="AA19" s="115">
        <f>$Y19*SUM(Fasering!$D$5)</f>
        <v>0</v>
      </c>
      <c r="AB19" s="45">
        <f>$Y19*SUM(Fasering!$D$5:$D$7)</f>
        <v>6.7518592234251456</v>
      </c>
      <c r="AC19" s="45">
        <f>$Y19*SUM(Fasering!$D$5:$D$8)</f>
        <v>10.625817919801236</v>
      </c>
      <c r="AD19" s="101">
        <f>$Y19*SUM(Fasering!$D$5:$D$9)</f>
        <v>14.499776616177325</v>
      </c>
      <c r="AE19" s="45">
        <f>$Y19*SUM(Fasering!$D$5:$D$10)</f>
        <v>18.373735312553414</v>
      </c>
      <c r="AF19" s="45">
        <f>$Y19*SUM(Fasering!$D$5:$D$11)</f>
        <v>22.238985303623913</v>
      </c>
      <c r="AG19" s="116">
        <f>$Y19*SUM(Fasering!$D$5:$D$12)</f>
        <v>26.112944000000006</v>
      </c>
      <c r="AH19" s="5">
        <f>($AK$3+(I19+R19)*12*7.57%)*SUM(Fasering!$D$5)</f>
        <v>0</v>
      </c>
      <c r="AI19" s="109">
        <f>($AK$3+(J19+S19)*12*7.57%)*SUM(Fasering!$D$5:$D$7)</f>
        <v>514.21386935061048</v>
      </c>
      <c r="AJ19" s="109">
        <f>($AK$3+(K19+T19)*12*7.57%)*SUM(Fasering!$D$5:$D$8)</f>
        <v>847.12930308755836</v>
      </c>
      <c r="AK19" s="104">
        <f>($AK$3+(L19+U19)*12*7.57%)*SUM(Fasering!$D$5:$D$9)</f>
        <v>1207.6647011359944</v>
      </c>
      <c r="AL19" s="9">
        <f>($AK$3+(M19+V19)*12*7.57%)*SUM(Fasering!$D$5:$D$10)</f>
        <v>1595.8200634959187</v>
      </c>
      <c r="AM19" s="9">
        <f>($AK$3+(N19+W19)*12*7.57%)*SUM(Fasering!$D$5:$D$11)</f>
        <v>2010.6297470643497</v>
      </c>
      <c r="AN19" s="74">
        <f>($AK$3+(O19+X19)*12*7.57%)*SUM(Fasering!$D$5:$D$12)</f>
        <v>2453.962948038401</v>
      </c>
      <c r="AO19" s="5">
        <f>($AK$3+(I19+AA19)*12*7.57%)*SUM(Fasering!$D$5)</f>
        <v>0</v>
      </c>
      <c r="AP19" s="109">
        <f>($AK$3+(J19+AB19)*12*7.57%)*SUM(Fasering!$D$5:$D$7)</f>
        <v>512.62806714066357</v>
      </c>
      <c r="AQ19" s="109">
        <f>($AK$3+(K19+AC19)*12*7.57%)*SUM(Fasering!$D$5:$D$8)</f>
        <v>843.20170535273621</v>
      </c>
      <c r="AR19" s="104">
        <f>($AK$3+(L19+AD19)*12*7.57%)*SUM(Fasering!$D$5:$D$9)</f>
        <v>1200.3512075556441</v>
      </c>
      <c r="AS19" s="9">
        <f>($AK$3+(M19+AE19)*12*7.57%)*SUM(Fasering!$D$5:$D$10)</f>
        <v>1584.0765737493871</v>
      </c>
      <c r="AT19" s="9">
        <f>($AK$3+(N19+AF19)*12*7.57%)*SUM(Fasering!$D$5:$D$11)</f>
        <v>1993.4256376018761</v>
      </c>
      <c r="AU19" s="74">
        <f>($AK$3+(O19+AG19)*12*7.57%)*SUM(Fasering!$D$5:$D$12)</f>
        <v>2430.2429889184009</v>
      </c>
    </row>
    <row r="20" spans="1:47" x14ac:dyDescent="0.3">
      <c r="A20" s="32">
        <f t="shared" si="7"/>
        <v>10</v>
      </c>
      <c r="B20" s="142">
        <v>22822.25</v>
      </c>
      <c r="C20" s="143"/>
      <c r="D20" s="142">
        <f t="shared" si="0"/>
        <v>31330.3848</v>
      </c>
      <c r="E20" s="144">
        <f t="shared" si="1"/>
        <v>776.65995205739227</v>
      </c>
      <c r="F20" s="142">
        <f t="shared" si="2"/>
        <v>2610.8654000000001</v>
      </c>
      <c r="G20" s="144">
        <f t="shared" si="8"/>
        <v>64.721662671449366</v>
      </c>
      <c r="H20" s="60">
        <f>'L4'!$H$10</f>
        <v>1742.05</v>
      </c>
      <c r="I20" s="60">
        <f>GEW!$E$12+($F20-GEW!$E$12)*SUM(Fasering!$D$5)</f>
        <v>1858.3776639999999</v>
      </c>
      <c r="J20" s="60">
        <f>GEW!$E$12+($F20-GEW!$E$12)*SUM(Fasering!$D$5:$D$7)</f>
        <v>2052.9436716024329</v>
      </c>
      <c r="K20" s="60">
        <f>GEW!$E$12+($F20-GEW!$E$12)*SUM(Fasering!$D$5:$D$8)</f>
        <v>2164.5782084357197</v>
      </c>
      <c r="L20" s="98">
        <f>GEW!$E$12+($F20-GEW!$E$12)*SUM(Fasering!$D$5:$D$9)</f>
        <v>2276.2127452690065</v>
      </c>
      <c r="M20" s="60">
        <f>GEW!$E$12+($F20-GEW!$E$12)*SUM(Fasering!$D$5:$D$10)</f>
        <v>2387.8472821022933</v>
      </c>
      <c r="N20" s="60">
        <f>GEW!$E$12+($F20-GEW!$E$12)*SUM(Fasering!$D$5:$D$11)</f>
        <v>2499.2308631667133</v>
      </c>
      <c r="O20" s="117">
        <f>GEW!$E$12+($F20-GEW!$E$12)*SUM(Fasering!$D$5:$D$12)</f>
        <v>2610.8654000000001</v>
      </c>
      <c r="P20" s="142">
        <f t="shared" si="3"/>
        <v>33.619872000000115</v>
      </c>
      <c r="Q20" s="144">
        <f t="shared" si="4"/>
        <v>0.83341485725051656</v>
      </c>
      <c r="R20" s="45">
        <f>$P20*SUM(Fasering!$D$5)</f>
        <v>0</v>
      </c>
      <c r="S20" s="45">
        <f>$P20*SUM(Fasering!$D$5:$D$7)</f>
        <v>8.6928782466493857</v>
      </c>
      <c r="T20" s="45">
        <f>$P20*SUM(Fasering!$D$5:$D$8)</f>
        <v>13.680519452690783</v>
      </c>
      <c r="U20" s="101">
        <f>$P20*SUM(Fasering!$D$5:$D$9)</f>
        <v>18.66816065873218</v>
      </c>
      <c r="V20" s="45">
        <f>$P20*SUM(Fasering!$D$5:$D$10)</f>
        <v>23.655801864773576</v>
      </c>
      <c r="W20" s="45">
        <f>$P20*SUM(Fasering!$D$5:$D$11)</f>
        <v>28.632230793958726</v>
      </c>
      <c r="X20" s="116">
        <f>$P20*SUM(Fasering!$D$5:$D$12)</f>
        <v>33.619872000000122</v>
      </c>
      <c r="Y20" s="142">
        <f t="shared" si="5"/>
        <v>7.5080720000001167</v>
      </c>
      <c r="Z20" s="144">
        <f t="shared" si="6"/>
        <v>0.1861202432331294</v>
      </c>
      <c r="AA20" s="115">
        <f>$Y20*SUM(Fasering!$D$5)</f>
        <v>0</v>
      </c>
      <c r="AB20" s="45">
        <f>$Y20*SUM(Fasering!$D$5:$D$7)</f>
        <v>1.9413148200884922</v>
      </c>
      <c r="AC20" s="45">
        <f>$Y20*SUM(Fasering!$D$5:$D$8)</f>
        <v>3.0551670466860861</v>
      </c>
      <c r="AD20" s="101">
        <f>$Y20*SUM(Fasering!$D$5:$D$9)</f>
        <v>4.1690192732836797</v>
      </c>
      <c r="AE20" s="45">
        <f>$Y20*SUM(Fasering!$D$5:$D$10)</f>
        <v>5.2828714998812734</v>
      </c>
      <c r="AF20" s="45">
        <f>$Y20*SUM(Fasering!$D$5:$D$11)</f>
        <v>6.3942197734025248</v>
      </c>
      <c r="AG20" s="116">
        <f>$Y20*SUM(Fasering!$D$5:$D$12)</f>
        <v>7.5080720000001184</v>
      </c>
      <c r="AH20" s="5">
        <f>($AK$3+(I20+R20)*12*7.57%)*SUM(Fasering!$D$5)</f>
        <v>0</v>
      </c>
      <c r="AI20" s="109">
        <f>($AK$3+(J20+S20)*12*7.57%)*SUM(Fasering!$D$5:$D$7)</f>
        <v>520.00536492208755</v>
      </c>
      <c r="AJ20" s="109">
        <f>($AK$3+(K20+T20)*12*7.57%)*SUM(Fasering!$D$5:$D$8)</f>
        <v>861.47325137132748</v>
      </c>
      <c r="AK20" s="104">
        <f>($AK$3+(L20+U20)*12*7.57%)*SUM(Fasering!$D$5:$D$9)</f>
        <v>1234.3742525648847</v>
      </c>
      <c r="AL20" s="9">
        <f>($AK$3+(M20+V20)*12*7.57%)*SUM(Fasering!$D$5:$D$10)</f>
        <v>1638.708368502759</v>
      </c>
      <c r="AM20" s="9">
        <f>($AK$3+(N20+W20)*12*7.57%)*SUM(Fasering!$D$5:$D$11)</f>
        <v>2073.4607376747454</v>
      </c>
      <c r="AN20" s="74">
        <f>($AK$3+(O20+X20)*12*7.57%)*SUM(Fasering!$D$5:$D$12)</f>
        <v>2540.5904210848012</v>
      </c>
      <c r="AO20" s="5">
        <f>($AK$3+(I20+AA20)*12*7.57%)*SUM(Fasering!$D$5)</f>
        <v>0</v>
      </c>
      <c r="AP20" s="109">
        <f>($AK$3+(J20+AB20)*12*7.57%)*SUM(Fasering!$D$5:$D$7)</f>
        <v>518.41956271214053</v>
      </c>
      <c r="AQ20" s="109">
        <f>($AK$3+(K20+AC20)*12*7.57%)*SUM(Fasering!$D$5:$D$8)</f>
        <v>857.54565363650534</v>
      </c>
      <c r="AR20" s="104">
        <f>($AK$3+(L20+AD20)*12*7.57%)*SUM(Fasering!$D$5:$D$9)</f>
        <v>1227.0607589845342</v>
      </c>
      <c r="AS20" s="9">
        <f>($AK$3+(M20+AE20)*12*7.57%)*SUM(Fasering!$D$5:$D$10)</f>
        <v>1626.9648787562276</v>
      </c>
      <c r="AT20" s="9">
        <f>($AK$3+(N20+AF20)*12*7.57%)*SUM(Fasering!$D$5:$D$11)</f>
        <v>2056.256628212273</v>
      </c>
      <c r="AU20" s="74">
        <f>($AK$3+(O20+AG20)*12*7.57%)*SUM(Fasering!$D$5:$D$12)</f>
        <v>2516.8704619648011</v>
      </c>
    </row>
    <row r="21" spans="1:47" x14ac:dyDescent="0.3">
      <c r="A21" s="32">
        <f t="shared" si="7"/>
        <v>11</v>
      </c>
      <c r="B21" s="142">
        <v>22822.25</v>
      </c>
      <c r="C21" s="143"/>
      <c r="D21" s="142">
        <f t="shared" si="0"/>
        <v>31330.3848</v>
      </c>
      <c r="E21" s="144">
        <f t="shared" si="1"/>
        <v>776.65995205739227</v>
      </c>
      <c r="F21" s="142">
        <f t="shared" si="2"/>
        <v>2610.8654000000001</v>
      </c>
      <c r="G21" s="144">
        <f t="shared" si="8"/>
        <v>64.721662671449366</v>
      </c>
      <c r="H21" s="60">
        <f>'L4'!$H$10</f>
        <v>1742.05</v>
      </c>
      <c r="I21" s="60">
        <f>GEW!$E$12+($F21-GEW!$E$12)*SUM(Fasering!$D$5)</f>
        <v>1858.3776639999999</v>
      </c>
      <c r="J21" s="60">
        <f>GEW!$E$12+($F21-GEW!$E$12)*SUM(Fasering!$D$5:$D$7)</f>
        <v>2052.9436716024329</v>
      </c>
      <c r="K21" s="60">
        <f>GEW!$E$12+($F21-GEW!$E$12)*SUM(Fasering!$D$5:$D$8)</f>
        <v>2164.5782084357197</v>
      </c>
      <c r="L21" s="98">
        <f>GEW!$E$12+($F21-GEW!$E$12)*SUM(Fasering!$D$5:$D$9)</f>
        <v>2276.2127452690065</v>
      </c>
      <c r="M21" s="60">
        <f>GEW!$E$12+($F21-GEW!$E$12)*SUM(Fasering!$D$5:$D$10)</f>
        <v>2387.8472821022933</v>
      </c>
      <c r="N21" s="60">
        <f>GEW!$E$12+($F21-GEW!$E$12)*SUM(Fasering!$D$5:$D$11)</f>
        <v>2499.2308631667133</v>
      </c>
      <c r="O21" s="117">
        <f>GEW!$E$12+($F21-GEW!$E$12)*SUM(Fasering!$D$5:$D$12)</f>
        <v>2610.8654000000001</v>
      </c>
      <c r="P21" s="142">
        <f t="shared" si="3"/>
        <v>33.619872000000115</v>
      </c>
      <c r="Q21" s="144">
        <f t="shared" si="4"/>
        <v>0.83341485725051656</v>
      </c>
      <c r="R21" s="45">
        <f>$P21*SUM(Fasering!$D$5)</f>
        <v>0</v>
      </c>
      <c r="S21" s="45">
        <f>$P21*SUM(Fasering!$D$5:$D$7)</f>
        <v>8.6928782466493857</v>
      </c>
      <c r="T21" s="45">
        <f>$P21*SUM(Fasering!$D$5:$D$8)</f>
        <v>13.680519452690783</v>
      </c>
      <c r="U21" s="101">
        <f>$P21*SUM(Fasering!$D$5:$D$9)</f>
        <v>18.66816065873218</v>
      </c>
      <c r="V21" s="45">
        <f>$P21*SUM(Fasering!$D$5:$D$10)</f>
        <v>23.655801864773576</v>
      </c>
      <c r="W21" s="45">
        <f>$P21*SUM(Fasering!$D$5:$D$11)</f>
        <v>28.632230793958726</v>
      </c>
      <c r="X21" s="116">
        <f>$P21*SUM(Fasering!$D$5:$D$12)</f>
        <v>33.619872000000122</v>
      </c>
      <c r="Y21" s="142">
        <f t="shared" si="5"/>
        <v>7.5080720000001167</v>
      </c>
      <c r="Z21" s="144">
        <f t="shared" si="6"/>
        <v>0.1861202432331294</v>
      </c>
      <c r="AA21" s="115">
        <f>$Y21*SUM(Fasering!$D$5)</f>
        <v>0</v>
      </c>
      <c r="AB21" s="45">
        <f>$Y21*SUM(Fasering!$D$5:$D$7)</f>
        <v>1.9413148200884922</v>
      </c>
      <c r="AC21" s="45">
        <f>$Y21*SUM(Fasering!$D$5:$D$8)</f>
        <v>3.0551670466860861</v>
      </c>
      <c r="AD21" s="101">
        <f>$Y21*SUM(Fasering!$D$5:$D$9)</f>
        <v>4.1690192732836797</v>
      </c>
      <c r="AE21" s="45">
        <f>$Y21*SUM(Fasering!$D$5:$D$10)</f>
        <v>5.2828714998812734</v>
      </c>
      <c r="AF21" s="45">
        <f>$Y21*SUM(Fasering!$D$5:$D$11)</f>
        <v>6.3942197734025248</v>
      </c>
      <c r="AG21" s="116">
        <f>$Y21*SUM(Fasering!$D$5:$D$12)</f>
        <v>7.5080720000001184</v>
      </c>
      <c r="AH21" s="5">
        <f>($AK$3+(I21+R21)*12*7.57%)*SUM(Fasering!$D$5)</f>
        <v>0</v>
      </c>
      <c r="AI21" s="109">
        <f>($AK$3+(J21+S21)*12*7.57%)*SUM(Fasering!$D$5:$D$7)</f>
        <v>520.00536492208755</v>
      </c>
      <c r="AJ21" s="109">
        <f>($AK$3+(K21+T21)*12*7.57%)*SUM(Fasering!$D$5:$D$8)</f>
        <v>861.47325137132748</v>
      </c>
      <c r="AK21" s="104">
        <f>($AK$3+(L21+U21)*12*7.57%)*SUM(Fasering!$D$5:$D$9)</f>
        <v>1234.3742525648847</v>
      </c>
      <c r="AL21" s="9">
        <f>($AK$3+(M21+V21)*12*7.57%)*SUM(Fasering!$D$5:$D$10)</f>
        <v>1638.708368502759</v>
      </c>
      <c r="AM21" s="9">
        <f>($AK$3+(N21+W21)*12*7.57%)*SUM(Fasering!$D$5:$D$11)</f>
        <v>2073.4607376747454</v>
      </c>
      <c r="AN21" s="74">
        <f>($AK$3+(O21+X21)*12*7.57%)*SUM(Fasering!$D$5:$D$12)</f>
        <v>2540.5904210848012</v>
      </c>
      <c r="AO21" s="5">
        <f>($AK$3+(I21+AA21)*12*7.57%)*SUM(Fasering!$D$5)</f>
        <v>0</v>
      </c>
      <c r="AP21" s="109">
        <f>($AK$3+(J21+AB21)*12*7.57%)*SUM(Fasering!$D$5:$D$7)</f>
        <v>518.41956271214053</v>
      </c>
      <c r="AQ21" s="109">
        <f>($AK$3+(K21+AC21)*12*7.57%)*SUM(Fasering!$D$5:$D$8)</f>
        <v>857.54565363650534</v>
      </c>
      <c r="AR21" s="104">
        <f>($AK$3+(L21+AD21)*12*7.57%)*SUM(Fasering!$D$5:$D$9)</f>
        <v>1227.0607589845342</v>
      </c>
      <c r="AS21" s="9">
        <f>($AK$3+(M21+AE21)*12*7.57%)*SUM(Fasering!$D$5:$D$10)</f>
        <v>1626.9648787562276</v>
      </c>
      <c r="AT21" s="9">
        <f>($AK$3+(N21+AF21)*12*7.57%)*SUM(Fasering!$D$5:$D$11)</f>
        <v>2056.256628212273</v>
      </c>
      <c r="AU21" s="74">
        <f>($AK$3+(O21+AG21)*12*7.57%)*SUM(Fasering!$D$5:$D$12)</f>
        <v>2516.8704619648011</v>
      </c>
    </row>
    <row r="22" spans="1:47" x14ac:dyDescent="0.3">
      <c r="A22" s="32">
        <f t="shared" si="7"/>
        <v>12</v>
      </c>
      <c r="B22" s="142">
        <v>23818.48</v>
      </c>
      <c r="C22" s="143"/>
      <c r="D22" s="142">
        <f t="shared" si="0"/>
        <v>32698.009343999998</v>
      </c>
      <c r="E22" s="144">
        <f t="shared" si="1"/>
        <v>810.56247893524767</v>
      </c>
      <c r="F22" s="142">
        <f t="shared" si="2"/>
        <v>2724.834112</v>
      </c>
      <c r="G22" s="144">
        <f t="shared" si="8"/>
        <v>67.546873244603972</v>
      </c>
      <c r="H22" s="60">
        <f>'L4'!$H$10</f>
        <v>1742.05</v>
      </c>
      <c r="I22" s="60">
        <f>GEW!$E$12+($F22-GEW!$E$12)*SUM(Fasering!$D$5)</f>
        <v>1858.3776639999999</v>
      </c>
      <c r="J22" s="60">
        <f>GEW!$E$12+($F22-GEW!$E$12)*SUM(Fasering!$D$5:$D$7)</f>
        <v>2082.4118426098489</v>
      </c>
      <c r="K22" s="60">
        <f>GEW!$E$12+($F22-GEW!$E$12)*SUM(Fasering!$D$5:$D$8)</f>
        <v>2210.9540893883332</v>
      </c>
      <c r="L22" s="98">
        <f>GEW!$E$12+($F22-GEW!$E$12)*SUM(Fasering!$D$5:$D$9)</f>
        <v>2339.4963361668174</v>
      </c>
      <c r="M22" s="60">
        <f>GEW!$E$12+($F22-GEW!$E$12)*SUM(Fasering!$D$5:$D$10)</f>
        <v>2468.0385829453016</v>
      </c>
      <c r="N22" s="60">
        <f>GEW!$E$12+($F22-GEW!$E$12)*SUM(Fasering!$D$5:$D$11)</f>
        <v>2596.2918652215158</v>
      </c>
      <c r="O22" s="117">
        <f>GEW!$E$12+($F22-GEW!$E$12)*SUM(Fasering!$D$5:$D$12)</f>
        <v>2724.8341120000005</v>
      </c>
      <c r="P22" s="142">
        <f t="shared" si="3"/>
        <v>0</v>
      </c>
      <c r="Q22" s="144">
        <f t="shared" si="4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101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116">
        <f>$P22*SUM(Fasering!$D$5:$D$12)</f>
        <v>0</v>
      </c>
      <c r="Y22" s="142">
        <f t="shared" si="5"/>
        <v>0</v>
      </c>
      <c r="Z22" s="144">
        <f t="shared" si="6"/>
        <v>0</v>
      </c>
      <c r="AA22" s="115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101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116">
        <f>$Y22*SUM(Fasering!$D$5:$D$12)</f>
        <v>0</v>
      </c>
      <c r="AH22" s="5">
        <f>($AK$3+(I22+R22)*12*7.57%)*SUM(Fasering!$D$5)</f>
        <v>0</v>
      </c>
      <c r="AI22" s="109">
        <f>($AK$3+(J22+S22)*12*7.57%)*SUM(Fasering!$D$5:$D$7)</f>
        <v>524.8850502765506</v>
      </c>
      <c r="AJ22" s="109">
        <f>($AK$3+(K22+T22)*12*7.57%)*SUM(Fasering!$D$5:$D$8)</f>
        <v>873.55889548546645</v>
      </c>
      <c r="AK22" s="104">
        <f>($AK$3+(L22+U22)*12*7.57%)*SUM(Fasering!$D$5:$D$9)</f>
        <v>1256.8786653410468</v>
      </c>
      <c r="AL22" s="9">
        <f>($AK$3+(M22+V22)*12*7.57%)*SUM(Fasering!$D$5:$D$10)</f>
        <v>1674.8443598432916</v>
      </c>
      <c r="AM22" s="9">
        <f>($AK$3+(N22+W22)*12*7.57%)*SUM(Fasering!$D$5:$D$11)</f>
        <v>2126.3996479966204</v>
      </c>
      <c r="AN22" s="74">
        <f>($AK$3+(O22+X22)*12*7.57%)*SUM(Fasering!$D$5:$D$12)</f>
        <v>2613.5793073408013</v>
      </c>
      <c r="AO22" s="5">
        <f>($AK$3+(I22+AA22)*12*7.57%)*SUM(Fasering!$D$5)</f>
        <v>0</v>
      </c>
      <c r="AP22" s="109">
        <f>($AK$3+(J22+AB22)*12*7.57%)*SUM(Fasering!$D$5:$D$7)</f>
        <v>524.8850502765506</v>
      </c>
      <c r="AQ22" s="109">
        <f>($AK$3+(K22+AC22)*12*7.57%)*SUM(Fasering!$D$5:$D$8)</f>
        <v>873.55889548546645</v>
      </c>
      <c r="AR22" s="104">
        <f>($AK$3+(L22+AD22)*12*7.57%)*SUM(Fasering!$D$5:$D$9)</f>
        <v>1256.8786653410468</v>
      </c>
      <c r="AS22" s="9">
        <f>($AK$3+(M22+AE22)*12*7.57%)*SUM(Fasering!$D$5:$D$10)</f>
        <v>1674.8443598432916</v>
      </c>
      <c r="AT22" s="9">
        <f>($AK$3+(N22+AF22)*12*7.57%)*SUM(Fasering!$D$5:$D$11)</f>
        <v>2126.3996479966204</v>
      </c>
      <c r="AU22" s="74">
        <f>($AK$3+(O22+AG22)*12*7.57%)*SUM(Fasering!$D$5:$D$12)</f>
        <v>2613.5793073408013</v>
      </c>
    </row>
    <row r="23" spans="1:47" x14ac:dyDescent="0.3">
      <c r="A23" s="32">
        <f t="shared" si="7"/>
        <v>13</v>
      </c>
      <c r="B23" s="142">
        <v>23818.48</v>
      </c>
      <c r="C23" s="143"/>
      <c r="D23" s="142">
        <f t="shared" si="0"/>
        <v>32698.009343999998</v>
      </c>
      <c r="E23" s="144">
        <f t="shared" si="1"/>
        <v>810.56247893524767</v>
      </c>
      <c r="F23" s="142">
        <f t="shared" si="2"/>
        <v>2724.834112</v>
      </c>
      <c r="G23" s="144">
        <f t="shared" si="8"/>
        <v>67.546873244603972</v>
      </c>
      <c r="H23" s="60">
        <f>'L4'!$H$10</f>
        <v>1742.05</v>
      </c>
      <c r="I23" s="60">
        <f>GEW!$E$12+($F23-GEW!$E$12)*SUM(Fasering!$D$5)</f>
        <v>1858.3776639999999</v>
      </c>
      <c r="J23" s="60">
        <f>GEW!$E$12+($F23-GEW!$E$12)*SUM(Fasering!$D$5:$D$7)</f>
        <v>2082.4118426098489</v>
      </c>
      <c r="K23" s="60">
        <f>GEW!$E$12+($F23-GEW!$E$12)*SUM(Fasering!$D$5:$D$8)</f>
        <v>2210.9540893883332</v>
      </c>
      <c r="L23" s="98">
        <f>GEW!$E$12+($F23-GEW!$E$12)*SUM(Fasering!$D$5:$D$9)</f>
        <v>2339.4963361668174</v>
      </c>
      <c r="M23" s="60">
        <f>GEW!$E$12+($F23-GEW!$E$12)*SUM(Fasering!$D$5:$D$10)</f>
        <v>2468.0385829453016</v>
      </c>
      <c r="N23" s="60">
        <f>GEW!$E$12+($F23-GEW!$E$12)*SUM(Fasering!$D$5:$D$11)</f>
        <v>2596.2918652215158</v>
      </c>
      <c r="O23" s="117">
        <f>GEW!$E$12+($F23-GEW!$E$12)*SUM(Fasering!$D$5:$D$12)</f>
        <v>2724.8341120000005</v>
      </c>
      <c r="P23" s="142">
        <f t="shared" si="3"/>
        <v>0</v>
      </c>
      <c r="Q23" s="144">
        <f t="shared" si="4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101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116">
        <f>$P23*SUM(Fasering!$D$5:$D$12)</f>
        <v>0</v>
      </c>
      <c r="Y23" s="142">
        <f t="shared" si="5"/>
        <v>0</v>
      </c>
      <c r="Z23" s="144">
        <f t="shared" si="6"/>
        <v>0</v>
      </c>
      <c r="AA23" s="115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101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116">
        <f>$Y23*SUM(Fasering!$D$5:$D$12)</f>
        <v>0</v>
      </c>
      <c r="AH23" s="5">
        <f>($AK$3+(I23+R23)*12*7.57%)*SUM(Fasering!$D$5)</f>
        <v>0</v>
      </c>
      <c r="AI23" s="109">
        <f>($AK$3+(J23+S23)*12*7.57%)*SUM(Fasering!$D$5:$D$7)</f>
        <v>524.8850502765506</v>
      </c>
      <c r="AJ23" s="109">
        <f>($AK$3+(K23+T23)*12*7.57%)*SUM(Fasering!$D$5:$D$8)</f>
        <v>873.55889548546645</v>
      </c>
      <c r="AK23" s="104">
        <f>($AK$3+(L23+U23)*12*7.57%)*SUM(Fasering!$D$5:$D$9)</f>
        <v>1256.8786653410468</v>
      </c>
      <c r="AL23" s="9">
        <f>($AK$3+(M23+V23)*12*7.57%)*SUM(Fasering!$D$5:$D$10)</f>
        <v>1674.8443598432916</v>
      </c>
      <c r="AM23" s="9">
        <f>($AK$3+(N23+W23)*12*7.57%)*SUM(Fasering!$D$5:$D$11)</f>
        <v>2126.3996479966204</v>
      </c>
      <c r="AN23" s="74">
        <f>($AK$3+(O23+X23)*12*7.57%)*SUM(Fasering!$D$5:$D$12)</f>
        <v>2613.5793073408013</v>
      </c>
      <c r="AO23" s="5">
        <f>($AK$3+(I23+AA23)*12*7.57%)*SUM(Fasering!$D$5)</f>
        <v>0</v>
      </c>
      <c r="AP23" s="109">
        <f>($AK$3+(J23+AB23)*12*7.57%)*SUM(Fasering!$D$5:$D$7)</f>
        <v>524.8850502765506</v>
      </c>
      <c r="AQ23" s="109">
        <f>($AK$3+(K23+AC23)*12*7.57%)*SUM(Fasering!$D$5:$D$8)</f>
        <v>873.55889548546645</v>
      </c>
      <c r="AR23" s="104">
        <f>($AK$3+(L23+AD23)*12*7.57%)*SUM(Fasering!$D$5:$D$9)</f>
        <v>1256.8786653410468</v>
      </c>
      <c r="AS23" s="9">
        <f>($AK$3+(M23+AE23)*12*7.57%)*SUM(Fasering!$D$5:$D$10)</f>
        <v>1674.8443598432916</v>
      </c>
      <c r="AT23" s="9">
        <f>($AK$3+(N23+AF23)*12*7.57%)*SUM(Fasering!$D$5:$D$11)</f>
        <v>2126.3996479966204</v>
      </c>
      <c r="AU23" s="74">
        <f>($AK$3+(O23+AG23)*12*7.57%)*SUM(Fasering!$D$5:$D$12)</f>
        <v>2613.5793073408013</v>
      </c>
    </row>
    <row r="24" spans="1:47" x14ac:dyDescent="0.3">
      <c r="A24" s="32">
        <f t="shared" si="7"/>
        <v>14</v>
      </c>
      <c r="B24" s="142">
        <v>24814.7</v>
      </c>
      <c r="C24" s="143"/>
      <c r="D24" s="142">
        <f t="shared" si="0"/>
        <v>34065.620159999999</v>
      </c>
      <c r="E24" s="144">
        <f t="shared" si="1"/>
        <v>844.4646655048723</v>
      </c>
      <c r="F24" s="142">
        <f t="shared" si="2"/>
        <v>2838.8016800000005</v>
      </c>
      <c r="G24" s="144">
        <f t="shared" si="8"/>
        <v>70.372055458739368</v>
      </c>
      <c r="H24" s="60">
        <f>'L4'!$H$10</f>
        <v>1742.05</v>
      </c>
      <c r="I24" s="60">
        <f>GEW!$E$12+($F24-GEW!$E$12)*SUM(Fasering!$D$5)</f>
        <v>1858.3776639999999</v>
      </c>
      <c r="J24" s="60">
        <f>GEW!$E$12+($F24-GEW!$E$12)*SUM(Fasering!$D$5:$D$7)</f>
        <v>2111.8797178204013</v>
      </c>
      <c r="K24" s="60">
        <f>GEW!$E$12+($F24-GEW!$E$12)*SUM(Fasering!$D$5:$D$8)</f>
        <v>2257.3295048271507</v>
      </c>
      <c r="L24" s="98">
        <f>GEW!$E$12+($F24-GEW!$E$12)*SUM(Fasering!$D$5:$D$9)</f>
        <v>2402.7792918339001</v>
      </c>
      <c r="M24" s="60">
        <f>GEW!$E$12+($F24-GEW!$E$12)*SUM(Fasering!$D$5:$D$10)</f>
        <v>2548.2290788406494</v>
      </c>
      <c r="N24" s="60">
        <f>GEW!$E$12+($F24-GEW!$E$12)*SUM(Fasering!$D$5:$D$11)</f>
        <v>2693.3518929932516</v>
      </c>
      <c r="O24" s="117">
        <f>GEW!$E$12+($F24-GEW!$E$12)*SUM(Fasering!$D$5:$D$12)</f>
        <v>2838.8016800000005</v>
      </c>
      <c r="P24" s="142">
        <f t="shared" si="3"/>
        <v>0</v>
      </c>
      <c r="Q24" s="144">
        <f t="shared" si="4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101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116">
        <f>$P24*SUM(Fasering!$D$5:$D$12)</f>
        <v>0</v>
      </c>
      <c r="Y24" s="142">
        <f t="shared" si="5"/>
        <v>0</v>
      </c>
      <c r="Z24" s="144">
        <f t="shared" si="6"/>
        <v>0</v>
      </c>
      <c r="AA24" s="115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101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116">
        <f>$Y24*SUM(Fasering!$D$5:$D$12)</f>
        <v>0</v>
      </c>
      <c r="AH24" s="5">
        <f>($AK$3+(I24+R24)*12*7.57%)*SUM(Fasering!$D$5)</f>
        <v>0</v>
      </c>
      <c r="AI24" s="109">
        <f>($AK$3+(J24+S24)*12*7.57%)*SUM(Fasering!$D$5:$D$7)</f>
        <v>531.80644294946762</v>
      </c>
      <c r="AJ24" s="109">
        <f>($AK$3+(K24+T24)*12*7.57%)*SUM(Fasering!$D$5:$D$8)</f>
        <v>890.70128941924281</v>
      </c>
      <c r="AK24" s="104">
        <f>($AK$3+(L24+U24)*12*7.57%)*SUM(Fasering!$D$5:$D$9)</f>
        <v>1288.7991410239235</v>
      </c>
      <c r="AL24" s="9">
        <f>($AK$3+(M24+V24)*12*7.57%)*SUM(Fasering!$D$5:$D$10)</f>
        <v>1726.0999977635099</v>
      </c>
      <c r="AM24" s="9">
        <f>($AK$3+(N24+W24)*12*7.57%)*SUM(Fasering!$D$5:$D$11)</f>
        <v>2201.4887079252294</v>
      </c>
      <c r="AN24" s="74">
        <f>($AK$3+(O24+X24)*12*7.57%)*SUM(Fasering!$D$5:$D$12)</f>
        <v>2717.1074461120011</v>
      </c>
      <c r="AO24" s="5">
        <f>($AK$3+(I24+AA24)*12*7.57%)*SUM(Fasering!$D$5)</f>
        <v>0</v>
      </c>
      <c r="AP24" s="109">
        <f>($AK$3+(J24+AB24)*12*7.57%)*SUM(Fasering!$D$5:$D$7)</f>
        <v>531.80644294946762</v>
      </c>
      <c r="AQ24" s="109">
        <f>($AK$3+(K24+AC24)*12*7.57%)*SUM(Fasering!$D$5:$D$8)</f>
        <v>890.70128941924281</v>
      </c>
      <c r="AR24" s="104">
        <f>($AK$3+(L24+AD24)*12*7.57%)*SUM(Fasering!$D$5:$D$9)</f>
        <v>1288.7991410239235</v>
      </c>
      <c r="AS24" s="9">
        <f>($AK$3+(M24+AE24)*12*7.57%)*SUM(Fasering!$D$5:$D$10)</f>
        <v>1726.0999977635099</v>
      </c>
      <c r="AT24" s="9">
        <f>($AK$3+(N24+AF24)*12*7.57%)*SUM(Fasering!$D$5:$D$11)</f>
        <v>2201.4887079252294</v>
      </c>
      <c r="AU24" s="74">
        <f>($AK$3+(O24+AG24)*12*7.57%)*SUM(Fasering!$D$5:$D$12)</f>
        <v>2717.1074461120011</v>
      </c>
    </row>
    <row r="25" spans="1:47" x14ac:dyDescent="0.3">
      <c r="A25" s="32">
        <f t="shared" si="7"/>
        <v>15</v>
      </c>
      <c r="B25" s="142">
        <v>24814.7</v>
      </c>
      <c r="C25" s="143"/>
      <c r="D25" s="142">
        <f t="shared" si="0"/>
        <v>34065.620159999999</v>
      </c>
      <c r="E25" s="144">
        <f t="shared" si="1"/>
        <v>844.4646655048723</v>
      </c>
      <c r="F25" s="142">
        <f t="shared" si="2"/>
        <v>2838.8016800000005</v>
      </c>
      <c r="G25" s="144">
        <f t="shared" si="8"/>
        <v>70.372055458739368</v>
      </c>
      <c r="H25" s="60">
        <f>'L4'!$H$10</f>
        <v>1742.05</v>
      </c>
      <c r="I25" s="60">
        <f>GEW!$E$12+($F25-GEW!$E$12)*SUM(Fasering!$D$5)</f>
        <v>1858.3776639999999</v>
      </c>
      <c r="J25" s="60">
        <f>GEW!$E$12+($F25-GEW!$E$12)*SUM(Fasering!$D$5:$D$7)</f>
        <v>2111.8797178204013</v>
      </c>
      <c r="K25" s="60">
        <f>GEW!$E$12+($F25-GEW!$E$12)*SUM(Fasering!$D$5:$D$8)</f>
        <v>2257.3295048271507</v>
      </c>
      <c r="L25" s="98">
        <f>GEW!$E$12+($F25-GEW!$E$12)*SUM(Fasering!$D$5:$D$9)</f>
        <v>2402.7792918339001</v>
      </c>
      <c r="M25" s="60">
        <f>GEW!$E$12+($F25-GEW!$E$12)*SUM(Fasering!$D$5:$D$10)</f>
        <v>2548.2290788406494</v>
      </c>
      <c r="N25" s="60">
        <f>GEW!$E$12+($F25-GEW!$E$12)*SUM(Fasering!$D$5:$D$11)</f>
        <v>2693.3518929932516</v>
      </c>
      <c r="O25" s="117">
        <f>GEW!$E$12+($F25-GEW!$E$12)*SUM(Fasering!$D$5:$D$12)</f>
        <v>2838.8016800000005</v>
      </c>
      <c r="P25" s="142">
        <f t="shared" si="3"/>
        <v>0</v>
      </c>
      <c r="Q25" s="144">
        <f t="shared" si="4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101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116">
        <f>$P25*SUM(Fasering!$D$5:$D$12)</f>
        <v>0</v>
      </c>
      <c r="Y25" s="142">
        <f t="shared" si="5"/>
        <v>0</v>
      </c>
      <c r="Z25" s="144">
        <f t="shared" si="6"/>
        <v>0</v>
      </c>
      <c r="AA25" s="115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101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116">
        <f>$Y25*SUM(Fasering!$D$5:$D$12)</f>
        <v>0</v>
      </c>
      <c r="AH25" s="5">
        <f>($AK$3+(I25+R25)*12*7.57%)*SUM(Fasering!$D$5)</f>
        <v>0</v>
      </c>
      <c r="AI25" s="109">
        <f>($AK$3+(J25+S25)*12*7.57%)*SUM(Fasering!$D$5:$D$7)</f>
        <v>531.80644294946762</v>
      </c>
      <c r="AJ25" s="109">
        <f>($AK$3+(K25+T25)*12*7.57%)*SUM(Fasering!$D$5:$D$8)</f>
        <v>890.70128941924281</v>
      </c>
      <c r="AK25" s="104">
        <f>($AK$3+(L25+U25)*12*7.57%)*SUM(Fasering!$D$5:$D$9)</f>
        <v>1288.7991410239235</v>
      </c>
      <c r="AL25" s="9">
        <f>($AK$3+(M25+V25)*12*7.57%)*SUM(Fasering!$D$5:$D$10)</f>
        <v>1726.0999977635099</v>
      </c>
      <c r="AM25" s="9">
        <f>($AK$3+(N25+W25)*12*7.57%)*SUM(Fasering!$D$5:$D$11)</f>
        <v>2201.4887079252294</v>
      </c>
      <c r="AN25" s="74">
        <f>($AK$3+(O25+X25)*12*7.57%)*SUM(Fasering!$D$5:$D$12)</f>
        <v>2717.1074461120011</v>
      </c>
      <c r="AO25" s="5">
        <f>($AK$3+(I25+AA25)*12*7.57%)*SUM(Fasering!$D$5)</f>
        <v>0</v>
      </c>
      <c r="AP25" s="109">
        <f>($AK$3+(J25+AB25)*12*7.57%)*SUM(Fasering!$D$5:$D$7)</f>
        <v>531.80644294946762</v>
      </c>
      <c r="AQ25" s="109">
        <f>($AK$3+(K25+AC25)*12*7.57%)*SUM(Fasering!$D$5:$D$8)</f>
        <v>890.70128941924281</v>
      </c>
      <c r="AR25" s="104">
        <f>($AK$3+(L25+AD25)*12*7.57%)*SUM(Fasering!$D$5:$D$9)</f>
        <v>1288.7991410239235</v>
      </c>
      <c r="AS25" s="9">
        <f>($AK$3+(M25+AE25)*12*7.57%)*SUM(Fasering!$D$5:$D$10)</f>
        <v>1726.0999977635099</v>
      </c>
      <c r="AT25" s="9">
        <f>($AK$3+(N25+AF25)*12*7.57%)*SUM(Fasering!$D$5:$D$11)</f>
        <v>2201.4887079252294</v>
      </c>
      <c r="AU25" s="74">
        <f>($AK$3+(O25+AG25)*12*7.57%)*SUM(Fasering!$D$5:$D$12)</f>
        <v>2717.1074461120011</v>
      </c>
    </row>
    <row r="26" spans="1:47" x14ac:dyDescent="0.3">
      <c r="A26" s="32">
        <f t="shared" si="7"/>
        <v>16</v>
      </c>
      <c r="B26" s="142">
        <v>25810.92</v>
      </c>
      <c r="C26" s="143"/>
      <c r="D26" s="142">
        <f t="shared" si="0"/>
        <v>35433.230975999999</v>
      </c>
      <c r="E26" s="144">
        <f t="shared" si="1"/>
        <v>878.36685207449693</v>
      </c>
      <c r="F26" s="142">
        <f t="shared" si="2"/>
        <v>2952.7692480000001</v>
      </c>
      <c r="G26" s="144">
        <f t="shared" si="8"/>
        <v>73.197237672874749</v>
      </c>
      <c r="H26" s="60">
        <f>'L4'!$H$10</f>
        <v>1742.05</v>
      </c>
      <c r="I26" s="60">
        <f>GEW!$E$12+($F26-GEW!$E$12)*SUM(Fasering!$D$5)</f>
        <v>1858.3776639999999</v>
      </c>
      <c r="J26" s="60">
        <f>GEW!$E$12+($F26-GEW!$E$12)*SUM(Fasering!$D$5:$D$7)</f>
        <v>2141.3475930309532</v>
      </c>
      <c r="K26" s="60">
        <f>GEW!$E$12+($F26-GEW!$E$12)*SUM(Fasering!$D$5:$D$8)</f>
        <v>2303.7049202659673</v>
      </c>
      <c r="L26" s="98">
        <f>GEW!$E$12+($F26-GEW!$E$12)*SUM(Fasering!$D$5:$D$9)</f>
        <v>2466.0622475009818</v>
      </c>
      <c r="M26" s="60">
        <f>GEW!$E$12+($F26-GEW!$E$12)*SUM(Fasering!$D$5:$D$10)</f>
        <v>2628.4195747359963</v>
      </c>
      <c r="N26" s="60">
        <f>GEW!$E$12+($F26-GEW!$E$12)*SUM(Fasering!$D$5:$D$11)</f>
        <v>2790.411920764986</v>
      </c>
      <c r="O26" s="117">
        <f>GEW!$E$12+($F26-GEW!$E$12)*SUM(Fasering!$D$5:$D$12)</f>
        <v>2952.7692480000005</v>
      </c>
      <c r="P26" s="142">
        <f t="shared" si="3"/>
        <v>0</v>
      </c>
      <c r="Q26" s="144">
        <f t="shared" si="4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101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116">
        <f>$P26*SUM(Fasering!$D$5:$D$12)</f>
        <v>0</v>
      </c>
      <c r="Y26" s="142">
        <f t="shared" si="5"/>
        <v>0</v>
      </c>
      <c r="Z26" s="144">
        <f t="shared" si="6"/>
        <v>0</v>
      </c>
      <c r="AA26" s="115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101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116">
        <f>$Y26*SUM(Fasering!$D$5:$D$12)</f>
        <v>0</v>
      </c>
      <c r="AH26" s="5">
        <f>($AK$3+(I26+R26)*12*7.57%)*SUM(Fasering!$D$5)</f>
        <v>0</v>
      </c>
      <c r="AI26" s="109">
        <f>($AK$3+(J26+S26)*12*7.57%)*SUM(Fasering!$D$5:$D$7)</f>
        <v>538.72783562238453</v>
      </c>
      <c r="AJ26" s="109">
        <f>($AK$3+(K26+T26)*12*7.57%)*SUM(Fasering!$D$5:$D$8)</f>
        <v>907.84368335301872</v>
      </c>
      <c r="AK26" s="104">
        <f>($AK$3+(L26+U26)*12*7.57%)*SUM(Fasering!$D$5:$D$9)</f>
        <v>1320.7196167067998</v>
      </c>
      <c r="AL26" s="9">
        <f>($AK$3+(M26+V26)*12*7.57%)*SUM(Fasering!$D$5:$D$10)</f>
        <v>1777.355635683728</v>
      </c>
      <c r="AM26" s="9">
        <f>($AK$3+(N26+W26)*12*7.57%)*SUM(Fasering!$D$5:$D$11)</f>
        <v>2276.5777678538379</v>
      </c>
      <c r="AN26" s="74">
        <f>($AK$3+(O26+X26)*12*7.57%)*SUM(Fasering!$D$5:$D$12)</f>
        <v>2820.6355848832013</v>
      </c>
      <c r="AO26" s="5">
        <f>($AK$3+(I26+AA26)*12*7.57%)*SUM(Fasering!$D$5)</f>
        <v>0</v>
      </c>
      <c r="AP26" s="109">
        <f>($AK$3+(J26+AB26)*12*7.57%)*SUM(Fasering!$D$5:$D$7)</f>
        <v>538.72783562238453</v>
      </c>
      <c r="AQ26" s="109">
        <f>($AK$3+(K26+AC26)*12*7.57%)*SUM(Fasering!$D$5:$D$8)</f>
        <v>907.84368335301872</v>
      </c>
      <c r="AR26" s="104">
        <f>($AK$3+(L26+AD26)*12*7.57%)*SUM(Fasering!$D$5:$D$9)</f>
        <v>1320.7196167067998</v>
      </c>
      <c r="AS26" s="9">
        <f>($AK$3+(M26+AE26)*12*7.57%)*SUM(Fasering!$D$5:$D$10)</f>
        <v>1777.355635683728</v>
      </c>
      <c r="AT26" s="9">
        <f>($AK$3+(N26+AF26)*12*7.57%)*SUM(Fasering!$D$5:$D$11)</f>
        <v>2276.5777678538379</v>
      </c>
      <c r="AU26" s="74">
        <f>($AK$3+(O26+AG26)*12*7.57%)*SUM(Fasering!$D$5:$D$12)</f>
        <v>2820.6355848832013</v>
      </c>
    </row>
    <row r="27" spans="1:47" x14ac:dyDescent="0.3">
      <c r="A27" s="32">
        <f t="shared" si="7"/>
        <v>17</v>
      </c>
      <c r="B27" s="142">
        <v>25810.92</v>
      </c>
      <c r="C27" s="143"/>
      <c r="D27" s="142">
        <f t="shared" si="0"/>
        <v>35433.230975999999</v>
      </c>
      <c r="E27" s="144">
        <f t="shared" si="1"/>
        <v>878.36685207449693</v>
      </c>
      <c r="F27" s="142">
        <f t="shared" si="2"/>
        <v>2952.7692480000001</v>
      </c>
      <c r="G27" s="144">
        <f t="shared" si="8"/>
        <v>73.197237672874749</v>
      </c>
      <c r="H27" s="60">
        <f>'L4'!$H$10</f>
        <v>1742.05</v>
      </c>
      <c r="I27" s="60">
        <f>GEW!$E$12+($F27-GEW!$E$12)*SUM(Fasering!$D$5)</f>
        <v>1858.3776639999999</v>
      </c>
      <c r="J27" s="60">
        <f>GEW!$E$12+($F27-GEW!$E$12)*SUM(Fasering!$D$5:$D$7)</f>
        <v>2141.3475930309532</v>
      </c>
      <c r="K27" s="60">
        <f>GEW!$E$12+($F27-GEW!$E$12)*SUM(Fasering!$D$5:$D$8)</f>
        <v>2303.7049202659673</v>
      </c>
      <c r="L27" s="98">
        <f>GEW!$E$12+($F27-GEW!$E$12)*SUM(Fasering!$D$5:$D$9)</f>
        <v>2466.0622475009818</v>
      </c>
      <c r="M27" s="60">
        <f>GEW!$E$12+($F27-GEW!$E$12)*SUM(Fasering!$D$5:$D$10)</f>
        <v>2628.4195747359963</v>
      </c>
      <c r="N27" s="60">
        <f>GEW!$E$12+($F27-GEW!$E$12)*SUM(Fasering!$D$5:$D$11)</f>
        <v>2790.411920764986</v>
      </c>
      <c r="O27" s="117">
        <f>GEW!$E$12+($F27-GEW!$E$12)*SUM(Fasering!$D$5:$D$12)</f>
        <v>2952.7692480000005</v>
      </c>
      <c r="P27" s="142">
        <f t="shared" si="3"/>
        <v>0</v>
      </c>
      <c r="Q27" s="144">
        <f t="shared" si="4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101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116">
        <f>$P27*SUM(Fasering!$D$5:$D$12)</f>
        <v>0</v>
      </c>
      <c r="Y27" s="142">
        <f t="shared" si="5"/>
        <v>0</v>
      </c>
      <c r="Z27" s="144">
        <f t="shared" si="6"/>
        <v>0</v>
      </c>
      <c r="AA27" s="115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101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116">
        <f>$Y27*SUM(Fasering!$D$5:$D$12)</f>
        <v>0</v>
      </c>
      <c r="AH27" s="5">
        <f>($AK$3+(I27+R27)*12*7.57%)*SUM(Fasering!$D$5)</f>
        <v>0</v>
      </c>
      <c r="AI27" s="109">
        <f>($AK$3+(J27+S27)*12*7.57%)*SUM(Fasering!$D$5:$D$7)</f>
        <v>538.72783562238453</v>
      </c>
      <c r="AJ27" s="109">
        <f>($AK$3+(K27+T27)*12*7.57%)*SUM(Fasering!$D$5:$D$8)</f>
        <v>907.84368335301872</v>
      </c>
      <c r="AK27" s="104">
        <f>($AK$3+(L27+U27)*12*7.57%)*SUM(Fasering!$D$5:$D$9)</f>
        <v>1320.7196167067998</v>
      </c>
      <c r="AL27" s="9">
        <f>($AK$3+(M27+V27)*12*7.57%)*SUM(Fasering!$D$5:$D$10)</f>
        <v>1777.355635683728</v>
      </c>
      <c r="AM27" s="9">
        <f>($AK$3+(N27+W27)*12*7.57%)*SUM(Fasering!$D$5:$D$11)</f>
        <v>2276.5777678538379</v>
      </c>
      <c r="AN27" s="74">
        <f>($AK$3+(O27+X27)*12*7.57%)*SUM(Fasering!$D$5:$D$12)</f>
        <v>2820.6355848832013</v>
      </c>
      <c r="AO27" s="5">
        <f>($AK$3+(I27+AA27)*12*7.57%)*SUM(Fasering!$D$5)</f>
        <v>0</v>
      </c>
      <c r="AP27" s="109">
        <f>($AK$3+(J27+AB27)*12*7.57%)*SUM(Fasering!$D$5:$D$7)</f>
        <v>538.72783562238453</v>
      </c>
      <c r="AQ27" s="109">
        <f>($AK$3+(K27+AC27)*12*7.57%)*SUM(Fasering!$D$5:$D$8)</f>
        <v>907.84368335301872</v>
      </c>
      <c r="AR27" s="104">
        <f>($AK$3+(L27+AD27)*12*7.57%)*SUM(Fasering!$D$5:$D$9)</f>
        <v>1320.7196167067998</v>
      </c>
      <c r="AS27" s="9">
        <f>($AK$3+(M27+AE27)*12*7.57%)*SUM(Fasering!$D$5:$D$10)</f>
        <v>1777.355635683728</v>
      </c>
      <c r="AT27" s="9">
        <f>($AK$3+(N27+AF27)*12*7.57%)*SUM(Fasering!$D$5:$D$11)</f>
        <v>2276.5777678538379</v>
      </c>
      <c r="AU27" s="74">
        <f>($AK$3+(O27+AG27)*12*7.57%)*SUM(Fasering!$D$5:$D$12)</f>
        <v>2820.6355848832013</v>
      </c>
    </row>
    <row r="28" spans="1:47" x14ac:dyDescent="0.3">
      <c r="A28" s="32">
        <f t="shared" si="7"/>
        <v>18</v>
      </c>
      <c r="B28" s="142">
        <v>26807.15</v>
      </c>
      <c r="C28" s="143"/>
      <c r="D28" s="142">
        <f t="shared" si="0"/>
        <v>36800.855520000005</v>
      </c>
      <c r="E28" s="144">
        <f t="shared" si="1"/>
        <v>912.26937895235255</v>
      </c>
      <c r="F28" s="142">
        <f t="shared" si="2"/>
        <v>3066.7379600000004</v>
      </c>
      <c r="G28" s="144">
        <f t="shared" si="8"/>
        <v>76.02244824602937</v>
      </c>
      <c r="H28" s="60">
        <f>'L4'!$H$10</f>
        <v>1742.05</v>
      </c>
      <c r="I28" s="60">
        <f>GEW!$E$12+($F28-GEW!$E$12)*SUM(Fasering!$D$5)</f>
        <v>1858.3776639999999</v>
      </c>
      <c r="J28" s="60">
        <f>GEW!$E$12+($F28-GEW!$E$12)*SUM(Fasering!$D$5:$D$7)</f>
        <v>2170.8157640383697</v>
      </c>
      <c r="K28" s="60">
        <f>GEW!$E$12+($F28-GEW!$E$12)*SUM(Fasering!$D$5:$D$8)</f>
        <v>2350.0808012185812</v>
      </c>
      <c r="L28" s="98">
        <f>GEW!$E$12+($F28-GEW!$E$12)*SUM(Fasering!$D$5:$D$9)</f>
        <v>2529.3458383987931</v>
      </c>
      <c r="M28" s="60">
        <f>GEW!$E$12+($F28-GEW!$E$12)*SUM(Fasering!$D$5:$D$10)</f>
        <v>2708.6108755790046</v>
      </c>
      <c r="N28" s="60">
        <f>GEW!$E$12+($F28-GEW!$E$12)*SUM(Fasering!$D$5:$D$11)</f>
        <v>2887.4729228197889</v>
      </c>
      <c r="O28" s="117">
        <f>GEW!$E$12+($F28-GEW!$E$12)*SUM(Fasering!$D$5:$D$12)</f>
        <v>3066.7379600000004</v>
      </c>
      <c r="P28" s="142">
        <f t="shared" si="3"/>
        <v>0</v>
      </c>
      <c r="Q28" s="144">
        <f t="shared" si="4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101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116">
        <f>$P28*SUM(Fasering!$D$5:$D$12)</f>
        <v>0</v>
      </c>
      <c r="Y28" s="142">
        <f t="shared" si="5"/>
        <v>0</v>
      </c>
      <c r="Z28" s="144">
        <f t="shared" si="6"/>
        <v>0</v>
      </c>
      <c r="AA28" s="115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101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116">
        <f>$Y28*SUM(Fasering!$D$5:$D$12)</f>
        <v>0</v>
      </c>
      <c r="AH28" s="5">
        <f>($AK$3+(I28+R28)*12*7.57%)*SUM(Fasering!$D$5)</f>
        <v>0</v>
      </c>
      <c r="AI28" s="109">
        <f>($AK$3+(J28+S28)*12*7.57%)*SUM(Fasering!$D$5:$D$7)</f>
        <v>545.64929777184966</v>
      </c>
      <c r="AJ28" s="109">
        <f>($AK$3+(K28+T28)*12*7.57%)*SUM(Fasering!$D$5:$D$8)</f>
        <v>924.98624936117551</v>
      </c>
      <c r="AK28" s="104">
        <f>($AK$3+(L28+U28)*12*7.57%)*SUM(Fasering!$D$5:$D$9)</f>
        <v>1352.6404128056058</v>
      </c>
      <c r="AL28" s="9">
        <f>($AK$3+(M28+V28)*12*7.57%)*SUM(Fasering!$D$5:$D$10)</f>
        <v>1828.61178810514</v>
      </c>
      <c r="AM28" s="9">
        <f>($AK$3+(N28+W28)*12*7.57%)*SUM(Fasering!$D$5:$D$11)</f>
        <v>2351.6675815221824</v>
      </c>
      <c r="AN28" s="74">
        <f>($AK$3+(O28+X28)*12*7.57%)*SUM(Fasering!$D$5:$D$12)</f>
        <v>2924.1647628640012</v>
      </c>
      <c r="AO28" s="5">
        <f>($AK$3+(I28+AA28)*12*7.57%)*SUM(Fasering!$D$5)</f>
        <v>0</v>
      </c>
      <c r="AP28" s="109">
        <f>($AK$3+(J28+AB28)*12*7.57%)*SUM(Fasering!$D$5:$D$7)</f>
        <v>545.64929777184966</v>
      </c>
      <c r="AQ28" s="109">
        <f>($AK$3+(K28+AC28)*12*7.57%)*SUM(Fasering!$D$5:$D$8)</f>
        <v>924.98624936117551</v>
      </c>
      <c r="AR28" s="104">
        <f>($AK$3+(L28+AD28)*12*7.57%)*SUM(Fasering!$D$5:$D$9)</f>
        <v>1352.6404128056058</v>
      </c>
      <c r="AS28" s="9">
        <f>($AK$3+(M28+AE28)*12*7.57%)*SUM(Fasering!$D$5:$D$10)</f>
        <v>1828.61178810514</v>
      </c>
      <c r="AT28" s="9">
        <f>($AK$3+(N28+AF28)*12*7.57%)*SUM(Fasering!$D$5:$D$11)</f>
        <v>2351.6675815221824</v>
      </c>
      <c r="AU28" s="74">
        <f>($AK$3+(O28+AG28)*12*7.57%)*SUM(Fasering!$D$5:$D$12)</f>
        <v>2924.1647628640012</v>
      </c>
    </row>
    <row r="29" spans="1:47" x14ac:dyDescent="0.3">
      <c r="A29" s="32">
        <f t="shared" si="7"/>
        <v>19</v>
      </c>
      <c r="B29" s="142">
        <v>26807.15</v>
      </c>
      <c r="C29" s="143"/>
      <c r="D29" s="142">
        <f t="shared" si="0"/>
        <v>36800.855520000005</v>
      </c>
      <c r="E29" s="144">
        <f t="shared" si="1"/>
        <v>912.26937895235255</v>
      </c>
      <c r="F29" s="142">
        <f t="shared" si="2"/>
        <v>3066.7379600000004</v>
      </c>
      <c r="G29" s="144">
        <f t="shared" si="8"/>
        <v>76.02244824602937</v>
      </c>
      <c r="H29" s="60">
        <f>'L4'!$H$10</f>
        <v>1742.05</v>
      </c>
      <c r="I29" s="60">
        <f>GEW!$E$12+($F29-GEW!$E$12)*SUM(Fasering!$D$5)</f>
        <v>1858.3776639999999</v>
      </c>
      <c r="J29" s="60">
        <f>GEW!$E$12+($F29-GEW!$E$12)*SUM(Fasering!$D$5:$D$7)</f>
        <v>2170.8157640383697</v>
      </c>
      <c r="K29" s="60">
        <f>GEW!$E$12+($F29-GEW!$E$12)*SUM(Fasering!$D$5:$D$8)</f>
        <v>2350.0808012185812</v>
      </c>
      <c r="L29" s="98">
        <f>GEW!$E$12+($F29-GEW!$E$12)*SUM(Fasering!$D$5:$D$9)</f>
        <v>2529.3458383987931</v>
      </c>
      <c r="M29" s="60">
        <f>GEW!$E$12+($F29-GEW!$E$12)*SUM(Fasering!$D$5:$D$10)</f>
        <v>2708.6108755790046</v>
      </c>
      <c r="N29" s="60">
        <f>GEW!$E$12+($F29-GEW!$E$12)*SUM(Fasering!$D$5:$D$11)</f>
        <v>2887.4729228197889</v>
      </c>
      <c r="O29" s="117">
        <f>GEW!$E$12+($F29-GEW!$E$12)*SUM(Fasering!$D$5:$D$12)</f>
        <v>3066.7379600000004</v>
      </c>
      <c r="P29" s="142">
        <f t="shared" si="3"/>
        <v>0</v>
      </c>
      <c r="Q29" s="144">
        <f t="shared" si="4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101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116">
        <f>$P29*SUM(Fasering!$D$5:$D$12)</f>
        <v>0</v>
      </c>
      <c r="Y29" s="142">
        <f t="shared" si="5"/>
        <v>0</v>
      </c>
      <c r="Z29" s="144">
        <f t="shared" si="6"/>
        <v>0</v>
      </c>
      <c r="AA29" s="115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101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116">
        <f>$Y29*SUM(Fasering!$D$5:$D$12)</f>
        <v>0</v>
      </c>
      <c r="AH29" s="5">
        <f>($AK$3+(I29+R29)*12*7.57%)*SUM(Fasering!$D$5)</f>
        <v>0</v>
      </c>
      <c r="AI29" s="109">
        <f>($AK$3+(J29+S29)*12*7.57%)*SUM(Fasering!$D$5:$D$7)</f>
        <v>545.64929777184966</v>
      </c>
      <c r="AJ29" s="109">
        <f>($AK$3+(K29+T29)*12*7.57%)*SUM(Fasering!$D$5:$D$8)</f>
        <v>924.98624936117551</v>
      </c>
      <c r="AK29" s="104">
        <f>($AK$3+(L29+U29)*12*7.57%)*SUM(Fasering!$D$5:$D$9)</f>
        <v>1352.6404128056058</v>
      </c>
      <c r="AL29" s="9">
        <f>($AK$3+(M29+V29)*12*7.57%)*SUM(Fasering!$D$5:$D$10)</f>
        <v>1828.61178810514</v>
      </c>
      <c r="AM29" s="9">
        <f>($AK$3+(N29+W29)*12*7.57%)*SUM(Fasering!$D$5:$D$11)</f>
        <v>2351.6675815221824</v>
      </c>
      <c r="AN29" s="74">
        <f>($AK$3+(O29+X29)*12*7.57%)*SUM(Fasering!$D$5:$D$12)</f>
        <v>2924.1647628640012</v>
      </c>
      <c r="AO29" s="5">
        <f>($AK$3+(I29+AA29)*12*7.57%)*SUM(Fasering!$D$5)</f>
        <v>0</v>
      </c>
      <c r="AP29" s="109">
        <f>($AK$3+(J29+AB29)*12*7.57%)*SUM(Fasering!$D$5:$D$7)</f>
        <v>545.64929777184966</v>
      </c>
      <c r="AQ29" s="109">
        <f>($AK$3+(K29+AC29)*12*7.57%)*SUM(Fasering!$D$5:$D$8)</f>
        <v>924.98624936117551</v>
      </c>
      <c r="AR29" s="104">
        <f>($AK$3+(L29+AD29)*12*7.57%)*SUM(Fasering!$D$5:$D$9)</f>
        <v>1352.6404128056058</v>
      </c>
      <c r="AS29" s="9">
        <f>($AK$3+(M29+AE29)*12*7.57%)*SUM(Fasering!$D$5:$D$10)</f>
        <v>1828.61178810514</v>
      </c>
      <c r="AT29" s="9">
        <f>($AK$3+(N29+AF29)*12*7.57%)*SUM(Fasering!$D$5:$D$11)</f>
        <v>2351.6675815221824</v>
      </c>
      <c r="AU29" s="74">
        <f>($AK$3+(O29+AG29)*12*7.57%)*SUM(Fasering!$D$5:$D$12)</f>
        <v>2924.1647628640012</v>
      </c>
    </row>
    <row r="30" spans="1:47" x14ac:dyDescent="0.3">
      <c r="A30" s="32">
        <f t="shared" si="7"/>
        <v>20</v>
      </c>
      <c r="B30" s="142">
        <v>27803.37</v>
      </c>
      <c r="C30" s="143"/>
      <c r="D30" s="142">
        <f t="shared" si="0"/>
        <v>38168.466335999998</v>
      </c>
      <c r="E30" s="144">
        <f t="shared" si="1"/>
        <v>946.17156552197696</v>
      </c>
      <c r="F30" s="142">
        <f t="shared" si="2"/>
        <v>3180.7055279999995</v>
      </c>
      <c r="G30" s="144">
        <f t="shared" si="8"/>
        <v>78.847630460164737</v>
      </c>
      <c r="H30" s="60">
        <f>'L4'!$H$10</f>
        <v>1742.05</v>
      </c>
      <c r="I30" s="60">
        <f>GEW!$E$12+($F30-GEW!$E$12)*SUM(Fasering!$D$5)</f>
        <v>1858.3776639999999</v>
      </c>
      <c r="J30" s="60">
        <f>GEW!$E$12+($F30-GEW!$E$12)*SUM(Fasering!$D$5:$D$7)</f>
        <v>2200.2836392489212</v>
      </c>
      <c r="K30" s="60">
        <f>GEW!$E$12+($F30-GEW!$E$12)*SUM(Fasering!$D$5:$D$8)</f>
        <v>2396.4562166573978</v>
      </c>
      <c r="L30" s="98">
        <f>GEW!$E$12+($F30-GEW!$E$12)*SUM(Fasering!$D$5:$D$9)</f>
        <v>2592.6287940658749</v>
      </c>
      <c r="M30" s="60">
        <f>GEW!$E$12+($F30-GEW!$E$12)*SUM(Fasering!$D$5:$D$10)</f>
        <v>2788.8013714743515</v>
      </c>
      <c r="N30" s="60">
        <f>GEW!$E$12+($F30-GEW!$E$12)*SUM(Fasering!$D$5:$D$11)</f>
        <v>2984.5329505915233</v>
      </c>
      <c r="O30" s="117">
        <f>GEW!$E$12+($F30-GEW!$E$12)*SUM(Fasering!$D$5:$D$12)</f>
        <v>3180.7055279999995</v>
      </c>
      <c r="P30" s="142">
        <f t="shared" si="3"/>
        <v>0</v>
      </c>
      <c r="Q30" s="144">
        <f t="shared" si="4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101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116">
        <f>$P30*SUM(Fasering!$D$5:$D$12)</f>
        <v>0</v>
      </c>
      <c r="Y30" s="142">
        <f t="shared" si="5"/>
        <v>0</v>
      </c>
      <c r="Z30" s="144">
        <f t="shared" si="6"/>
        <v>0</v>
      </c>
      <c r="AA30" s="115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101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116">
        <f>$Y30*SUM(Fasering!$D$5:$D$12)</f>
        <v>0</v>
      </c>
      <c r="AH30" s="5">
        <f>($AK$3+(I30+R30)*12*7.57%)*SUM(Fasering!$D$5)</f>
        <v>0</v>
      </c>
      <c r="AI30" s="109">
        <f>($AK$3+(J30+S30)*12*7.57%)*SUM(Fasering!$D$5:$D$7)</f>
        <v>552.57069044476657</v>
      </c>
      <c r="AJ30" s="109">
        <f>($AK$3+(K30+T30)*12*7.57%)*SUM(Fasering!$D$5:$D$8)</f>
        <v>942.1286432949513</v>
      </c>
      <c r="AK30" s="104">
        <f>($AK$3+(L30+U30)*12*7.57%)*SUM(Fasering!$D$5:$D$9)</f>
        <v>1384.5608884884819</v>
      </c>
      <c r="AL30" s="9">
        <f>($AK$3+(M30+V30)*12*7.57%)*SUM(Fasering!$D$5:$D$10)</f>
        <v>1879.8674260253579</v>
      </c>
      <c r="AM30" s="9">
        <f>($AK$3+(N30+W30)*12*7.57%)*SUM(Fasering!$D$5:$D$11)</f>
        <v>2426.7566414507905</v>
      </c>
      <c r="AN30" s="74">
        <f>($AK$3+(O30+X30)*12*7.57%)*SUM(Fasering!$D$5:$D$12)</f>
        <v>3027.6929016352005</v>
      </c>
      <c r="AO30" s="5">
        <f>($AK$3+(I30+AA30)*12*7.57%)*SUM(Fasering!$D$5)</f>
        <v>0</v>
      </c>
      <c r="AP30" s="109">
        <f>($AK$3+(J30+AB30)*12*7.57%)*SUM(Fasering!$D$5:$D$7)</f>
        <v>552.57069044476657</v>
      </c>
      <c r="AQ30" s="109">
        <f>($AK$3+(K30+AC30)*12*7.57%)*SUM(Fasering!$D$5:$D$8)</f>
        <v>942.1286432949513</v>
      </c>
      <c r="AR30" s="104">
        <f>($AK$3+(L30+AD30)*12*7.57%)*SUM(Fasering!$D$5:$D$9)</f>
        <v>1384.5608884884819</v>
      </c>
      <c r="AS30" s="9">
        <f>($AK$3+(M30+AE30)*12*7.57%)*SUM(Fasering!$D$5:$D$10)</f>
        <v>1879.8674260253579</v>
      </c>
      <c r="AT30" s="9">
        <f>($AK$3+(N30+AF30)*12*7.57%)*SUM(Fasering!$D$5:$D$11)</f>
        <v>2426.7566414507905</v>
      </c>
      <c r="AU30" s="74">
        <f>($AK$3+(O30+AG30)*12*7.57%)*SUM(Fasering!$D$5:$D$12)</f>
        <v>3027.6929016352005</v>
      </c>
    </row>
    <row r="31" spans="1:47" x14ac:dyDescent="0.3">
      <c r="A31" s="32">
        <f t="shared" si="7"/>
        <v>21</v>
      </c>
      <c r="B31" s="142">
        <v>27803.37</v>
      </c>
      <c r="C31" s="143"/>
      <c r="D31" s="142">
        <f t="shared" si="0"/>
        <v>38168.466335999998</v>
      </c>
      <c r="E31" s="144">
        <f t="shared" si="1"/>
        <v>946.17156552197696</v>
      </c>
      <c r="F31" s="142">
        <f t="shared" si="2"/>
        <v>3180.7055279999995</v>
      </c>
      <c r="G31" s="144">
        <f t="shared" si="8"/>
        <v>78.847630460164737</v>
      </c>
      <c r="H31" s="60">
        <f>'L4'!$H$10</f>
        <v>1742.05</v>
      </c>
      <c r="I31" s="60">
        <f>GEW!$E$12+($F31-GEW!$E$12)*SUM(Fasering!$D$5)</f>
        <v>1858.3776639999999</v>
      </c>
      <c r="J31" s="60">
        <f>GEW!$E$12+($F31-GEW!$E$12)*SUM(Fasering!$D$5:$D$7)</f>
        <v>2200.2836392489212</v>
      </c>
      <c r="K31" s="60">
        <f>GEW!$E$12+($F31-GEW!$E$12)*SUM(Fasering!$D$5:$D$8)</f>
        <v>2396.4562166573978</v>
      </c>
      <c r="L31" s="98">
        <f>GEW!$E$12+($F31-GEW!$E$12)*SUM(Fasering!$D$5:$D$9)</f>
        <v>2592.6287940658749</v>
      </c>
      <c r="M31" s="60">
        <f>GEW!$E$12+($F31-GEW!$E$12)*SUM(Fasering!$D$5:$D$10)</f>
        <v>2788.8013714743515</v>
      </c>
      <c r="N31" s="60">
        <f>GEW!$E$12+($F31-GEW!$E$12)*SUM(Fasering!$D$5:$D$11)</f>
        <v>2984.5329505915233</v>
      </c>
      <c r="O31" s="117">
        <f>GEW!$E$12+($F31-GEW!$E$12)*SUM(Fasering!$D$5:$D$12)</f>
        <v>3180.7055279999995</v>
      </c>
      <c r="P31" s="142">
        <f t="shared" si="3"/>
        <v>0</v>
      </c>
      <c r="Q31" s="144">
        <f t="shared" si="4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101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116">
        <f>$P31*SUM(Fasering!$D$5:$D$12)</f>
        <v>0</v>
      </c>
      <c r="Y31" s="142">
        <f t="shared" si="5"/>
        <v>0</v>
      </c>
      <c r="Z31" s="144">
        <f t="shared" si="6"/>
        <v>0</v>
      </c>
      <c r="AA31" s="115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101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116">
        <f>$Y31*SUM(Fasering!$D$5:$D$12)</f>
        <v>0</v>
      </c>
      <c r="AH31" s="5">
        <f>($AK$3+(I31+R31)*12*7.57%)*SUM(Fasering!$D$5)</f>
        <v>0</v>
      </c>
      <c r="AI31" s="109">
        <f>($AK$3+(J31+S31)*12*7.57%)*SUM(Fasering!$D$5:$D$7)</f>
        <v>552.57069044476657</v>
      </c>
      <c r="AJ31" s="109">
        <f>($AK$3+(K31+T31)*12*7.57%)*SUM(Fasering!$D$5:$D$8)</f>
        <v>942.1286432949513</v>
      </c>
      <c r="AK31" s="104">
        <f>($AK$3+(L31+U31)*12*7.57%)*SUM(Fasering!$D$5:$D$9)</f>
        <v>1384.5608884884819</v>
      </c>
      <c r="AL31" s="9">
        <f>($AK$3+(M31+V31)*12*7.57%)*SUM(Fasering!$D$5:$D$10)</f>
        <v>1879.8674260253579</v>
      </c>
      <c r="AM31" s="9">
        <f>($AK$3+(N31+W31)*12*7.57%)*SUM(Fasering!$D$5:$D$11)</f>
        <v>2426.7566414507905</v>
      </c>
      <c r="AN31" s="74">
        <f>($AK$3+(O31+X31)*12*7.57%)*SUM(Fasering!$D$5:$D$12)</f>
        <v>3027.6929016352005</v>
      </c>
      <c r="AO31" s="5">
        <f>($AK$3+(I31+AA31)*12*7.57%)*SUM(Fasering!$D$5)</f>
        <v>0</v>
      </c>
      <c r="AP31" s="109">
        <f>($AK$3+(J31+AB31)*12*7.57%)*SUM(Fasering!$D$5:$D$7)</f>
        <v>552.57069044476657</v>
      </c>
      <c r="AQ31" s="109">
        <f>($AK$3+(K31+AC31)*12*7.57%)*SUM(Fasering!$D$5:$D$8)</f>
        <v>942.1286432949513</v>
      </c>
      <c r="AR31" s="104">
        <f>($AK$3+(L31+AD31)*12*7.57%)*SUM(Fasering!$D$5:$D$9)</f>
        <v>1384.5608884884819</v>
      </c>
      <c r="AS31" s="9">
        <f>($AK$3+(M31+AE31)*12*7.57%)*SUM(Fasering!$D$5:$D$10)</f>
        <v>1879.8674260253579</v>
      </c>
      <c r="AT31" s="9">
        <f>($AK$3+(N31+AF31)*12*7.57%)*SUM(Fasering!$D$5:$D$11)</f>
        <v>2426.7566414507905</v>
      </c>
      <c r="AU31" s="74">
        <f>($AK$3+(O31+AG31)*12*7.57%)*SUM(Fasering!$D$5:$D$12)</f>
        <v>3027.6929016352005</v>
      </c>
    </row>
    <row r="32" spans="1:47" x14ac:dyDescent="0.3">
      <c r="A32" s="32">
        <f t="shared" si="7"/>
        <v>22</v>
      </c>
      <c r="B32" s="142">
        <v>28799.59</v>
      </c>
      <c r="C32" s="143"/>
      <c r="D32" s="142">
        <f t="shared" si="0"/>
        <v>39536.077151999998</v>
      </c>
      <c r="E32" s="144">
        <f t="shared" si="1"/>
        <v>980.07375209160159</v>
      </c>
      <c r="F32" s="142">
        <f t="shared" si="2"/>
        <v>3294.673096</v>
      </c>
      <c r="G32" s="144">
        <f t="shared" si="8"/>
        <v>81.672812674300133</v>
      </c>
      <c r="H32" s="60">
        <f>'L4'!$H$10</f>
        <v>1742.05</v>
      </c>
      <c r="I32" s="60">
        <f>GEW!$E$12+($F32-GEW!$E$12)*SUM(Fasering!$D$5)</f>
        <v>1858.3776639999999</v>
      </c>
      <c r="J32" s="60">
        <f>GEW!$E$12+($F32-GEW!$E$12)*SUM(Fasering!$D$5:$D$7)</f>
        <v>2229.7515144594736</v>
      </c>
      <c r="K32" s="60">
        <f>GEW!$E$12+($F32-GEW!$E$12)*SUM(Fasering!$D$5:$D$8)</f>
        <v>2442.8316320962153</v>
      </c>
      <c r="L32" s="98">
        <f>GEW!$E$12+($F32-GEW!$E$12)*SUM(Fasering!$D$5:$D$9)</f>
        <v>2655.9117497329571</v>
      </c>
      <c r="M32" s="60">
        <f>GEW!$E$12+($F32-GEW!$E$12)*SUM(Fasering!$D$5:$D$10)</f>
        <v>2868.9918673696993</v>
      </c>
      <c r="N32" s="60">
        <f>GEW!$E$12+($F32-GEW!$E$12)*SUM(Fasering!$D$5:$D$11)</f>
        <v>3081.5929783632582</v>
      </c>
      <c r="O32" s="117">
        <f>GEW!$E$12+($F32-GEW!$E$12)*SUM(Fasering!$D$5:$D$12)</f>
        <v>3294.6730960000004</v>
      </c>
      <c r="P32" s="142">
        <f t="shared" si="3"/>
        <v>0</v>
      </c>
      <c r="Q32" s="144">
        <f t="shared" si="4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101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116">
        <f>$P32*SUM(Fasering!$D$5:$D$12)</f>
        <v>0</v>
      </c>
      <c r="Y32" s="142">
        <f t="shared" si="5"/>
        <v>0</v>
      </c>
      <c r="Z32" s="144">
        <f t="shared" si="6"/>
        <v>0</v>
      </c>
      <c r="AA32" s="115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101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116">
        <f>$Y32*SUM(Fasering!$D$5:$D$12)</f>
        <v>0</v>
      </c>
      <c r="AH32" s="5">
        <f>($AK$3+(I32+R32)*12*7.57%)*SUM(Fasering!$D$5)</f>
        <v>0</v>
      </c>
      <c r="AI32" s="109">
        <f>($AK$3+(J32+S32)*12*7.57%)*SUM(Fasering!$D$5:$D$7)</f>
        <v>559.49208311768348</v>
      </c>
      <c r="AJ32" s="109">
        <f>($AK$3+(K32+T32)*12*7.57%)*SUM(Fasering!$D$5:$D$8)</f>
        <v>959.27103722872778</v>
      </c>
      <c r="AK32" s="104">
        <f>($AK$3+(L32+U32)*12*7.57%)*SUM(Fasering!$D$5:$D$9)</f>
        <v>1416.4813641713586</v>
      </c>
      <c r="AL32" s="9">
        <f>($AK$3+(M32+V32)*12*7.57%)*SUM(Fasering!$D$5:$D$10)</f>
        <v>1931.1230639455764</v>
      </c>
      <c r="AM32" s="9">
        <f>($AK$3+(N32+W32)*12*7.57%)*SUM(Fasering!$D$5:$D$11)</f>
        <v>2501.8457013793991</v>
      </c>
      <c r="AN32" s="74">
        <f>($AK$3+(O32+X32)*12*7.57%)*SUM(Fasering!$D$5:$D$12)</f>
        <v>3131.2210404064017</v>
      </c>
      <c r="AO32" s="5">
        <f>($AK$3+(I32+AA32)*12*7.57%)*SUM(Fasering!$D$5)</f>
        <v>0</v>
      </c>
      <c r="AP32" s="109">
        <f>($AK$3+(J32+AB32)*12*7.57%)*SUM(Fasering!$D$5:$D$7)</f>
        <v>559.49208311768348</v>
      </c>
      <c r="AQ32" s="109">
        <f>($AK$3+(K32+AC32)*12*7.57%)*SUM(Fasering!$D$5:$D$8)</f>
        <v>959.27103722872778</v>
      </c>
      <c r="AR32" s="104">
        <f>($AK$3+(L32+AD32)*12*7.57%)*SUM(Fasering!$D$5:$D$9)</f>
        <v>1416.4813641713586</v>
      </c>
      <c r="AS32" s="9">
        <f>($AK$3+(M32+AE32)*12*7.57%)*SUM(Fasering!$D$5:$D$10)</f>
        <v>1931.1230639455764</v>
      </c>
      <c r="AT32" s="9">
        <f>($AK$3+(N32+AF32)*12*7.57%)*SUM(Fasering!$D$5:$D$11)</f>
        <v>2501.8457013793991</v>
      </c>
      <c r="AU32" s="74">
        <f>($AK$3+(O32+AG32)*12*7.57%)*SUM(Fasering!$D$5:$D$12)</f>
        <v>3131.2210404064017</v>
      </c>
    </row>
    <row r="33" spans="1:47" x14ac:dyDescent="0.3">
      <c r="A33" s="32">
        <f t="shared" si="7"/>
        <v>23</v>
      </c>
      <c r="B33" s="142">
        <v>29795.82</v>
      </c>
      <c r="C33" s="143"/>
      <c r="D33" s="142">
        <f t="shared" si="0"/>
        <v>40903.701696000004</v>
      </c>
      <c r="E33" s="144">
        <f t="shared" si="1"/>
        <v>1013.9762789694571</v>
      </c>
      <c r="F33" s="142">
        <f t="shared" si="2"/>
        <v>3408.6418080000003</v>
      </c>
      <c r="G33" s="144">
        <f t="shared" si="8"/>
        <v>84.498023247454768</v>
      </c>
      <c r="H33" s="60">
        <f>'L4'!$H$10</f>
        <v>1742.05</v>
      </c>
      <c r="I33" s="60">
        <f>GEW!$E$12+($F33-GEW!$E$12)*SUM(Fasering!$D$5)</f>
        <v>1858.3776639999999</v>
      </c>
      <c r="J33" s="60">
        <f>GEW!$E$12+($F33-GEW!$E$12)*SUM(Fasering!$D$5:$D$7)</f>
        <v>2259.2196854668896</v>
      </c>
      <c r="K33" s="60">
        <f>GEW!$E$12+($F33-GEW!$E$12)*SUM(Fasering!$D$5:$D$8)</f>
        <v>2489.2075130488292</v>
      </c>
      <c r="L33" s="98">
        <f>GEW!$E$12+($F33-GEW!$E$12)*SUM(Fasering!$D$5:$D$9)</f>
        <v>2719.1953406307684</v>
      </c>
      <c r="M33" s="60">
        <f>GEW!$E$12+($F33-GEW!$E$12)*SUM(Fasering!$D$5:$D$10)</f>
        <v>2949.1831682127076</v>
      </c>
      <c r="N33" s="60">
        <f>GEW!$E$12+($F33-GEW!$E$12)*SUM(Fasering!$D$5:$D$11)</f>
        <v>3178.6539804180611</v>
      </c>
      <c r="O33" s="117">
        <f>GEW!$E$12+($F33-GEW!$E$12)*SUM(Fasering!$D$5:$D$12)</f>
        <v>3408.6418080000008</v>
      </c>
      <c r="P33" s="142">
        <f t="shared" si="3"/>
        <v>0</v>
      </c>
      <c r="Q33" s="144">
        <f t="shared" si="4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101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116">
        <f>$P33*SUM(Fasering!$D$5:$D$12)</f>
        <v>0</v>
      </c>
      <c r="Y33" s="142">
        <f t="shared" si="5"/>
        <v>0</v>
      </c>
      <c r="Z33" s="144">
        <f t="shared" si="6"/>
        <v>0</v>
      </c>
      <c r="AA33" s="115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101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116">
        <f>$Y33*SUM(Fasering!$D$5:$D$12)</f>
        <v>0</v>
      </c>
      <c r="AH33" s="5">
        <f>($AK$3+(I33+R33)*12*7.57%)*SUM(Fasering!$D$5)</f>
        <v>0</v>
      </c>
      <c r="AI33" s="109">
        <f>($AK$3+(J33+S33)*12*7.57%)*SUM(Fasering!$D$5:$D$7)</f>
        <v>566.41354526714872</v>
      </c>
      <c r="AJ33" s="109">
        <f>($AK$3+(K33+T33)*12*7.57%)*SUM(Fasering!$D$5:$D$8)</f>
        <v>976.41360323688446</v>
      </c>
      <c r="AK33" s="104">
        <f>($AK$3+(L33+U33)*12*7.57%)*SUM(Fasering!$D$5:$D$9)</f>
        <v>1448.4021602701644</v>
      </c>
      <c r="AL33" s="9">
        <f>($AK$3+(M33+V33)*12*7.57%)*SUM(Fasering!$D$5:$D$10)</f>
        <v>1982.3792163669882</v>
      </c>
      <c r="AM33" s="9">
        <f>($AK$3+(N33+W33)*12*7.57%)*SUM(Fasering!$D$5:$D$11)</f>
        <v>2576.9355150477431</v>
      </c>
      <c r="AN33" s="74">
        <f>($AK$3+(O33+X33)*12*7.57%)*SUM(Fasering!$D$5:$D$12)</f>
        <v>3234.750218387202</v>
      </c>
      <c r="AO33" s="5">
        <f>($AK$3+(I33+AA33)*12*7.57%)*SUM(Fasering!$D$5)</f>
        <v>0</v>
      </c>
      <c r="AP33" s="109">
        <f>($AK$3+(J33+AB33)*12*7.57%)*SUM(Fasering!$D$5:$D$7)</f>
        <v>566.41354526714872</v>
      </c>
      <c r="AQ33" s="109">
        <f>($AK$3+(K33+AC33)*12*7.57%)*SUM(Fasering!$D$5:$D$8)</f>
        <v>976.41360323688446</v>
      </c>
      <c r="AR33" s="104">
        <f>($AK$3+(L33+AD33)*12*7.57%)*SUM(Fasering!$D$5:$D$9)</f>
        <v>1448.4021602701644</v>
      </c>
      <c r="AS33" s="9">
        <f>($AK$3+(M33+AE33)*12*7.57%)*SUM(Fasering!$D$5:$D$10)</f>
        <v>1982.3792163669882</v>
      </c>
      <c r="AT33" s="9">
        <f>($AK$3+(N33+AF33)*12*7.57%)*SUM(Fasering!$D$5:$D$11)</f>
        <v>2576.9355150477431</v>
      </c>
      <c r="AU33" s="74">
        <f>($AK$3+(O33+AG33)*12*7.57%)*SUM(Fasering!$D$5:$D$12)</f>
        <v>3234.750218387202</v>
      </c>
    </row>
    <row r="34" spans="1:47" x14ac:dyDescent="0.3">
      <c r="A34" s="32">
        <f t="shared" si="7"/>
        <v>24</v>
      </c>
      <c r="B34" s="142">
        <v>30792.04</v>
      </c>
      <c r="C34" s="143"/>
      <c r="D34" s="142">
        <f t="shared" si="0"/>
        <v>42271.312512000004</v>
      </c>
      <c r="E34" s="144">
        <f t="shared" si="1"/>
        <v>1047.8784655390818</v>
      </c>
      <c r="F34" s="142">
        <f t="shared" si="2"/>
        <v>3522.6093760000003</v>
      </c>
      <c r="G34" s="144">
        <f t="shared" si="8"/>
        <v>87.323205461590149</v>
      </c>
      <c r="H34" s="60">
        <f>'L4'!$H$10</f>
        <v>1742.05</v>
      </c>
      <c r="I34" s="60">
        <f>GEW!$E$12+($F34-GEW!$E$12)*SUM(Fasering!$D$5)</f>
        <v>1858.3776639999999</v>
      </c>
      <c r="J34" s="60">
        <f>GEW!$E$12+($F34-GEW!$E$12)*SUM(Fasering!$D$5:$D$7)</f>
        <v>2288.6875606774415</v>
      </c>
      <c r="K34" s="60">
        <f>GEW!$E$12+($F34-GEW!$E$12)*SUM(Fasering!$D$5:$D$8)</f>
        <v>2535.5829284876463</v>
      </c>
      <c r="L34" s="98">
        <f>GEW!$E$12+($F34-GEW!$E$12)*SUM(Fasering!$D$5:$D$9)</f>
        <v>2782.4782962978506</v>
      </c>
      <c r="M34" s="60">
        <f>GEW!$E$12+($F34-GEW!$E$12)*SUM(Fasering!$D$5:$D$10)</f>
        <v>3029.373664108055</v>
      </c>
      <c r="N34" s="60">
        <f>GEW!$E$12+($F34-GEW!$E$12)*SUM(Fasering!$D$5:$D$11)</f>
        <v>3275.714008189796</v>
      </c>
      <c r="O34" s="117">
        <f>GEW!$E$12+($F34-GEW!$E$12)*SUM(Fasering!$D$5:$D$12)</f>
        <v>3522.6093760000008</v>
      </c>
      <c r="P34" s="142">
        <f t="shared" si="3"/>
        <v>0</v>
      </c>
      <c r="Q34" s="144">
        <f t="shared" si="4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101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116">
        <f>$P34*SUM(Fasering!$D$5:$D$12)</f>
        <v>0</v>
      </c>
      <c r="Y34" s="142">
        <f t="shared" si="5"/>
        <v>0</v>
      </c>
      <c r="Z34" s="144">
        <f t="shared" si="6"/>
        <v>0</v>
      </c>
      <c r="AA34" s="115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101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116">
        <f>$Y34*SUM(Fasering!$D$5:$D$12)</f>
        <v>0</v>
      </c>
      <c r="AH34" s="5">
        <f>($AK$3+(I34+R34)*12*7.57%)*SUM(Fasering!$D$5)</f>
        <v>0</v>
      </c>
      <c r="AI34" s="109">
        <f>($AK$3+(J34+S34)*12*7.57%)*SUM(Fasering!$D$5:$D$7)</f>
        <v>573.33493794006552</v>
      </c>
      <c r="AJ34" s="109">
        <f>($AK$3+(K34+T34)*12*7.57%)*SUM(Fasering!$D$5:$D$8)</f>
        <v>993.55599717066048</v>
      </c>
      <c r="AK34" s="104">
        <f>($AK$3+(L34+U34)*12*7.57%)*SUM(Fasering!$D$5:$D$9)</f>
        <v>1480.3226359530411</v>
      </c>
      <c r="AL34" s="9">
        <f>($AK$3+(M34+V34)*12*7.57%)*SUM(Fasering!$D$5:$D$10)</f>
        <v>2033.634854287207</v>
      </c>
      <c r="AM34" s="9">
        <f>($AK$3+(N34+W34)*12*7.57%)*SUM(Fasering!$D$5:$D$11)</f>
        <v>2652.0245749763521</v>
      </c>
      <c r="AN34" s="74">
        <f>($AK$3+(O34+X34)*12*7.57%)*SUM(Fasering!$D$5:$D$12)</f>
        <v>3338.2783571584018</v>
      </c>
      <c r="AO34" s="5">
        <f>($AK$3+(I34+AA34)*12*7.57%)*SUM(Fasering!$D$5)</f>
        <v>0</v>
      </c>
      <c r="AP34" s="109">
        <f>($AK$3+(J34+AB34)*12*7.57%)*SUM(Fasering!$D$5:$D$7)</f>
        <v>573.33493794006552</v>
      </c>
      <c r="AQ34" s="109">
        <f>($AK$3+(K34+AC34)*12*7.57%)*SUM(Fasering!$D$5:$D$8)</f>
        <v>993.55599717066048</v>
      </c>
      <c r="AR34" s="104">
        <f>($AK$3+(L34+AD34)*12*7.57%)*SUM(Fasering!$D$5:$D$9)</f>
        <v>1480.3226359530411</v>
      </c>
      <c r="AS34" s="9">
        <f>($AK$3+(M34+AE34)*12*7.57%)*SUM(Fasering!$D$5:$D$10)</f>
        <v>2033.634854287207</v>
      </c>
      <c r="AT34" s="9">
        <f>($AK$3+(N34+AF34)*12*7.57%)*SUM(Fasering!$D$5:$D$11)</f>
        <v>2652.0245749763521</v>
      </c>
      <c r="AU34" s="74">
        <f>($AK$3+(O34+AG34)*12*7.57%)*SUM(Fasering!$D$5:$D$12)</f>
        <v>3338.2783571584018</v>
      </c>
    </row>
    <row r="35" spans="1:47" x14ac:dyDescent="0.3">
      <c r="A35" s="32">
        <f t="shared" si="7"/>
        <v>25</v>
      </c>
      <c r="B35" s="142">
        <v>30792.04</v>
      </c>
      <c r="C35" s="143"/>
      <c r="D35" s="142">
        <f t="shared" si="0"/>
        <v>42271.312512000004</v>
      </c>
      <c r="E35" s="144">
        <f t="shared" si="1"/>
        <v>1047.8784655390818</v>
      </c>
      <c r="F35" s="142">
        <f t="shared" si="2"/>
        <v>3522.6093760000003</v>
      </c>
      <c r="G35" s="144">
        <f t="shared" si="8"/>
        <v>87.323205461590149</v>
      </c>
      <c r="H35" s="60">
        <f>'L4'!$H$10</f>
        <v>1742.05</v>
      </c>
      <c r="I35" s="60">
        <f>GEW!$E$12+($F35-GEW!$E$12)*SUM(Fasering!$D$5)</f>
        <v>1858.3776639999999</v>
      </c>
      <c r="J35" s="60">
        <f>GEW!$E$12+($F35-GEW!$E$12)*SUM(Fasering!$D$5:$D$7)</f>
        <v>2288.6875606774415</v>
      </c>
      <c r="K35" s="60">
        <f>GEW!$E$12+($F35-GEW!$E$12)*SUM(Fasering!$D$5:$D$8)</f>
        <v>2535.5829284876463</v>
      </c>
      <c r="L35" s="98">
        <f>GEW!$E$12+($F35-GEW!$E$12)*SUM(Fasering!$D$5:$D$9)</f>
        <v>2782.4782962978506</v>
      </c>
      <c r="M35" s="60">
        <f>GEW!$E$12+($F35-GEW!$E$12)*SUM(Fasering!$D$5:$D$10)</f>
        <v>3029.373664108055</v>
      </c>
      <c r="N35" s="60">
        <f>GEW!$E$12+($F35-GEW!$E$12)*SUM(Fasering!$D$5:$D$11)</f>
        <v>3275.714008189796</v>
      </c>
      <c r="O35" s="117">
        <f>GEW!$E$12+($F35-GEW!$E$12)*SUM(Fasering!$D$5:$D$12)</f>
        <v>3522.6093760000008</v>
      </c>
      <c r="P35" s="142">
        <f t="shared" si="3"/>
        <v>0</v>
      </c>
      <c r="Q35" s="144">
        <f t="shared" si="4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101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116">
        <f>$P35*SUM(Fasering!$D$5:$D$12)</f>
        <v>0</v>
      </c>
      <c r="Y35" s="142">
        <f t="shared" si="5"/>
        <v>0</v>
      </c>
      <c r="Z35" s="144">
        <f t="shared" si="6"/>
        <v>0</v>
      </c>
      <c r="AA35" s="115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101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116">
        <f>$Y35*SUM(Fasering!$D$5:$D$12)</f>
        <v>0</v>
      </c>
      <c r="AH35" s="5">
        <f>($AK$3+(I35+R35)*12*7.57%)*SUM(Fasering!$D$5)</f>
        <v>0</v>
      </c>
      <c r="AI35" s="109">
        <f>($AK$3+(J35+S35)*12*7.57%)*SUM(Fasering!$D$5:$D$7)</f>
        <v>573.33493794006552</v>
      </c>
      <c r="AJ35" s="109">
        <f>($AK$3+(K35+T35)*12*7.57%)*SUM(Fasering!$D$5:$D$8)</f>
        <v>993.55599717066048</v>
      </c>
      <c r="AK35" s="104">
        <f>($AK$3+(L35+U35)*12*7.57%)*SUM(Fasering!$D$5:$D$9)</f>
        <v>1480.3226359530411</v>
      </c>
      <c r="AL35" s="9">
        <f>($AK$3+(M35+V35)*12*7.57%)*SUM(Fasering!$D$5:$D$10)</f>
        <v>2033.634854287207</v>
      </c>
      <c r="AM35" s="9">
        <f>($AK$3+(N35+W35)*12*7.57%)*SUM(Fasering!$D$5:$D$11)</f>
        <v>2652.0245749763521</v>
      </c>
      <c r="AN35" s="74">
        <f>($AK$3+(O35+X35)*12*7.57%)*SUM(Fasering!$D$5:$D$12)</f>
        <v>3338.2783571584018</v>
      </c>
      <c r="AO35" s="5">
        <f>($AK$3+(I35+AA35)*12*7.57%)*SUM(Fasering!$D$5)</f>
        <v>0</v>
      </c>
      <c r="AP35" s="109">
        <f>($AK$3+(J35+AB35)*12*7.57%)*SUM(Fasering!$D$5:$D$7)</f>
        <v>573.33493794006552</v>
      </c>
      <c r="AQ35" s="109">
        <f>($AK$3+(K35+AC35)*12*7.57%)*SUM(Fasering!$D$5:$D$8)</f>
        <v>993.55599717066048</v>
      </c>
      <c r="AR35" s="104">
        <f>($AK$3+(L35+AD35)*12*7.57%)*SUM(Fasering!$D$5:$D$9)</f>
        <v>1480.3226359530411</v>
      </c>
      <c r="AS35" s="9">
        <f>($AK$3+(M35+AE35)*12*7.57%)*SUM(Fasering!$D$5:$D$10)</f>
        <v>2033.634854287207</v>
      </c>
      <c r="AT35" s="9">
        <f>($AK$3+(N35+AF35)*12*7.57%)*SUM(Fasering!$D$5:$D$11)</f>
        <v>2652.0245749763521</v>
      </c>
      <c r="AU35" s="74">
        <f>($AK$3+(O35+AG35)*12*7.57%)*SUM(Fasering!$D$5:$D$12)</f>
        <v>3338.2783571584018</v>
      </c>
    </row>
    <row r="36" spans="1:47" x14ac:dyDescent="0.3">
      <c r="A36" s="32">
        <f t="shared" si="7"/>
        <v>26</v>
      </c>
      <c r="B36" s="142">
        <v>30792.04</v>
      </c>
      <c r="C36" s="143"/>
      <c r="D36" s="142">
        <f t="shared" si="0"/>
        <v>42271.312512000004</v>
      </c>
      <c r="E36" s="144">
        <f t="shared" si="1"/>
        <v>1047.8784655390818</v>
      </c>
      <c r="F36" s="142">
        <f t="shared" si="2"/>
        <v>3522.6093760000003</v>
      </c>
      <c r="G36" s="144">
        <f t="shared" si="8"/>
        <v>87.323205461590149</v>
      </c>
      <c r="H36" s="60">
        <f>'L4'!$H$10</f>
        <v>1742.05</v>
      </c>
      <c r="I36" s="60">
        <f>GEW!$E$12+($F36-GEW!$E$12)*SUM(Fasering!$D$5)</f>
        <v>1858.3776639999999</v>
      </c>
      <c r="J36" s="60">
        <f>GEW!$E$12+($F36-GEW!$E$12)*SUM(Fasering!$D$5:$D$7)</f>
        <v>2288.6875606774415</v>
      </c>
      <c r="K36" s="60">
        <f>GEW!$E$12+($F36-GEW!$E$12)*SUM(Fasering!$D$5:$D$8)</f>
        <v>2535.5829284876463</v>
      </c>
      <c r="L36" s="98">
        <f>GEW!$E$12+($F36-GEW!$E$12)*SUM(Fasering!$D$5:$D$9)</f>
        <v>2782.4782962978506</v>
      </c>
      <c r="M36" s="60">
        <f>GEW!$E$12+($F36-GEW!$E$12)*SUM(Fasering!$D$5:$D$10)</f>
        <v>3029.373664108055</v>
      </c>
      <c r="N36" s="60">
        <f>GEW!$E$12+($F36-GEW!$E$12)*SUM(Fasering!$D$5:$D$11)</f>
        <v>3275.714008189796</v>
      </c>
      <c r="O36" s="117">
        <f>GEW!$E$12+($F36-GEW!$E$12)*SUM(Fasering!$D$5:$D$12)</f>
        <v>3522.6093760000008</v>
      </c>
      <c r="P36" s="142">
        <f t="shared" si="3"/>
        <v>0</v>
      </c>
      <c r="Q36" s="144">
        <f t="shared" si="4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101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116">
        <f>$P36*SUM(Fasering!$D$5:$D$12)</f>
        <v>0</v>
      </c>
      <c r="Y36" s="142">
        <f t="shared" si="5"/>
        <v>0</v>
      </c>
      <c r="Z36" s="144">
        <f t="shared" si="6"/>
        <v>0</v>
      </c>
      <c r="AA36" s="115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101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116">
        <f>$Y36*SUM(Fasering!$D$5:$D$12)</f>
        <v>0</v>
      </c>
      <c r="AH36" s="5">
        <f>($AK$3+(I36+R36)*12*7.57%)*SUM(Fasering!$D$5)</f>
        <v>0</v>
      </c>
      <c r="AI36" s="109">
        <f>($AK$3+(J36+S36)*12*7.57%)*SUM(Fasering!$D$5:$D$7)</f>
        <v>573.33493794006552</v>
      </c>
      <c r="AJ36" s="109">
        <f>($AK$3+(K36+T36)*12*7.57%)*SUM(Fasering!$D$5:$D$8)</f>
        <v>993.55599717066048</v>
      </c>
      <c r="AK36" s="104">
        <f>($AK$3+(L36+U36)*12*7.57%)*SUM(Fasering!$D$5:$D$9)</f>
        <v>1480.3226359530411</v>
      </c>
      <c r="AL36" s="9">
        <f>($AK$3+(M36+V36)*12*7.57%)*SUM(Fasering!$D$5:$D$10)</f>
        <v>2033.634854287207</v>
      </c>
      <c r="AM36" s="9">
        <f>($AK$3+(N36+W36)*12*7.57%)*SUM(Fasering!$D$5:$D$11)</f>
        <v>2652.0245749763521</v>
      </c>
      <c r="AN36" s="74">
        <f>($AK$3+(O36+X36)*12*7.57%)*SUM(Fasering!$D$5:$D$12)</f>
        <v>3338.2783571584018</v>
      </c>
      <c r="AO36" s="5">
        <f>($AK$3+(I36+AA36)*12*7.57%)*SUM(Fasering!$D$5)</f>
        <v>0</v>
      </c>
      <c r="AP36" s="109">
        <f>($AK$3+(J36+AB36)*12*7.57%)*SUM(Fasering!$D$5:$D$7)</f>
        <v>573.33493794006552</v>
      </c>
      <c r="AQ36" s="109">
        <f>($AK$3+(K36+AC36)*12*7.57%)*SUM(Fasering!$D$5:$D$8)</f>
        <v>993.55599717066048</v>
      </c>
      <c r="AR36" s="104">
        <f>($AK$3+(L36+AD36)*12*7.57%)*SUM(Fasering!$D$5:$D$9)</f>
        <v>1480.3226359530411</v>
      </c>
      <c r="AS36" s="9">
        <f>($AK$3+(M36+AE36)*12*7.57%)*SUM(Fasering!$D$5:$D$10)</f>
        <v>2033.634854287207</v>
      </c>
      <c r="AT36" s="9">
        <f>($AK$3+(N36+AF36)*12*7.57%)*SUM(Fasering!$D$5:$D$11)</f>
        <v>2652.0245749763521</v>
      </c>
      <c r="AU36" s="74">
        <f>($AK$3+(O36+AG36)*12*7.57%)*SUM(Fasering!$D$5:$D$12)</f>
        <v>3338.2783571584018</v>
      </c>
    </row>
    <row r="37" spans="1:47" x14ac:dyDescent="0.3">
      <c r="A37" s="32">
        <f t="shared" si="7"/>
        <v>27</v>
      </c>
      <c r="B37" s="142">
        <v>30792.04</v>
      </c>
      <c r="C37" s="143"/>
      <c r="D37" s="142">
        <f t="shared" si="0"/>
        <v>42271.312512000004</v>
      </c>
      <c r="E37" s="144">
        <f t="shared" si="1"/>
        <v>1047.8784655390818</v>
      </c>
      <c r="F37" s="142">
        <f t="shared" si="2"/>
        <v>3522.6093760000003</v>
      </c>
      <c r="G37" s="144">
        <f t="shared" si="8"/>
        <v>87.323205461590149</v>
      </c>
      <c r="H37" s="60">
        <f>'L4'!$H$10</f>
        <v>1742.05</v>
      </c>
      <c r="I37" s="60">
        <f>GEW!$E$12+($F37-GEW!$E$12)*SUM(Fasering!$D$5)</f>
        <v>1858.3776639999999</v>
      </c>
      <c r="J37" s="60">
        <f>GEW!$E$12+($F37-GEW!$E$12)*SUM(Fasering!$D$5:$D$7)</f>
        <v>2288.6875606774415</v>
      </c>
      <c r="K37" s="60">
        <f>GEW!$E$12+($F37-GEW!$E$12)*SUM(Fasering!$D$5:$D$8)</f>
        <v>2535.5829284876463</v>
      </c>
      <c r="L37" s="98">
        <f>GEW!$E$12+($F37-GEW!$E$12)*SUM(Fasering!$D$5:$D$9)</f>
        <v>2782.4782962978506</v>
      </c>
      <c r="M37" s="60">
        <f>GEW!$E$12+($F37-GEW!$E$12)*SUM(Fasering!$D$5:$D$10)</f>
        <v>3029.373664108055</v>
      </c>
      <c r="N37" s="60">
        <f>GEW!$E$12+($F37-GEW!$E$12)*SUM(Fasering!$D$5:$D$11)</f>
        <v>3275.714008189796</v>
      </c>
      <c r="O37" s="117">
        <f>GEW!$E$12+($F37-GEW!$E$12)*SUM(Fasering!$D$5:$D$12)</f>
        <v>3522.6093760000008</v>
      </c>
      <c r="P37" s="142">
        <f t="shared" si="3"/>
        <v>0</v>
      </c>
      <c r="Q37" s="144">
        <f t="shared" si="4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101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116">
        <f>$P37*SUM(Fasering!$D$5:$D$12)</f>
        <v>0</v>
      </c>
      <c r="Y37" s="142">
        <f t="shared" si="5"/>
        <v>0</v>
      </c>
      <c r="Z37" s="144">
        <f t="shared" si="6"/>
        <v>0</v>
      </c>
      <c r="AA37" s="115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101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116">
        <f>$Y37*SUM(Fasering!$D$5:$D$12)</f>
        <v>0</v>
      </c>
      <c r="AH37" s="5">
        <f>($AK$3+(I37+R37)*12*7.57%)*SUM(Fasering!$D$5)</f>
        <v>0</v>
      </c>
      <c r="AI37" s="109">
        <f>($AK$3+(J37+S37)*12*7.57%)*SUM(Fasering!$D$5:$D$7)</f>
        <v>573.33493794006552</v>
      </c>
      <c r="AJ37" s="109">
        <f>($AK$3+(K37+T37)*12*7.57%)*SUM(Fasering!$D$5:$D$8)</f>
        <v>993.55599717066048</v>
      </c>
      <c r="AK37" s="104">
        <f>($AK$3+(L37+U37)*12*7.57%)*SUM(Fasering!$D$5:$D$9)</f>
        <v>1480.3226359530411</v>
      </c>
      <c r="AL37" s="9">
        <f>($AK$3+(M37+V37)*12*7.57%)*SUM(Fasering!$D$5:$D$10)</f>
        <v>2033.634854287207</v>
      </c>
      <c r="AM37" s="9">
        <f>($AK$3+(N37+W37)*12*7.57%)*SUM(Fasering!$D$5:$D$11)</f>
        <v>2652.0245749763521</v>
      </c>
      <c r="AN37" s="74">
        <f>($AK$3+(O37+X37)*12*7.57%)*SUM(Fasering!$D$5:$D$12)</f>
        <v>3338.2783571584018</v>
      </c>
      <c r="AO37" s="5">
        <f>($AK$3+(I37+AA37)*12*7.57%)*SUM(Fasering!$D$5)</f>
        <v>0</v>
      </c>
      <c r="AP37" s="109">
        <f>($AK$3+(J37+AB37)*12*7.57%)*SUM(Fasering!$D$5:$D$7)</f>
        <v>573.33493794006552</v>
      </c>
      <c r="AQ37" s="109">
        <f>($AK$3+(K37+AC37)*12*7.57%)*SUM(Fasering!$D$5:$D$8)</f>
        <v>993.55599717066048</v>
      </c>
      <c r="AR37" s="104">
        <f>($AK$3+(L37+AD37)*12*7.57%)*SUM(Fasering!$D$5:$D$9)</f>
        <v>1480.3226359530411</v>
      </c>
      <c r="AS37" s="9">
        <f>($AK$3+(M37+AE37)*12*7.57%)*SUM(Fasering!$D$5:$D$10)</f>
        <v>2033.634854287207</v>
      </c>
      <c r="AT37" s="9">
        <f>($AK$3+(N37+AF37)*12*7.57%)*SUM(Fasering!$D$5:$D$11)</f>
        <v>2652.0245749763521</v>
      </c>
      <c r="AU37" s="74">
        <f>($AK$3+(O37+AG37)*12*7.57%)*SUM(Fasering!$D$5:$D$12)</f>
        <v>3338.2783571584018</v>
      </c>
    </row>
    <row r="38" spans="1:47" x14ac:dyDescent="0.3">
      <c r="A38" s="35"/>
      <c r="B38" s="156"/>
      <c r="C38" s="157"/>
      <c r="D38" s="156"/>
      <c r="E38" s="157"/>
      <c r="F38" s="156"/>
      <c r="G38" s="157"/>
      <c r="H38" s="46"/>
      <c r="I38" s="46"/>
      <c r="J38" s="46"/>
      <c r="K38" s="99"/>
      <c r="L38" s="46"/>
      <c r="M38" s="46"/>
      <c r="N38" s="46"/>
      <c r="O38" s="119"/>
      <c r="P38" s="156"/>
      <c r="Q38" s="157"/>
      <c r="R38" s="46"/>
      <c r="S38" s="46"/>
      <c r="T38" s="99"/>
      <c r="U38" s="46"/>
      <c r="V38" s="46"/>
      <c r="W38" s="46"/>
      <c r="X38" s="119"/>
      <c r="Y38" s="156"/>
      <c r="Z38" s="157"/>
      <c r="AA38" s="46"/>
      <c r="AB38" s="46"/>
      <c r="AC38" s="99"/>
      <c r="AD38" s="46"/>
      <c r="AE38" s="46"/>
      <c r="AF38" s="46"/>
      <c r="AG38" s="119"/>
      <c r="AH38" s="75"/>
      <c r="AI38" s="110"/>
      <c r="AJ38" s="105"/>
      <c r="AK38" s="76"/>
      <c r="AL38" s="76"/>
      <c r="AM38" s="76"/>
      <c r="AN38" s="77"/>
      <c r="AO38" s="75"/>
      <c r="AP38" s="110"/>
      <c r="AQ38" s="105"/>
      <c r="AR38" s="76"/>
      <c r="AS38" s="76"/>
      <c r="AT38" s="76"/>
      <c r="AU38" s="77"/>
    </row>
  </sheetData>
  <mergeCells count="166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4" manualBreakCount="4">
    <brk id="15" max="1048575" man="1"/>
    <brk id="24" max="1048575" man="1"/>
    <brk id="33" max="1048575" man="1"/>
    <brk id="47" max="1048575" man="1"/>
  </colBreaks>
  <ignoredErrors>
    <ignoredError sqref="J8:AU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375" style="23" customWidth="1"/>
    <col min="11" max="11" width="11.375" style="24" customWidth="1"/>
    <col min="12" max="15" width="11.375" style="23" customWidth="1"/>
    <col min="16" max="17" width="7.75" style="23" customWidth="1"/>
    <col min="18" max="19" width="11.375" style="23" customWidth="1"/>
    <col min="20" max="20" width="11.375" style="24" customWidth="1"/>
    <col min="21" max="24" width="11.375" style="23" customWidth="1"/>
    <col min="25" max="26" width="7.75" style="23" customWidth="1"/>
    <col min="27" max="28" width="11.375" style="23" customWidth="1"/>
    <col min="29" max="29" width="11.375" style="24" customWidth="1"/>
    <col min="30" max="33" width="11.375" style="23" customWidth="1"/>
    <col min="34" max="34" width="11.25" customWidth="1"/>
    <col min="35" max="35" width="11.25" style="68" customWidth="1"/>
    <col min="36" max="36" width="11.25" style="94" customWidth="1"/>
    <col min="37" max="41" width="11.25" customWidth="1"/>
    <col min="42" max="42" width="11.25" style="68" customWidth="1"/>
    <col min="43" max="43" width="11.25" style="94" customWidth="1"/>
    <col min="44" max="45" width="11.25" style="23" customWidth="1"/>
    <col min="46" max="47" width="11.25" customWidth="1"/>
  </cols>
  <sheetData>
    <row r="1" spans="1:47" s="23" customFormat="1" ht="16.5" x14ac:dyDescent="0.3">
      <c r="A1" s="21" t="s">
        <v>54</v>
      </c>
      <c r="B1" s="21" t="s">
        <v>19</v>
      </c>
      <c r="C1" s="21" t="s">
        <v>55</v>
      </c>
      <c r="D1" s="21"/>
      <c r="F1" s="21"/>
      <c r="G1" s="21"/>
      <c r="K1" s="24"/>
      <c r="L1" s="85">
        <f>D8</f>
        <v>44287</v>
      </c>
      <c r="O1" s="24" t="s">
        <v>56</v>
      </c>
      <c r="T1" s="24"/>
      <c r="AC1" s="24"/>
      <c r="AJ1" s="24"/>
      <c r="AQ1" s="24"/>
    </row>
    <row r="2" spans="1:47" s="23" customFormat="1" ht="17.25" x14ac:dyDescent="0.35">
      <c r="A2" s="21"/>
      <c r="B2" s="27"/>
      <c r="C2"/>
      <c r="D2"/>
      <c r="E2"/>
      <c r="F2"/>
      <c r="G2"/>
      <c r="H2"/>
      <c r="I2"/>
      <c r="J2" s="68"/>
      <c r="K2" s="94"/>
      <c r="L2"/>
      <c r="M2"/>
      <c r="N2"/>
      <c r="O2"/>
      <c r="P2" s="57"/>
      <c r="Q2" s="57"/>
      <c r="T2" s="24"/>
      <c r="AC2" s="24"/>
      <c r="AH2" s="68" t="str">
        <f>'L4'!$AH$2</f>
        <v>Berekening eindejaarspremie 2020:</v>
      </c>
      <c r="AI2" s="68"/>
      <c r="AJ2" s="94"/>
      <c r="AK2"/>
      <c r="AL2"/>
      <c r="AQ2" s="24"/>
    </row>
    <row r="3" spans="1:47" s="23" customFormat="1" ht="17.25" x14ac:dyDescent="0.35">
      <c r="A3" s="21"/>
      <c r="B3" s="27"/>
      <c r="C3"/>
      <c r="D3"/>
      <c r="E3"/>
      <c r="F3"/>
      <c r="G3"/>
      <c r="H3"/>
      <c r="I3"/>
      <c r="J3" s="68"/>
      <c r="K3" s="94"/>
      <c r="L3"/>
      <c r="M3"/>
      <c r="N3" s="23" t="s">
        <v>21</v>
      </c>
      <c r="O3" s="67">
        <f>'L4'!O3</f>
        <v>1.3728</v>
      </c>
      <c r="P3" s="57"/>
      <c r="Q3" s="57"/>
      <c r="T3" s="24"/>
      <c r="AC3" s="24"/>
      <c r="AH3" s="69" t="s">
        <v>92</v>
      </c>
      <c r="AI3" s="68"/>
      <c r="AJ3" s="24"/>
      <c r="AK3" s="70">
        <f>'L4'!$AK$3</f>
        <v>138.34</v>
      </c>
      <c r="AL3"/>
      <c r="AQ3" s="24"/>
    </row>
    <row r="4" spans="1:47" s="23" customFormat="1" ht="16.5" x14ac:dyDescent="0.3">
      <c r="A4" s="21"/>
      <c r="B4"/>
      <c r="C4"/>
      <c r="D4"/>
      <c r="E4"/>
      <c r="F4"/>
      <c r="G4"/>
      <c r="H4"/>
      <c r="I4"/>
      <c r="J4" s="68"/>
      <c r="K4" s="94"/>
      <c r="L4"/>
      <c r="M4"/>
      <c r="T4" s="24"/>
      <c r="V4" s="25"/>
      <c r="AC4" s="24"/>
      <c r="AH4" s="69" t="s">
        <v>47</v>
      </c>
      <c r="AI4" s="68"/>
      <c r="AJ4" s="24"/>
      <c r="AQ4" s="24"/>
    </row>
    <row r="6" spans="1:47" x14ac:dyDescent="0.3">
      <c r="A6" s="28"/>
      <c r="B6" s="135" t="s">
        <v>22</v>
      </c>
      <c r="C6" s="136"/>
      <c r="D6" s="136"/>
      <c r="E6" s="137"/>
      <c r="F6" s="135" t="s">
        <v>23</v>
      </c>
      <c r="G6" s="137"/>
      <c r="H6" s="132" t="s">
        <v>37</v>
      </c>
      <c r="I6" s="133"/>
      <c r="J6" s="133"/>
      <c r="K6" s="133"/>
      <c r="L6" s="133"/>
      <c r="M6" s="133"/>
      <c r="N6" s="133"/>
      <c r="O6" s="134"/>
      <c r="P6" s="135" t="s">
        <v>24</v>
      </c>
      <c r="Q6" s="138"/>
      <c r="R6" s="132" t="s">
        <v>38</v>
      </c>
      <c r="S6" s="133"/>
      <c r="T6" s="133"/>
      <c r="U6" s="133"/>
      <c r="V6" s="133"/>
      <c r="W6" s="133"/>
      <c r="X6" s="134"/>
      <c r="Y6" s="135" t="s">
        <v>25</v>
      </c>
      <c r="Z6" s="137"/>
      <c r="AA6" s="132" t="s">
        <v>39</v>
      </c>
      <c r="AB6" s="133"/>
      <c r="AC6" s="133"/>
      <c r="AD6" s="133"/>
      <c r="AE6" s="133"/>
      <c r="AF6" s="133"/>
      <c r="AG6" s="134"/>
      <c r="AH6" s="132" t="s">
        <v>99</v>
      </c>
      <c r="AI6" s="133"/>
      <c r="AJ6" s="133"/>
      <c r="AK6" s="133"/>
      <c r="AL6" s="133"/>
      <c r="AM6" s="133"/>
      <c r="AN6" s="134"/>
      <c r="AO6" s="132" t="s">
        <v>100</v>
      </c>
      <c r="AP6" s="133"/>
      <c r="AQ6" s="133"/>
      <c r="AR6" s="133"/>
      <c r="AS6" s="133"/>
      <c r="AT6" s="133"/>
      <c r="AU6" s="134"/>
    </row>
    <row r="7" spans="1:47" x14ac:dyDescent="0.3">
      <c r="A7" s="32"/>
      <c r="B7" s="139">
        <v>1</v>
      </c>
      <c r="C7" s="140"/>
      <c r="D7" s="139"/>
      <c r="E7" s="140"/>
      <c r="F7" s="139"/>
      <c r="G7" s="140"/>
      <c r="H7" s="43" t="s">
        <v>128</v>
      </c>
      <c r="I7" s="43" t="s">
        <v>32</v>
      </c>
      <c r="J7" s="43" t="s">
        <v>33</v>
      </c>
      <c r="K7" s="43" t="s">
        <v>34</v>
      </c>
      <c r="L7" s="95" t="s">
        <v>35</v>
      </c>
      <c r="M7" s="43" t="s">
        <v>36</v>
      </c>
      <c r="N7" s="43" t="s">
        <v>125</v>
      </c>
      <c r="O7" s="114" t="s">
        <v>126</v>
      </c>
      <c r="P7" s="139"/>
      <c r="Q7" s="140"/>
      <c r="R7" s="43" t="s">
        <v>127</v>
      </c>
      <c r="S7" s="43" t="s">
        <v>33</v>
      </c>
      <c r="T7" s="43" t="s">
        <v>34</v>
      </c>
      <c r="U7" s="95" t="s">
        <v>35</v>
      </c>
      <c r="V7" s="43" t="s">
        <v>36</v>
      </c>
      <c r="W7" s="43" t="s">
        <v>125</v>
      </c>
      <c r="X7" s="114" t="s">
        <v>126</v>
      </c>
      <c r="Y7" s="141" t="s">
        <v>27</v>
      </c>
      <c r="Z7" s="140"/>
      <c r="AA7" s="43" t="s">
        <v>127</v>
      </c>
      <c r="AB7" s="43" t="s">
        <v>33</v>
      </c>
      <c r="AC7" s="43" t="s">
        <v>34</v>
      </c>
      <c r="AD7" s="95" t="s">
        <v>35</v>
      </c>
      <c r="AE7" s="43" t="s">
        <v>36</v>
      </c>
      <c r="AF7" s="43" t="s">
        <v>125</v>
      </c>
      <c r="AG7" s="114" t="s">
        <v>126</v>
      </c>
      <c r="AH7" s="43" t="s">
        <v>127</v>
      </c>
      <c r="AI7" s="43" t="s">
        <v>33</v>
      </c>
      <c r="AJ7" s="43" t="s">
        <v>34</v>
      </c>
      <c r="AK7" s="95" t="s">
        <v>35</v>
      </c>
      <c r="AL7" s="43" t="s">
        <v>36</v>
      </c>
      <c r="AM7" s="43" t="s">
        <v>125</v>
      </c>
      <c r="AN7" s="114" t="s">
        <v>126</v>
      </c>
      <c r="AO7" s="43" t="s">
        <v>127</v>
      </c>
      <c r="AP7" s="43" t="s">
        <v>33</v>
      </c>
      <c r="AQ7" s="43" t="s">
        <v>34</v>
      </c>
      <c r="AR7" s="95" t="s">
        <v>35</v>
      </c>
      <c r="AS7" s="43" t="s">
        <v>36</v>
      </c>
      <c r="AT7" s="43" t="s">
        <v>125</v>
      </c>
      <c r="AU7" s="114" t="s">
        <v>126</v>
      </c>
    </row>
    <row r="8" spans="1:47" x14ac:dyDescent="0.3">
      <c r="A8" s="32"/>
      <c r="B8" s="148" t="s">
        <v>30</v>
      </c>
      <c r="C8" s="149"/>
      <c r="D8" s="150">
        <f>'L4'!$D$8</f>
        <v>44287</v>
      </c>
      <c r="E8" s="151"/>
      <c r="F8" s="154">
        <f>D8</f>
        <v>44287</v>
      </c>
      <c r="G8" s="155"/>
      <c r="H8" s="47"/>
      <c r="I8" s="47" t="s">
        <v>101</v>
      </c>
      <c r="J8" s="47" t="s">
        <v>102</v>
      </c>
      <c r="K8" s="47" t="s">
        <v>103</v>
      </c>
      <c r="L8" s="96" t="s">
        <v>103</v>
      </c>
      <c r="M8" s="47" t="s">
        <v>103</v>
      </c>
      <c r="N8" s="47" t="s">
        <v>104</v>
      </c>
      <c r="O8" s="52" t="s">
        <v>103</v>
      </c>
      <c r="P8" s="152"/>
      <c r="Q8" s="153"/>
      <c r="R8" s="47" t="s">
        <v>101</v>
      </c>
      <c r="S8" s="47" t="s">
        <v>102</v>
      </c>
      <c r="T8" s="47" t="s">
        <v>103</v>
      </c>
      <c r="U8" s="96" t="s">
        <v>103</v>
      </c>
      <c r="V8" s="47" t="s">
        <v>103</v>
      </c>
      <c r="W8" s="47" t="s">
        <v>104</v>
      </c>
      <c r="X8" s="52" t="s">
        <v>103</v>
      </c>
      <c r="Y8" s="152"/>
      <c r="Z8" s="153"/>
      <c r="AA8" s="47" t="s">
        <v>101</v>
      </c>
      <c r="AB8" s="47" t="s">
        <v>102</v>
      </c>
      <c r="AC8" s="47" t="s">
        <v>103</v>
      </c>
      <c r="AD8" s="96" t="s">
        <v>103</v>
      </c>
      <c r="AE8" s="47" t="s">
        <v>103</v>
      </c>
      <c r="AF8" s="47" t="s">
        <v>104</v>
      </c>
      <c r="AG8" s="52" t="s">
        <v>103</v>
      </c>
      <c r="AH8" s="47" t="s">
        <v>101</v>
      </c>
      <c r="AI8" s="47" t="s">
        <v>102</v>
      </c>
      <c r="AJ8" s="47" t="s">
        <v>103</v>
      </c>
      <c r="AK8" s="96" t="s">
        <v>103</v>
      </c>
      <c r="AL8" s="47" t="s">
        <v>103</v>
      </c>
      <c r="AM8" s="47" t="s">
        <v>104</v>
      </c>
      <c r="AN8" s="52" t="s">
        <v>103</v>
      </c>
      <c r="AO8" s="47" t="s">
        <v>101</v>
      </c>
      <c r="AP8" s="47" t="s">
        <v>102</v>
      </c>
      <c r="AQ8" s="47" t="s">
        <v>103</v>
      </c>
      <c r="AR8" s="96" t="s">
        <v>103</v>
      </c>
      <c r="AS8" s="47" t="s">
        <v>103</v>
      </c>
      <c r="AT8" s="47" t="s">
        <v>104</v>
      </c>
      <c r="AU8" s="52" t="s">
        <v>103</v>
      </c>
    </row>
    <row r="9" spans="1:47" x14ac:dyDescent="0.3">
      <c r="A9" s="32"/>
      <c r="B9" s="135"/>
      <c r="C9" s="137"/>
      <c r="D9" s="147"/>
      <c r="E9" s="138"/>
      <c r="F9" s="93"/>
      <c r="G9" s="59"/>
      <c r="H9" s="61"/>
      <c r="I9" s="61"/>
      <c r="J9" s="61"/>
      <c r="K9" s="61"/>
      <c r="L9" s="97"/>
      <c r="M9" s="61"/>
      <c r="N9" s="61"/>
      <c r="O9" s="59"/>
      <c r="P9" s="58"/>
      <c r="Q9" s="59"/>
      <c r="R9" s="44"/>
      <c r="S9" s="44"/>
      <c r="T9" s="44"/>
      <c r="U9" s="100"/>
      <c r="V9" s="44"/>
      <c r="W9" s="44"/>
      <c r="X9" s="113"/>
      <c r="Y9" s="58"/>
      <c r="Z9" s="59"/>
      <c r="AA9" s="118"/>
      <c r="AB9" s="44"/>
      <c r="AC9" s="44"/>
      <c r="AD9" s="100"/>
      <c r="AE9" s="44"/>
      <c r="AF9" s="44"/>
      <c r="AG9" s="113"/>
      <c r="AH9" s="71"/>
      <c r="AI9" s="108"/>
      <c r="AJ9" s="108"/>
      <c r="AK9" s="103"/>
      <c r="AL9" s="72"/>
      <c r="AM9" s="72"/>
      <c r="AN9" s="73"/>
      <c r="AO9" s="71"/>
      <c r="AP9" s="108"/>
      <c r="AQ9" s="108"/>
      <c r="AR9" s="103"/>
      <c r="AS9" s="72"/>
      <c r="AT9" s="72"/>
      <c r="AU9" s="73"/>
    </row>
    <row r="10" spans="1:47" x14ac:dyDescent="0.3">
      <c r="A10" s="32">
        <v>0</v>
      </c>
      <c r="B10" s="142">
        <v>19981.72</v>
      </c>
      <c r="C10" s="143"/>
      <c r="D10" s="142">
        <f t="shared" ref="D10:D37" si="0">B10*$O$3</f>
        <v>27430.905216000003</v>
      </c>
      <c r="E10" s="144">
        <f t="shared" ref="E10:E37" si="1">D10/40.3399</f>
        <v>679.99437817148782</v>
      </c>
      <c r="F10" s="145">
        <f t="shared" ref="F10:F37" si="2">B10/12*$O$3</f>
        <v>2285.9087680000002</v>
      </c>
      <c r="G10" s="146"/>
      <c r="H10" s="60">
        <f>'L4'!$H$10</f>
        <v>1742.05</v>
      </c>
      <c r="I10" s="60">
        <f>GEW!$E$12+($F10-GEW!$E$12)*SUM(Fasering!$D$5)</f>
        <v>1858.3776639999999</v>
      </c>
      <c r="J10" s="60">
        <f>GEW!$E$12+($F10-GEW!$E$12)*SUM(Fasering!$D$5:$D$7)</f>
        <v>1968.9216849209477</v>
      </c>
      <c r="K10" s="60">
        <f>GEW!$E$12+($F10-GEW!$E$12)*SUM(Fasering!$D$5:$D$8)</f>
        <v>2032.3476179874021</v>
      </c>
      <c r="L10" s="98">
        <f>GEW!$E$12+($F10-GEW!$E$12)*SUM(Fasering!$D$5:$D$9)</f>
        <v>2095.7735510538564</v>
      </c>
      <c r="M10" s="60">
        <f>GEW!$E$12+($F10-GEW!$E$12)*SUM(Fasering!$D$5:$D$10)</f>
        <v>2159.1994841203109</v>
      </c>
      <c r="N10" s="60">
        <f>GEW!$E$12+($F10-GEW!$E$12)*SUM(Fasering!$D$5:$D$11)</f>
        <v>2222.4828349335457</v>
      </c>
      <c r="O10" s="117">
        <f>GEW!$E$12+($F10-GEW!$E$12)*SUM(Fasering!$D$5:$D$12)</f>
        <v>2285.9087680000002</v>
      </c>
      <c r="P10" s="145">
        <f t="shared" ref="P10:P37" si="3">((B10&lt;19968.2)*913.03+(B10&gt;19968.2)*(B10&lt;20424.71)*(20424.71-B10+456.51)+(B10&gt;20424.71)*(B10&lt;22659.62)*456.51+(B10&gt;22659.62)*(B10&lt;23116.13)*(23116.13-B10))/12*$O$3</f>
        <v>102.90279999999976</v>
      </c>
      <c r="Q10" s="146">
        <f t="shared" ref="Q10:Q37" si="4">P10/40.3399</f>
        <v>2.5508937801035638</v>
      </c>
      <c r="R10" s="45">
        <f>$P10*SUM(Fasering!$D$5)</f>
        <v>0</v>
      </c>
      <c r="S10" s="45">
        <f>$P10*SUM(Fasering!$D$5:$D$7)</f>
        <v>26.606927939502778</v>
      </c>
      <c r="T10" s="45">
        <f>$P10*SUM(Fasering!$D$5:$D$8)</f>
        <v>41.872965998690923</v>
      </c>
      <c r="U10" s="101">
        <f>$P10*SUM(Fasering!$D$5:$D$9)</f>
        <v>57.139004057879063</v>
      </c>
      <c r="V10" s="45">
        <f>$P10*SUM(Fasering!$D$5:$D$10)</f>
        <v>72.405042117067197</v>
      </c>
      <c r="W10" s="45">
        <f>$P10*SUM(Fasering!$D$5:$D$11)</f>
        <v>87.636761940811638</v>
      </c>
      <c r="X10" s="116">
        <f>$P10*SUM(Fasering!$D$5:$D$12)</f>
        <v>102.90279999999979</v>
      </c>
      <c r="Y10" s="145">
        <f t="shared" ref="Y10:Y37" si="5">((B10&lt;19968.2)*456.51+(B10&gt;19968.2)*(B10&lt;20196.46)*(20196.46-B10+228.26)+(B10&gt;20196.46)*(B10&lt;22659.62)*228.26+(B10&gt;22659.62)*(B10&lt;22887.88)*(22887.88-B10))/12*$O$3</f>
        <v>50.67919999999976</v>
      </c>
      <c r="Z10" s="146">
        <f t="shared" ref="Z10:Z37" si="6">Y10/40.3399</f>
        <v>1.2563045520687894</v>
      </c>
      <c r="AA10" s="115">
        <f>$Y10*SUM(Fasering!$D$5)</f>
        <v>0</v>
      </c>
      <c r="AB10" s="45">
        <f>$Y10*SUM(Fasering!$D$5:$D$7)</f>
        <v>13.103801086380994</v>
      </c>
      <c r="AC10" s="45">
        <f>$Y10*SUM(Fasering!$D$5:$D$8)</f>
        <v>20.622261186681527</v>
      </c>
      <c r="AD10" s="101">
        <f>$Y10*SUM(Fasering!$D$5:$D$9)</f>
        <v>28.14072128698206</v>
      </c>
      <c r="AE10" s="45">
        <f>$Y10*SUM(Fasering!$D$5:$D$10)</f>
        <v>35.659181387282594</v>
      </c>
      <c r="AF10" s="45">
        <f>$Y10*SUM(Fasering!$D$5:$D$11)</f>
        <v>43.160739899699237</v>
      </c>
      <c r="AG10" s="116">
        <f>$Y10*SUM(Fasering!$D$5:$D$12)</f>
        <v>50.679199999999774</v>
      </c>
      <c r="AH10" s="5">
        <f>($AK$3+(I10+R10)*12*7.57%)*SUM(Fasering!$D$5)</f>
        <v>0</v>
      </c>
      <c r="AI10" s="109">
        <f>($AK$3+(J10+S10)*12*7.57%)*SUM(Fasering!$D$5:$D$7)</f>
        <v>504.47798171493565</v>
      </c>
      <c r="AJ10" s="109">
        <f>($AK$3+(K10+T10)*12*7.57%)*SUM(Fasering!$D$5:$D$8)</f>
        <v>823.01617599988765</v>
      </c>
      <c r="AK10" s="104">
        <f>($AK$3+(L10+U10)*12*7.57%)*SUM(Fasering!$D$5:$D$9)</f>
        <v>1162.7641761676853</v>
      </c>
      <c r="AL10" s="9">
        <f>($AK$3+(M10+V10)*12*7.57%)*SUM(Fasering!$D$5:$D$10)</f>
        <v>1523.721982218329</v>
      </c>
      <c r="AM10" s="9">
        <f>($AK$3+(N10+W10)*12*7.57%)*SUM(Fasering!$D$5:$D$11)</f>
        <v>1905.0066904511934</v>
      </c>
      <c r="AN10" s="74">
        <f>($AK$3+(O10+X10)*12*7.57%)*SUM(Fasering!$D$5:$D$12)</f>
        <v>2308.3364283712008</v>
      </c>
      <c r="AO10" s="5">
        <f>($AK$3+(I10+AA10)*12*7.57%)*SUM(Fasering!$D$5)</f>
        <v>0</v>
      </c>
      <c r="AP10" s="109">
        <f>($AK$3+(J10+AB10)*12*7.57%)*SUM(Fasering!$D$5:$D$7)</f>
        <v>501.30637729504178</v>
      </c>
      <c r="AQ10" s="109">
        <f>($AK$3+(K10+AC10)*12*7.57%)*SUM(Fasering!$D$5:$D$8)</f>
        <v>815.16098053024371</v>
      </c>
      <c r="AR10" s="104">
        <f>($AK$3+(L10+AD10)*12*7.57%)*SUM(Fasering!$D$5:$D$9)</f>
        <v>1148.137189006985</v>
      </c>
      <c r="AS10" s="9">
        <f>($AK$3+(M10+AE10)*12*7.57%)*SUM(Fasering!$D$5:$D$10)</f>
        <v>1500.2350027252658</v>
      </c>
      <c r="AT10" s="9">
        <f>($AK$3+(N10+AF10)*12*7.57%)*SUM(Fasering!$D$5:$D$11)</f>
        <v>1870.5984715262475</v>
      </c>
      <c r="AU10" s="74">
        <f>($AK$3+(O10+AG10)*12*7.57%)*SUM(Fasering!$D$5:$D$12)</f>
        <v>2260.8965101312006</v>
      </c>
    </row>
    <row r="11" spans="1:47" x14ac:dyDescent="0.3">
      <c r="A11" s="32">
        <f t="shared" ref="A11:A37" si="7">+A10+1</f>
        <v>1</v>
      </c>
      <c r="B11" s="142">
        <v>20362.330000000002</v>
      </c>
      <c r="C11" s="143"/>
      <c r="D11" s="142">
        <f t="shared" si="0"/>
        <v>27953.406624000003</v>
      </c>
      <c r="E11" s="144">
        <f t="shared" si="1"/>
        <v>692.94684974429788</v>
      </c>
      <c r="F11" s="145">
        <f t="shared" si="2"/>
        <v>2329.4505520000002</v>
      </c>
      <c r="G11" s="146">
        <f t="shared" ref="G11:G37" si="8">F11/40.3399</f>
        <v>57.745570812024823</v>
      </c>
      <c r="H11" s="60">
        <f>'L4'!$H$10</f>
        <v>1742.05</v>
      </c>
      <c r="I11" s="60">
        <f>GEW!$E$12+($F11-GEW!$E$12)*SUM(Fasering!$D$5)</f>
        <v>1858.3776639999999</v>
      </c>
      <c r="J11" s="60">
        <f>GEW!$E$12+($F11-GEW!$E$12)*SUM(Fasering!$D$5:$D$7)</f>
        <v>1980.1800093712579</v>
      </c>
      <c r="K11" s="60">
        <f>GEW!$E$12+($F11-GEW!$E$12)*SUM(Fasering!$D$5:$D$8)</f>
        <v>2050.0655385974765</v>
      </c>
      <c r="L11" s="98">
        <f>GEW!$E$12+($F11-GEW!$E$12)*SUM(Fasering!$D$5:$D$9)</f>
        <v>2119.9510678236948</v>
      </c>
      <c r="M11" s="60">
        <f>GEW!$E$12+($F11-GEW!$E$12)*SUM(Fasering!$D$5:$D$10)</f>
        <v>2189.8365970499131</v>
      </c>
      <c r="N11" s="60">
        <f>GEW!$E$12+($F11-GEW!$E$12)*SUM(Fasering!$D$5:$D$11)</f>
        <v>2259.5650227737819</v>
      </c>
      <c r="O11" s="117">
        <f>GEW!$E$12+($F11-GEW!$E$12)*SUM(Fasering!$D$5:$D$12)</f>
        <v>2329.4505520000002</v>
      </c>
      <c r="P11" s="145">
        <f t="shared" si="3"/>
        <v>59.361015999999701</v>
      </c>
      <c r="Q11" s="146">
        <f t="shared" si="4"/>
        <v>1.4715211490360587</v>
      </c>
      <c r="R11" s="45">
        <f>$P11*SUM(Fasering!$D$5)</f>
        <v>0</v>
      </c>
      <c r="S11" s="45">
        <f>$P11*SUM(Fasering!$D$5:$D$7)</f>
        <v>15.348603489192396</v>
      </c>
      <c r="T11" s="45">
        <f>$P11*SUM(Fasering!$D$5:$D$8)</f>
        <v>24.155045388616646</v>
      </c>
      <c r="U11" s="101">
        <f>$P11*SUM(Fasering!$D$5:$D$9)</f>
        <v>32.9614872880409</v>
      </c>
      <c r="V11" s="45">
        <f>$P11*SUM(Fasering!$D$5:$D$10)</f>
        <v>41.76792918746515</v>
      </c>
      <c r="W11" s="45">
        <f>$P11*SUM(Fasering!$D$5:$D$11)</f>
        <v>50.554574100575465</v>
      </c>
      <c r="X11" s="116">
        <f>$P11*SUM(Fasering!$D$5:$D$12)</f>
        <v>59.361015999999715</v>
      </c>
      <c r="Y11" s="145">
        <f t="shared" si="5"/>
        <v>26.112943999999999</v>
      </c>
      <c r="Z11" s="146">
        <f t="shared" si="6"/>
        <v>0.64732297303662123</v>
      </c>
      <c r="AA11" s="115">
        <f>$Y11*SUM(Fasering!$D$5)</f>
        <v>0</v>
      </c>
      <c r="AB11" s="45">
        <f>$Y11*SUM(Fasering!$D$5:$D$7)</f>
        <v>6.7518592234251456</v>
      </c>
      <c r="AC11" s="45">
        <f>$Y11*SUM(Fasering!$D$5:$D$8)</f>
        <v>10.625817919801236</v>
      </c>
      <c r="AD11" s="101">
        <f>$Y11*SUM(Fasering!$D$5:$D$9)</f>
        <v>14.499776616177325</v>
      </c>
      <c r="AE11" s="45">
        <f>$Y11*SUM(Fasering!$D$5:$D$10)</f>
        <v>18.373735312553414</v>
      </c>
      <c r="AF11" s="45">
        <f>$Y11*SUM(Fasering!$D$5:$D$11)</f>
        <v>22.238985303623913</v>
      </c>
      <c r="AG11" s="116">
        <f>$Y11*SUM(Fasering!$D$5:$D$12)</f>
        <v>26.112944000000006</v>
      </c>
      <c r="AH11" s="5">
        <f>($AK$3+(I11+R11)*12*7.57%)*SUM(Fasering!$D$5)</f>
        <v>0</v>
      </c>
      <c r="AI11" s="109">
        <f>($AK$3+(J11+S11)*12*7.57%)*SUM(Fasering!$D$5:$D$7)</f>
        <v>504.47798171493559</v>
      </c>
      <c r="AJ11" s="109">
        <f>($AK$3+(K11+T11)*12*7.57%)*SUM(Fasering!$D$5:$D$8)</f>
        <v>823.01617599988765</v>
      </c>
      <c r="AK11" s="104">
        <f>($AK$3+(L11+U11)*12*7.57%)*SUM(Fasering!$D$5:$D$9)</f>
        <v>1162.7641761676855</v>
      </c>
      <c r="AL11" s="9">
        <f>($AK$3+(M11+V11)*12*7.57%)*SUM(Fasering!$D$5:$D$10)</f>
        <v>1523.721982218329</v>
      </c>
      <c r="AM11" s="9">
        <f>($AK$3+(N11+W11)*12*7.57%)*SUM(Fasering!$D$5:$D$11)</f>
        <v>1905.0066904511934</v>
      </c>
      <c r="AN11" s="74">
        <f>($AK$3+(O11+X11)*12*7.57%)*SUM(Fasering!$D$5:$D$12)</f>
        <v>2308.3364283712008</v>
      </c>
      <c r="AO11" s="5">
        <f>($AK$3+(I11+AA11)*12*7.57%)*SUM(Fasering!$D$5)</f>
        <v>0</v>
      </c>
      <c r="AP11" s="109">
        <f>($AK$3+(J11+AB11)*12*7.57%)*SUM(Fasering!$D$5:$D$7)</f>
        <v>502.45878479805998</v>
      </c>
      <c r="AQ11" s="109">
        <f>($AK$3+(K11+AC11)*12*7.57%)*SUM(Fasering!$D$5:$D$8)</f>
        <v>818.01517827953137</v>
      </c>
      <c r="AR11" s="104">
        <f>($AK$3+(L11+AD11)*12*7.57%)*SUM(Fasering!$D$5:$D$9)</f>
        <v>1153.4519280219804</v>
      </c>
      <c r="AS11" s="9">
        <f>($AK$3+(M11+AE11)*12*7.57%)*SUM(Fasering!$D$5:$D$10)</f>
        <v>1508.7690340254069</v>
      </c>
      <c r="AT11" s="9">
        <f>($AK$3+(N11+AF11)*12*7.57%)*SUM(Fasering!$D$5:$D$11)</f>
        <v>1883.1007525187574</v>
      </c>
      <c r="AU11" s="74">
        <f>($AK$3+(O11+AG11)*12*7.57%)*SUM(Fasering!$D$5:$D$12)</f>
        <v>2278.1338797664007</v>
      </c>
    </row>
    <row r="12" spans="1:47" x14ac:dyDescent="0.3">
      <c r="A12" s="32">
        <f t="shared" si="7"/>
        <v>2</v>
      </c>
      <c r="B12" s="142">
        <v>20949.61</v>
      </c>
      <c r="C12" s="143"/>
      <c r="D12" s="142">
        <f t="shared" si="0"/>
        <v>28759.624608000002</v>
      </c>
      <c r="E12" s="144">
        <f t="shared" si="1"/>
        <v>712.93247152323136</v>
      </c>
      <c r="F12" s="145">
        <f t="shared" si="2"/>
        <v>2396.6353840000002</v>
      </c>
      <c r="G12" s="146">
        <f t="shared" si="8"/>
        <v>59.411039293602613</v>
      </c>
      <c r="H12" s="60">
        <f>'L4'!$H$10</f>
        <v>1742.05</v>
      </c>
      <c r="I12" s="60">
        <f>GEW!$E$12+($F12-GEW!$E$12)*SUM(Fasering!$D$5)</f>
        <v>1858.3776639999999</v>
      </c>
      <c r="J12" s="60">
        <f>GEW!$E$12+($F12-GEW!$E$12)*SUM(Fasering!$D$5:$D$7)</f>
        <v>1997.5515676150726</v>
      </c>
      <c r="K12" s="60">
        <f>GEW!$E$12+($F12-GEW!$E$12)*SUM(Fasering!$D$5:$D$8)</f>
        <v>2077.404232840624</v>
      </c>
      <c r="L12" s="98">
        <f>GEW!$E$12+($F12-GEW!$E$12)*SUM(Fasering!$D$5:$D$9)</f>
        <v>2157.2568980661754</v>
      </c>
      <c r="M12" s="60">
        <f>GEW!$E$12+($F12-GEW!$E$12)*SUM(Fasering!$D$5:$D$10)</f>
        <v>2237.1095632917263</v>
      </c>
      <c r="N12" s="60">
        <f>GEW!$E$12+($F12-GEW!$E$12)*SUM(Fasering!$D$5:$D$11)</f>
        <v>2316.7827187744488</v>
      </c>
      <c r="O12" s="117">
        <f>GEW!$E$12+($F12-GEW!$E$12)*SUM(Fasering!$D$5:$D$12)</f>
        <v>2396.6353840000002</v>
      </c>
      <c r="P12" s="145">
        <f t="shared" si="3"/>
        <v>52.224743999999994</v>
      </c>
      <c r="Q12" s="146">
        <f t="shared" si="4"/>
        <v>1.2946175870540084</v>
      </c>
      <c r="R12" s="45">
        <f>$P12*SUM(Fasering!$D$5)</f>
        <v>0</v>
      </c>
      <c r="S12" s="45">
        <f>$P12*SUM(Fasering!$D$5:$D$7)</f>
        <v>13.503422649986039</v>
      </c>
      <c r="T12" s="45">
        <f>$P12*SUM(Fasering!$D$5:$D$8)</f>
        <v>21.25117032580593</v>
      </c>
      <c r="U12" s="101">
        <f>$P12*SUM(Fasering!$D$5:$D$9)</f>
        <v>28.998918001625825</v>
      </c>
      <c r="V12" s="45">
        <f>$P12*SUM(Fasering!$D$5:$D$10)</f>
        <v>36.746665677445719</v>
      </c>
      <c r="W12" s="45">
        <f>$P12*SUM(Fasering!$D$5:$D$11)</f>
        <v>44.476996324180114</v>
      </c>
      <c r="X12" s="116">
        <f>$P12*SUM(Fasering!$D$5:$D$12)</f>
        <v>52.224744000000008</v>
      </c>
      <c r="Y12" s="145">
        <f t="shared" si="5"/>
        <v>26.112943999999999</v>
      </c>
      <c r="Z12" s="146">
        <f t="shared" si="6"/>
        <v>0.64732297303662123</v>
      </c>
      <c r="AA12" s="115">
        <f>$Y12*SUM(Fasering!$D$5)</f>
        <v>0</v>
      </c>
      <c r="AB12" s="45">
        <f>$Y12*SUM(Fasering!$D$5:$D$7)</f>
        <v>6.7518592234251456</v>
      </c>
      <c r="AC12" s="45">
        <f>$Y12*SUM(Fasering!$D$5:$D$8)</f>
        <v>10.625817919801236</v>
      </c>
      <c r="AD12" s="101">
        <f>$Y12*SUM(Fasering!$D$5:$D$9)</f>
        <v>14.499776616177325</v>
      </c>
      <c r="AE12" s="45">
        <f>$Y12*SUM(Fasering!$D$5:$D$10)</f>
        <v>18.373735312553414</v>
      </c>
      <c r="AF12" s="45">
        <f>$Y12*SUM(Fasering!$D$5:$D$11)</f>
        <v>22.238985303623913</v>
      </c>
      <c r="AG12" s="116">
        <f>$Y12*SUM(Fasering!$D$5:$D$12)</f>
        <v>26.112944000000006</v>
      </c>
      <c r="AH12" s="5">
        <f>($AK$3+(I12+R12)*12*7.57%)*SUM(Fasering!$D$5)</f>
        <v>0</v>
      </c>
      <c r="AI12" s="109">
        <f>($AK$3+(J12+S12)*12*7.57%)*SUM(Fasering!$D$5:$D$7)</f>
        <v>508.12480572370293</v>
      </c>
      <c r="AJ12" s="109">
        <f>($AK$3+(K12+T12)*12*7.57%)*SUM(Fasering!$D$5:$D$8)</f>
        <v>832.04836023212465</v>
      </c>
      <c r="AK12" s="104">
        <f>($AK$3+(L12+U12)*12*7.57%)*SUM(Fasering!$D$5:$D$9)</f>
        <v>1179.5828082830235</v>
      </c>
      <c r="AL12" s="9">
        <f>($AK$3+(M12+V12)*12*7.57%)*SUM(Fasering!$D$5:$D$10)</f>
        <v>1550.7281498763991</v>
      </c>
      <c r="AM12" s="9">
        <f>($AK$3+(N12+W12)*12*7.57%)*SUM(Fasering!$D$5:$D$11)</f>
        <v>1944.5704891668654</v>
      </c>
      <c r="AN12" s="74">
        <f>($AK$3+(O12+X12)*12*7.57%)*SUM(Fasering!$D$5:$D$12)</f>
        <v>2362.8845402752008</v>
      </c>
      <c r="AO12" s="5">
        <f>($AK$3+(I12+AA12)*12*7.57%)*SUM(Fasering!$D$5)</f>
        <v>0</v>
      </c>
      <c r="AP12" s="109">
        <f>($AK$3+(J12+AB12)*12*7.57%)*SUM(Fasering!$D$5:$D$7)</f>
        <v>506.53900351375592</v>
      </c>
      <c r="AQ12" s="109">
        <f>($AK$3+(K12+AC12)*12*7.57%)*SUM(Fasering!$D$5:$D$8)</f>
        <v>828.12076249730262</v>
      </c>
      <c r="AR12" s="104">
        <f>($AK$3+(L12+AD12)*12*7.57%)*SUM(Fasering!$D$5:$D$9)</f>
        <v>1172.2693147026735</v>
      </c>
      <c r="AS12" s="9">
        <f>($AK$3+(M12+AE12)*12*7.57%)*SUM(Fasering!$D$5:$D$10)</f>
        <v>1538.9846601298675</v>
      </c>
      <c r="AT12" s="9">
        <f>($AK$3+(N12+AF12)*12*7.57%)*SUM(Fasering!$D$5:$D$11)</f>
        <v>1927.3663797043923</v>
      </c>
      <c r="AU12" s="74">
        <f>($AK$3+(O12+AG12)*12*7.57%)*SUM(Fasering!$D$5:$D$12)</f>
        <v>2339.1645811552012</v>
      </c>
    </row>
    <row r="13" spans="1:47" x14ac:dyDescent="0.3">
      <c r="A13" s="32">
        <f t="shared" si="7"/>
        <v>3</v>
      </c>
      <c r="B13" s="142">
        <v>21743.88</v>
      </c>
      <c r="C13" s="143"/>
      <c r="D13" s="142">
        <f t="shared" si="0"/>
        <v>29849.998464</v>
      </c>
      <c r="E13" s="144">
        <f t="shared" si="1"/>
        <v>739.96213337167421</v>
      </c>
      <c r="F13" s="145">
        <f t="shared" si="2"/>
        <v>2487.4998719999999</v>
      </c>
      <c r="G13" s="146">
        <f t="shared" si="8"/>
        <v>61.663511114306182</v>
      </c>
      <c r="H13" s="60">
        <f>'L4'!$H$10</f>
        <v>1742.05</v>
      </c>
      <c r="I13" s="60">
        <f>GEW!$E$12+($F13-GEW!$E$12)*SUM(Fasering!$D$5)</f>
        <v>1858.3776639999999</v>
      </c>
      <c r="J13" s="60">
        <f>GEW!$E$12+($F13-GEW!$E$12)*SUM(Fasering!$D$5:$D$7)</f>
        <v>2021.0458251520474</v>
      </c>
      <c r="K13" s="60">
        <f>GEW!$E$12+($F13-GEW!$E$12)*SUM(Fasering!$D$5:$D$8)</f>
        <v>2114.3785971583338</v>
      </c>
      <c r="L13" s="98">
        <f>GEW!$E$12+($F13-GEW!$E$12)*SUM(Fasering!$D$5:$D$9)</f>
        <v>2207.7113691646205</v>
      </c>
      <c r="M13" s="60">
        <f>GEW!$E$12+($F13-GEW!$E$12)*SUM(Fasering!$D$5:$D$10)</f>
        <v>2301.0441411709071</v>
      </c>
      <c r="N13" s="60">
        <f>GEW!$E$12+($F13-GEW!$E$12)*SUM(Fasering!$D$5:$D$11)</f>
        <v>2394.1670999937132</v>
      </c>
      <c r="O13" s="117">
        <f>GEW!$E$12+($F13-GEW!$E$12)*SUM(Fasering!$D$5:$D$12)</f>
        <v>2487.4998719999999</v>
      </c>
      <c r="P13" s="145">
        <f t="shared" si="3"/>
        <v>52.224743999999994</v>
      </c>
      <c r="Q13" s="146">
        <f t="shared" si="4"/>
        <v>1.2946175870540084</v>
      </c>
      <c r="R13" s="45">
        <f>$P13*SUM(Fasering!$D$5)</f>
        <v>0</v>
      </c>
      <c r="S13" s="45">
        <f>$P13*SUM(Fasering!$D$5:$D$7)</f>
        <v>13.503422649986039</v>
      </c>
      <c r="T13" s="45">
        <f>$P13*SUM(Fasering!$D$5:$D$8)</f>
        <v>21.25117032580593</v>
      </c>
      <c r="U13" s="101">
        <f>$P13*SUM(Fasering!$D$5:$D$9)</f>
        <v>28.998918001625825</v>
      </c>
      <c r="V13" s="45">
        <f>$P13*SUM(Fasering!$D$5:$D$10)</f>
        <v>36.746665677445719</v>
      </c>
      <c r="W13" s="45">
        <f>$P13*SUM(Fasering!$D$5:$D$11)</f>
        <v>44.476996324180114</v>
      </c>
      <c r="X13" s="116">
        <f>$P13*SUM(Fasering!$D$5:$D$12)</f>
        <v>52.224744000000008</v>
      </c>
      <c r="Y13" s="145">
        <f t="shared" si="5"/>
        <v>26.112943999999999</v>
      </c>
      <c r="Z13" s="146">
        <f t="shared" si="6"/>
        <v>0.64732297303662123</v>
      </c>
      <c r="AA13" s="115">
        <f>$Y13*SUM(Fasering!$D$5)</f>
        <v>0</v>
      </c>
      <c r="AB13" s="45">
        <f>$Y13*SUM(Fasering!$D$5:$D$7)</f>
        <v>6.7518592234251456</v>
      </c>
      <c r="AC13" s="45">
        <f>$Y13*SUM(Fasering!$D$5:$D$8)</f>
        <v>10.625817919801236</v>
      </c>
      <c r="AD13" s="101">
        <f>$Y13*SUM(Fasering!$D$5:$D$9)</f>
        <v>14.499776616177325</v>
      </c>
      <c r="AE13" s="45">
        <f>$Y13*SUM(Fasering!$D$5:$D$10)</f>
        <v>18.373735312553414</v>
      </c>
      <c r="AF13" s="45">
        <f>$Y13*SUM(Fasering!$D$5:$D$11)</f>
        <v>22.238985303623913</v>
      </c>
      <c r="AG13" s="116">
        <f>$Y13*SUM(Fasering!$D$5:$D$12)</f>
        <v>26.112944000000006</v>
      </c>
      <c r="AH13" s="5">
        <f>($AK$3+(I13+R13)*12*7.57%)*SUM(Fasering!$D$5)</f>
        <v>0</v>
      </c>
      <c r="AI13" s="109">
        <f>($AK$3+(J13+S13)*12*7.57%)*SUM(Fasering!$D$5:$D$7)</f>
        <v>513.64311950812578</v>
      </c>
      <c r="AJ13" s="109">
        <f>($AK$3+(K13+T13)*12*7.57%)*SUM(Fasering!$D$5:$D$8)</f>
        <v>845.71571205178327</v>
      </c>
      <c r="AK13" s="104">
        <f>($AK$3+(L13+U13)*12*7.57%)*SUM(Fasering!$D$5:$D$9)</f>
        <v>1205.0324842789262</v>
      </c>
      <c r="AL13" s="9">
        <f>($AK$3+(M13+V13)*12*7.57%)*SUM(Fasering!$D$5:$D$10)</f>
        <v>1591.593436189555</v>
      </c>
      <c r="AM13" s="9">
        <f>($AK$3+(N13+W13)*12*7.57%)*SUM(Fasering!$D$5:$D$11)</f>
        <v>2004.4377751373295</v>
      </c>
      <c r="AN13" s="74">
        <f>($AK$3+(O13+X13)*12*7.57%)*SUM(Fasering!$D$5:$D$12)</f>
        <v>2445.4258411744008</v>
      </c>
      <c r="AO13" s="5">
        <f>($AK$3+(I13+AA13)*12*7.57%)*SUM(Fasering!$D$5)</f>
        <v>0</v>
      </c>
      <c r="AP13" s="109">
        <f>($AK$3+(J13+AB13)*12*7.57%)*SUM(Fasering!$D$5:$D$7)</f>
        <v>512.05731729817887</v>
      </c>
      <c r="AQ13" s="109">
        <f>($AK$3+(K13+AC13)*12*7.57%)*SUM(Fasering!$D$5:$D$8)</f>
        <v>841.78811431696113</v>
      </c>
      <c r="AR13" s="104">
        <f>($AK$3+(L13+AD13)*12*7.57%)*SUM(Fasering!$D$5:$D$9)</f>
        <v>1197.7189906985759</v>
      </c>
      <c r="AS13" s="9">
        <f>($AK$3+(M13+AE13)*12*7.57%)*SUM(Fasering!$D$5:$D$10)</f>
        <v>1579.8499464430231</v>
      </c>
      <c r="AT13" s="9">
        <f>($AK$3+(N13+AF13)*12*7.57%)*SUM(Fasering!$D$5:$D$11)</f>
        <v>1987.2336656748566</v>
      </c>
      <c r="AU13" s="74">
        <f>($AK$3+(O13+AG13)*12*7.57%)*SUM(Fasering!$D$5:$D$12)</f>
        <v>2421.7058820544007</v>
      </c>
    </row>
    <row r="14" spans="1:47" x14ac:dyDescent="0.3">
      <c r="A14" s="32">
        <f t="shared" si="7"/>
        <v>4</v>
      </c>
      <c r="B14" s="142">
        <v>22538.16</v>
      </c>
      <c r="C14" s="143"/>
      <c r="D14" s="142">
        <f t="shared" si="0"/>
        <v>30940.386048</v>
      </c>
      <c r="E14" s="144">
        <f t="shared" si="1"/>
        <v>766.99213552834783</v>
      </c>
      <c r="F14" s="145">
        <f t="shared" si="2"/>
        <v>2578.3655040000003</v>
      </c>
      <c r="G14" s="146">
        <f t="shared" si="8"/>
        <v>63.916011294028998</v>
      </c>
      <c r="H14" s="60">
        <f>'L4'!$H$10</f>
        <v>1742.05</v>
      </c>
      <c r="I14" s="60">
        <f>GEW!$E$12+($F14-GEW!$E$12)*SUM(Fasering!$D$5)</f>
        <v>1858.3776639999999</v>
      </c>
      <c r="J14" s="60">
        <f>GEW!$E$12+($F14-GEW!$E$12)*SUM(Fasering!$D$5:$D$7)</f>
        <v>2044.5403784858868</v>
      </c>
      <c r="K14" s="60">
        <f>GEW!$E$12+($F14-GEW!$E$12)*SUM(Fasering!$D$5:$D$8)</f>
        <v>2151.353426989841</v>
      </c>
      <c r="L14" s="98">
        <f>GEW!$E$12+($F14-GEW!$E$12)*SUM(Fasering!$D$5:$D$9)</f>
        <v>2258.1664754937951</v>
      </c>
      <c r="M14" s="60">
        <f>GEW!$E$12+($F14-GEW!$E$12)*SUM(Fasering!$D$5:$D$10)</f>
        <v>2364.9795239977493</v>
      </c>
      <c r="N14" s="60">
        <f>GEW!$E$12+($F14-GEW!$E$12)*SUM(Fasering!$D$5:$D$11)</f>
        <v>2471.5524554960466</v>
      </c>
      <c r="O14" s="117">
        <f>GEW!$E$12+($F14-GEW!$E$12)*SUM(Fasering!$D$5:$D$12)</f>
        <v>2578.3655040000003</v>
      </c>
      <c r="P14" s="145">
        <f t="shared" si="3"/>
        <v>52.224743999999994</v>
      </c>
      <c r="Q14" s="146">
        <f t="shared" si="4"/>
        <v>1.2946175870540084</v>
      </c>
      <c r="R14" s="45">
        <f>$P14*SUM(Fasering!$D$5)</f>
        <v>0</v>
      </c>
      <c r="S14" s="45">
        <f>$P14*SUM(Fasering!$D$5:$D$7)</f>
        <v>13.503422649986039</v>
      </c>
      <c r="T14" s="45">
        <f>$P14*SUM(Fasering!$D$5:$D$8)</f>
        <v>21.25117032580593</v>
      </c>
      <c r="U14" s="101">
        <f>$P14*SUM(Fasering!$D$5:$D$9)</f>
        <v>28.998918001625825</v>
      </c>
      <c r="V14" s="45">
        <f>$P14*SUM(Fasering!$D$5:$D$10)</f>
        <v>36.746665677445719</v>
      </c>
      <c r="W14" s="45">
        <f>$P14*SUM(Fasering!$D$5:$D$11)</f>
        <v>44.476996324180114</v>
      </c>
      <c r="X14" s="116">
        <f>$P14*SUM(Fasering!$D$5:$D$12)</f>
        <v>52.224744000000008</v>
      </c>
      <c r="Y14" s="145">
        <f t="shared" si="5"/>
        <v>26.112943999999999</v>
      </c>
      <c r="Z14" s="146">
        <f t="shared" si="6"/>
        <v>0.64732297303662123</v>
      </c>
      <c r="AA14" s="115">
        <f>$Y14*SUM(Fasering!$D$5)</f>
        <v>0</v>
      </c>
      <c r="AB14" s="45">
        <f>$Y14*SUM(Fasering!$D$5:$D$7)</f>
        <v>6.7518592234251456</v>
      </c>
      <c r="AC14" s="45">
        <f>$Y14*SUM(Fasering!$D$5:$D$8)</f>
        <v>10.625817919801236</v>
      </c>
      <c r="AD14" s="101">
        <f>$Y14*SUM(Fasering!$D$5:$D$9)</f>
        <v>14.499776616177325</v>
      </c>
      <c r="AE14" s="45">
        <f>$Y14*SUM(Fasering!$D$5:$D$10)</f>
        <v>18.373735312553414</v>
      </c>
      <c r="AF14" s="45">
        <f>$Y14*SUM(Fasering!$D$5:$D$11)</f>
        <v>22.238985303623913</v>
      </c>
      <c r="AG14" s="116">
        <f>$Y14*SUM(Fasering!$D$5:$D$12)</f>
        <v>26.112944000000006</v>
      </c>
      <c r="AH14" s="5">
        <f>($AK$3+(I14+R14)*12*7.57%)*SUM(Fasering!$D$5)</f>
        <v>0</v>
      </c>
      <c r="AI14" s="109">
        <f>($AK$3+(J14+S14)*12*7.57%)*SUM(Fasering!$D$5:$D$7)</f>
        <v>519.16150276909673</v>
      </c>
      <c r="AJ14" s="109">
        <f>($AK$3+(K14+T14)*12*7.57%)*SUM(Fasering!$D$5:$D$8)</f>
        <v>859.38323594582255</v>
      </c>
      <c r="AK14" s="104">
        <f>($AK$3+(L14+U14)*12*7.57%)*SUM(Fasering!$D$5:$D$9)</f>
        <v>1230.4824806907584</v>
      </c>
      <c r="AL14" s="9">
        <f>($AK$3+(M14+V14)*12*7.57%)*SUM(Fasering!$D$5:$D$10)</f>
        <v>1632.459237003904</v>
      </c>
      <c r="AM14" s="9">
        <f>($AK$3+(N14+W14)*12*7.57%)*SUM(Fasering!$D$5:$D$11)</f>
        <v>2064.3058148475307</v>
      </c>
      <c r="AN14" s="74">
        <f>($AK$3+(O14+X14)*12*7.57%)*SUM(Fasering!$D$5:$D$12)</f>
        <v>2527.9681812832009</v>
      </c>
      <c r="AO14" s="5">
        <f>($AK$3+(I14+AA14)*12*7.57%)*SUM(Fasering!$D$5)</f>
        <v>0</v>
      </c>
      <c r="AP14" s="109">
        <f>($AK$3+(J14+AB14)*12*7.57%)*SUM(Fasering!$D$5:$D$7)</f>
        <v>517.57570055914982</v>
      </c>
      <c r="AQ14" s="109">
        <f>($AK$3+(K14+AC14)*12*7.57%)*SUM(Fasering!$D$5:$D$8)</f>
        <v>855.45563821100063</v>
      </c>
      <c r="AR14" s="104">
        <f>($AK$3+(L14+AD14)*12*7.57%)*SUM(Fasering!$D$5:$D$9)</f>
        <v>1223.1689871104079</v>
      </c>
      <c r="AS14" s="9">
        <f>($AK$3+(M14+AE14)*12*7.57%)*SUM(Fasering!$D$5:$D$10)</f>
        <v>1620.7157472573724</v>
      </c>
      <c r="AT14" s="9">
        <f>($AK$3+(N14+AF14)*12*7.57%)*SUM(Fasering!$D$5:$D$11)</f>
        <v>2047.1017053850571</v>
      </c>
      <c r="AU14" s="74">
        <f>($AK$3+(O14+AG14)*12*7.57%)*SUM(Fasering!$D$5:$D$12)</f>
        <v>2504.2482221632013</v>
      </c>
    </row>
    <row r="15" spans="1:47" x14ac:dyDescent="0.3">
      <c r="A15" s="32">
        <f t="shared" si="7"/>
        <v>5</v>
      </c>
      <c r="B15" s="142">
        <v>22538.16</v>
      </c>
      <c r="C15" s="143"/>
      <c r="D15" s="142">
        <f t="shared" si="0"/>
        <v>30940.386048</v>
      </c>
      <c r="E15" s="144">
        <f t="shared" si="1"/>
        <v>766.99213552834783</v>
      </c>
      <c r="F15" s="145">
        <f t="shared" si="2"/>
        <v>2578.3655040000003</v>
      </c>
      <c r="G15" s="146">
        <f t="shared" si="8"/>
        <v>63.916011294028998</v>
      </c>
      <c r="H15" s="60">
        <f>'L4'!$H$10</f>
        <v>1742.05</v>
      </c>
      <c r="I15" s="60">
        <f>GEW!$E$12+($F15-GEW!$E$12)*SUM(Fasering!$D$5)</f>
        <v>1858.3776639999999</v>
      </c>
      <c r="J15" s="60">
        <f>GEW!$E$12+($F15-GEW!$E$12)*SUM(Fasering!$D$5:$D$7)</f>
        <v>2044.5403784858868</v>
      </c>
      <c r="K15" s="60">
        <f>GEW!$E$12+($F15-GEW!$E$12)*SUM(Fasering!$D$5:$D$8)</f>
        <v>2151.353426989841</v>
      </c>
      <c r="L15" s="98">
        <f>GEW!$E$12+($F15-GEW!$E$12)*SUM(Fasering!$D$5:$D$9)</f>
        <v>2258.1664754937951</v>
      </c>
      <c r="M15" s="60">
        <f>GEW!$E$12+($F15-GEW!$E$12)*SUM(Fasering!$D$5:$D$10)</f>
        <v>2364.9795239977493</v>
      </c>
      <c r="N15" s="60">
        <f>GEW!$E$12+($F15-GEW!$E$12)*SUM(Fasering!$D$5:$D$11)</f>
        <v>2471.5524554960466</v>
      </c>
      <c r="O15" s="117">
        <f>GEW!$E$12+($F15-GEW!$E$12)*SUM(Fasering!$D$5:$D$12)</f>
        <v>2578.3655040000003</v>
      </c>
      <c r="P15" s="145">
        <f t="shared" si="3"/>
        <v>52.224743999999994</v>
      </c>
      <c r="Q15" s="146">
        <f t="shared" si="4"/>
        <v>1.2946175870540084</v>
      </c>
      <c r="R15" s="45">
        <f>$P15*SUM(Fasering!$D$5)</f>
        <v>0</v>
      </c>
      <c r="S15" s="45">
        <f>$P15*SUM(Fasering!$D$5:$D$7)</f>
        <v>13.503422649986039</v>
      </c>
      <c r="T15" s="45">
        <f>$P15*SUM(Fasering!$D$5:$D$8)</f>
        <v>21.25117032580593</v>
      </c>
      <c r="U15" s="101">
        <f>$P15*SUM(Fasering!$D$5:$D$9)</f>
        <v>28.998918001625825</v>
      </c>
      <c r="V15" s="45">
        <f>$P15*SUM(Fasering!$D$5:$D$10)</f>
        <v>36.746665677445719</v>
      </c>
      <c r="W15" s="45">
        <f>$P15*SUM(Fasering!$D$5:$D$11)</f>
        <v>44.476996324180114</v>
      </c>
      <c r="X15" s="116">
        <f>$P15*SUM(Fasering!$D$5:$D$12)</f>
        <v>52.224744000000008</v>
      </c>
      <c r="Y15" s="145">
        <f t="shared" si="5"/>
        <v>26.112943999999999</v>
      </c>
      <c r="Z15" s="146">
        <f t="shared" si="6"/>
        <v>0.64732297303662123</v>
      </c>
      <c r="AA15" s="115">
        <f>$Y15*SUM(Fasering!$D$5)</f>
        <v>0</v>
      </c>
      <c r="AB15" s="45">
        <f>$Y15*SUM(Fasering!$D$5:$D$7)</f>
        <v>6.7518592234251456</v>
      </c>
      <c r="AC15" s="45">
        <f>$Y15*SUM(Fasering!$D$5:$D$8)</f>
        <v>10.625817919801236</v>
      </c>
      <c r="AD15" s="101">
        <f>$Y15*SUM(Fasering!$D$5:$D$9)</f>
        <v>14.499776616177325</v>
      </c>
      <c r="AE15" s="45">
        <f>$Y15*SUM(Fasering!$D$5:$D$10)</f>
        <v>18.373735312553414</v>
      </c>
      <c r="AF15" s="45">
        <f>$Y15*SUM(Fasering!$D$5:$D$11)</f>
        <v>22.238985303623913</v>
      </c>
      <c r="AG15" s="116">
        <f>$Y15*SUM(Fasering!$D$5:$D$12)</f>
        <v>26.112944000000006</v>
      </c>
      <c r="AH15" s="5">
        <f>($AK$3+(I15+R15)*12*7.57%)*SUM(Fasering!$D$5)</f>
        <v>0</v>
      </c>
      <c r="AI15" s="109">
        <f>($AK$3+(J15+S15)*12*7.57%)*SUM(Fasering!$D$5:$D$7)</f>
        <v>519.16150276909673</v>
      </c>
      <c r="AJ15" s="109">
        <f>($AK$3+(K15+T15)*12*7.57%)*SUM(Fasering!$D$5:$D$8)</f>
        <v>859.38323594582255</v>
      </c>
      <c r="AK15" s="104">
        <f>($AK$3+(L15+U15)*12*7.57%)*SUM(Fasering!$D$5:$D$9)</f>
        <v>1230.4824806907584</v>
      </c>
      <c r="AL15" s="9">
        <f>($AK$3+(M15+V15)*12*7.57%)*SUM(Fasering!$D$5:$D$10)</f>
        <v>1632.459237003904</v>
      </c>
      <c r="AM15" s="9">
        <f>($AK$3+(N15+W15)*12*7.57%)*SUM(Fasering!$D$5:$D$11)</f>
        <v>2064.3058148475307</v>
      </c>
      <c r="AN15" s="74">
        <f>($AK$3+(O15+X15)*12*7.57%)*SUM(Fasering!$D$5:$D$12)</f>
        <v>2527.9681812832009</v>
      </c>
      <c r="AO15" s="5">
        <f>($AK$3+(I15+AA15)*12*7.57%)*SUM(Fasering!$D$5)</f>
        <v>0</v>
      </c>
      <c r="AP15" s="109">
        <f>($AK$3+(J15+AB15)*12*7.57%)*SUM(Fasering!$D$5:$D$7)</f>
        <v>517.57570055914982</v>
      </c>
      <c r="AQ15" s="109">
        <f>($AK$3+(K15+AC15)*12*7.57%)*SUM(Fasering!$D$5:$D$8)</f>
        <v>855.45563821100063</v>
      </c>
      <c r="AR15" s="104">
        <f>($AK$3+(L15+AD15)*12*7.57%)*SUM(Fasering!$D$5:$D$9)</f>
        <v>1223.1689871104079</v>
      </c>
      <c r="AS15" s="9">
        <f>($AK$3+(M15+AE15)*12*7.57%)*SUM(Fasering!$D$5:$D$10)</f>
        <v>1620.7157472573724</v>
      </c>
      <c r="AT15" s="9">
        <f>($AK$3+(N15+AF15)*12*7.57%)*SUM(Fasering!$D$5:$D$11)</f>
        <v>2047.1017053850571</v>
      </c>
      <c r="AU15" s="74">
        <f>($AK$3+(O15+AG15)*12*7.57%)*SUM(Fasering!$D$5:$D$12)</f>
        <v>2504.2482221632013</v>
      </c>
    </row>
    <row r="16" spans="1:47" x14ac:dyDescent="0.3">
      <c r="A16" s="32">
        <f t="shared" si="7"/>
        <v>6</v>
      </c>
      <c r="B16" s="142">
        <v>23670.23</v>
      </c>
      <c r="C16" s="143"/>
      <c r="D16" s="142">
        <f t="shared" si="0"/>
        <v>32494.491743999999</v>
      </c>
      <c r="E16" s="144">
        <f t="shared" si="1"/>
        <v>805.51740941350863</v>
      </c>
      <c r="F16" s="142">
        <f t="shared" si="2"/>
        <v>2707.8743119999999</v>
      </c>
      <c r="G16" s="144">
        <f t="shared" si="8"/>
        <v>67.126450784459053</v>
      </c>
      <c r="H16" s="60">
        <f>'L4'!$H$10</f>
        <v>1742.05</v>
      </c>
      <c r="I16" s="60">
        <f>GEW!$E$12+($F16-GEW!$E$12)*SUM(Fasering!$D$5)</f>
        <v>1858.3776639999999</v>
      </c>
      <c r="J16" s="60">
        <f>GEW!$E$12+($F16-GEW!$E$12)*SUM(Fasering!$D$5:$D$7)</f>
        <v>2078.0266540973075</v>
      </c>
      <c r="K16" s="60">
        <f>GEW!$E$12+($F16-GEW!$E$12)*SUM(Fasering!$D$5:$D$8)</f>
        <v>2204.0528473546415</v>
      </c>
      <c r="L16" s="98">
        <f>GEW!$E$12+($F16-GEW!$E$12)*SUM(Fasering!$D$5:$D$9)</f>
        <v>2330.0790406119754</v>
      </c>
      <c r="M16" s="60">
        <f>GEW!$E$12+($F16-GEW!$E$12)*SUM(Fasering!$D$5:$D$10)</f>
        <v>2456.1052338693089</v>
      </c>
      <c r="N16" s="60">
        <f>GEW!$E$12+($F16-GEW!$E$12)*SUM(Fasering!$D$5:$D$11)</f>
        <v>2581.848118742666</v>
      </c>
      <c r="O16" s="117">
        <f>GEW!$E$12+($F16-GEW!$E$12)*SUM(Fasering!$D$5:$D$12)</f>
        <v>2707.8743119999999</v>
      </c>
      <c r="P16" s="145">
        <f t="shared" si="3"/>
        <v>0</v>
      </c>
      <c r="Q16" s="146">
        <f t="shared" si="4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101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116">
        <f>$P16*SUM(Fasering!$D$5:$D$12)</f>
        <v>0</v>
      </c>
      <c r="Y16" s="145">
        <f t="shared" si="5"/>
        <v>0</v>
      </c>
      <c r="Z16" s="146">
        <f t="shared" si="6"/>
        <v>0</v>
      </c>
      <c r="AA16" s="115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101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116">
        <f>$Y16*SUM(Fasering!$D$5:$D$12)</f>
        <v>0</v>
      </c>
      <c r="AH16" s="5">
        <f>($AK$3+(I16+R16)*12*7.57%)*SUM(Fasering!$D$5)</f>
        <v>0</v>
      </c>
      <c r="AI16" s="109">
        <f>($AK$3+(J16+S16)*12*7.57%)*SUM(Fasering!$D$5:$D$7)</f>
        <v>523.85506045125101</v>
      </c>
      <c r="AJ16" s="109">
        <f>($AK$3+(K16+T16)*12*7.57%)*SUM(Fasering!$D$5:$D$8)</f>
        <v>871.00789279461276</v>
      </c>
      <c r="AK16" s="104">
        <f>($AK$3+(L16+U16)*12*7.57%)*SUM(Fasering!$D$5:$D$9)</f>
        <v>1252.1284991930208</v>
      </c>
      <c r="AL16" s="9">
        <f>($AK$3+(M16+V16)*12*7.57%)*SUM(Fasering!$D$5:$D$10)</f>
        <v>1667.216879646475</v>
      </c>
      <c r="AM16" s="9">
        <f>($AK$3+(N16+W16)*12*7.57%)*SUM(Fasering!$D$5:$D$11)</f>
        <v>2115.2254564180371</v>
      </c>
      <c r="AN16" s="74">
        <f>($AK$3+(O16+X16)*12*7.57%)*SUM(Fasering!$D$5:$D$12)</f>
        <v>2598.1730250208007</v>
      </c>
      <c r="AO16" s="5">
        <f>($AK$3+(I16+AA16)*12*7.57%)*SUM(Fasering!$D$5)</f>
        <v>0</v>
      </c>
      <c r="AP16" s="109">
        <f>($AK$3+(J16+AB16)*12*7.57%)*SUM(Fasering!$D$5:$D$7)</f>
        <v>523.85506045125101</v>
      </c>
      <c r="AQ16" s="109">
        <f>($AK$3+(K16+AC16)*12*7.57%)*SUM(Fasering!$D$5:$D$8)</f>
        <v>871.00789279461276</v>
      </c>
      <c r="AR16" s="104">
        <f>($AK$3+(L16+AD16)*12*7.57%)*SUM(Fasering!$D$5:$D$9)</f>
        <v>1252.1284991930208</v>
      </c>
      <c r="AS16" s="9">
        <f>($AK$3+(M16+AE16)*12*7.57%)*SUM(Fasering!$D$5:$D$10)</f>
        <v>1667.216879646475</v>
      </c>
      <c r="AT16" s="9">
        <f>($AK$3+(N16+AF16)*12*7.57%)*SUM(Fasering!$D$5:$D$11)</f>
        <v>2115.2254564180371</v>
      </c>
      <c r="AU16" s="74">
        <f>($AK$3+(O16+AG16)*12*7.57%)*SUM(Fasering!$D$5:$D$12)</f>
        <v>2598.1730250208007</v>
      </c>
    </row>
    <row r="17" spans="1:47" x14ac:dyDescent="0.3">
      <c r="A17" s="32">
        <f t="shared" si="7"/>
        <v>7</v>
      </c>
      <c r="B17" s="142">
        <v>24928.32</v>
      </c>
      <c r="C17" s="143"/>
      <c r="D17" s="142">
        <f t="shared" si="0"/>
        <v>34221.597695999997</v>
      </c>
      <c r="E17" s="144">
        <f t="shared" si="1"/>
        <v>848.33124762332079</v>
      </c>
      <c r="F17" s="142">
        <f t="shared" si="2"/>
        <v>2851.7998080000002</v>
      </c>
      <c r="G17" s="144">
        <f t="shared" si="8"/>
        <v>70.694270635276737</v>
      </c>
      <c r="H17" s="60">
        <f>'L4'!$H$10</f>
        <v>1742.05</v>
      </c>
      <c r="I17" s="60">
        <f>GEW!$E$12+($F17-GEW!$E$12)*SUM(Fasering!$D$5)</f>
        <v>1858.3776639999999</v>
      </c>
      <c r="J17" s="60">
        <f>GEW!$E$12+($F17-GEW!$E$12)*SUM(Fasering!$D$5:$D$7)</f>
        <v>2115.2405617920367</v>
      </c>
      <c r="K17" s="60">
        <f>GEW!$E$12+($F17-GEW!$E$12)*SUM(Fasering!$D$5:$D$8)</f>
        <v>2262.6186725834277</v>
      </c>
      <c r="L17" s="98">
        <f>GEW!$E$12+($F17-GEW!$E$12)*SUM(Fasering!$D$5:$D$9)</f>
        <v>2409.9967833748183</v>
      </c>
      <c r="M17" s="60">
        <f>GEW!$E$12+($F17-GEW!$E$12)*SUM(Fasering!$D$5:$D$10)</f>
        <v>2557.3748941662088</v>
      </c>
      <c r="N17" s="60">
        <f>GEW!$E$12+($F17-GEW!$E$12)*SUM(Fasering!$D$5:$D$11)</f>
        <v>2704.4216972086097</v>
      </c>
      <c r="O17" s="117">
        <f>GEW!$E$12+($F17-GEW!$E$12)*SUM(Fasering!$D$5:$D$12)</f>
        <v>2851.7998080000007</v>
      </c>
      <c r="P17" s="145">
        <f t="shared" si="3"/>
        <v>0</v>
      </c>
      <c r="Q17" s="146">
        <f t="shared" si="4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101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116">
        <f>$P17*SUM(Fasering!$D$5:$D$12)</f>
        <v>0</v>
      </c>
      <c r="Y17" s="145">
        <f t="shared" si="5"/>
        <v>0</v>
      </c>
      <c r="Z17" s="146">
        <f t="shared" si="6"/>
        <v>0</v>
      </c>
      <c r="AA17" s="115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101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116">
        <f>$Y17*SUM(Fasering!$D$5:$D$12)</f>
        <v>0</v>
      </c>
      <c r="AH17" s="5">
        <f>($AK$3+(I17+R17)*12*7.57%)*SUM(Fasering!$D$5)</f>
        <v>0</v>
      </c>
      <c r="AI17" s="109">
        <f>($AK$3+(J17+S17)*12*7.57%)*SUM(Fasering!$D$5:$D$7)</f>
        <v>532.59583548876299</v>
      </c>
      <c r="AJ17" s="109">
        <f>($AK$3+(K17+T17)*12*7.57%)*SUM(Fasering!$D$5:$D$8)</f>
        <v>892.65639853043865</v>
      </c>
      <c r="AK17" s="104">
        <f>($AK$3+(L17+U17)*12*7.57%)*SUM(Fasering!$D$5:$D$9)</f>
        <v>1292.4397068096821</v>
      </c>
      <c r="AL17" s="9">
        <f>($AK$3+(M17+V17)*12*7.57%)*SUM(Fasering!$D$5:$D$10)</f>
        <v>1731.9457603264932</v>
      </c>
      <c r="AM17" s="9">
        <f>($AK$3+(N17+W17)*12*7.57%)*SUM(Fasering!$D$5:$D$11)</f>
        <v>2210.0526987998237</v>
      </c>
      <c r="AN17" s="74">
        <f>($AK$3+(O17+X17)*12*7.57%)*SUM(Fasering!$D$5:$D$12)</f>
        <v>2728.9149455872016</v>
      </c>
      <c r="AO17" s="5">
        <f>($AK$3+(I17+AA17)*12*7.57%)*SUM(Fasering!$D$5)</f>
        <v>0</v>
      </c>
      <c r="AP17" s="109">
        <f>($AK$3+(J17+AB17)*12*7.57%)*SUM(Fasering!$D$5:$D$7)</f>
        <v>532.59583548876299</v>
      </c>
      <c r="AQ17" s="109">
        <f>($AK$3+(K17+AC17)*12*7.57%)*SUM(Fasering!$D$5:$D$8)</f>
        <v>892.65639853043865</v>
      </c>
      <c r="AR17" s="104">
        <f>($AK$3+(L17+AD17)*12*7.57%)*SUM(Fasering!$D$5:$D$9)</f>
        <v>1292.4397068096821</v>
      </c>
      <c r="AS17" s="9">
        <f>($AK$3+(M17+AE17)*12*7.57%)*SUM(Fasering!$D$5:$D$10)</f>
        <v>1731.9457603264932</v>
      </c>
      <c r="AT17" s="9">
        <f>($AK$3+(N17+AF17)*12*7.57%)*SUM(Fasering!$D$5:$D$11)</f>
        <v>2210.0526987998237</v>
      </c>
      <c r="AU17" s="74">
        <f>($AK$3+(O17+AG17)*12*7.57%)*SUM(Fasering!$D$5:$D$12)</f>
        <v>2728.9149455872016</v>
      </c>
    </row>
    <row r="18" spans="1:47" x14ac:dyDescent="0.3">
      <c r="A18" s="32">
        <f t="shared" si="7"/>
        <v>8</v>
      </c>
      <c r="B18" s="142">
        <v>24928.32</v>
      </c>
      <c r="C18" s="143"/>
      <c r="D18" s="142">
        <f t="shared" si="0"/>
        <v>34221.597695999997</v>
      </c>
      <c r="E18" s="144">
        <f t="shared" si="1"/>
        <v>848.33124762332079</v>
      </c>
      <c r="F18" s="142">
        <f t="shared" si="2"/>
        <v>2851.7998080000002</v>
      </c>
      <c r="G18" s="144">
        <f t="shared" si="8"/>
        <v>70.694270635276737</v>
      </c>
      <c r="H18" s="60">
        <f>'L4'!$H$10</f>
        <v>1742.05</v>
      </c>
      <c r="I18" s="60">
        <f>GEW!$E$12+($F18-GEW!$E$12)*SUM(Fasering!$D$5)</f>
        <v>1858.3776639999999</v>
      </c>
      <c r="J18" s="60">
        <f>GEW!$E$12+($F18-GEW!$E$12)*SUM(Fasering!$D$5:$D$7)</f>
        <v>2115.2405617920367</v>
      </c>
      <c r="K18" s="60">
        <f>GEW!$E$12+($F18-GEW!$E$12)*SUM(Fasering!$D$5:$D$8)</f>
        <v>2262.6186725834277</v>
      </c>
      <c r="L18" s="98">
        <f>GEW!$E$12+($F18-GEW!$E$12)*SUM(Fasering!$D$5:$D$9)</f>
        <v>2409.9967833748183</v>
      </c>
      <c r="M18" s="60">
        <f>GEW!$E$12+($F18-GEW!$E$12)*SUM(Fasering!$D$5:$D$10)</f>
        <v>2557.3748941662088</v>
      </c>
      <c r="N18" s="60">
        <f>GEW!$E$12+($F18-GEW!$E$12)*SUM(Fasering!$D$5:$D$11)</f>
        <v>2704.4216972086097</v>
      </c>
      <c r="O18" s="117">
        <f>GEW!$E$12+($F18-GEW!$E$12)*SUM(Fasering!$D$5:$D$12)</f>
        <v>2851.7998080000007</v>
      </c>
      <c r="P18" s="145">
        <f t="shared" si="3"/>
        <v>0</v>
      </c>
      <c r="Q18" s="146">
        <f t="shared" si="4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101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116">
        <f>$P18*SUM(Fasering!$D$5:$D$12)</f>
        <v>0</v>
      </c>
      <c r="Y18" s="145">
        <f t="shared" si="5"/>
        <v>0</v>
      </c>
      <c r="Z18" s="146">
        <f t="shared" si="6"/>
        <v>0</v>
      </c>
      <c r="AA18" s="115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101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116">
        <f>$Y18*SUM(Fasering!$D$5:$D$12)</f>
        <v>0</v>
      </c>
      <c r="AH18" s="5">
        <f>($AK$3+(I18+R18)*12*7.57%)*SUM(Fasering!$D$5)</f>
        <v>0</v>
      </c>
      <c r="AI18" s="109">
        <f>($AK$3+(J18+S18)*12*7.57%)*SUM(Fasering!$D$5:$D$7)</f>
        <v>532.59583548876299</v>
      </c>
      <c r="AJ18" s="109">
        <f>($AK$3+(K18+T18)*12*7.57%)*SUM(Fasering!$D$5:$D$8)</f>
        <v>892.65639853043865</v>
      </c>
      <c r="AK18" s="104">
        <f>($AK$3+(L18+U18)*12*7.57%)*SUM(Fasering!$D$5:$D$9)</f>
        <v>1292.4397068096821</v>
      </c>
      <c r="AL18" s="9">
        <f>($AK$3+(M18+V18)*12*7.57%)*SUM(Fasering!$D$5:$D$10)</f>
        <v>1731.9457603264932</v>
      </c>
      <c r="AM18" s="9">
        <f>($AK$3+(N18+W18)*12*7.57%)*SUM(Fasering!$D$5:$D$11)</f>
        <v>2210.0526987998237</v>
      </c>
      <c r="AN18" s="74">
        <f>($AK$3+(O18+X18)*12*7.57%)*SUM(Fasering!$D$5:$D$12)</f>
        <v>2728.9149455872016</v>
      </c>
      <c r="AO18" s="5">
        <f>($AK$3+(I18+AA18)*12*7.57%)*SUM(Fasering!$D$5)</f>
        <v>0</v>
      </c>
      <c r="AP18" s="109">
        <f>($AK$3+(J18+AB18)*12*7.57%)*SUM(Fasering!$D$5:$D$7)</f>
        <v>532.59583548876299</v>
      </c>
      <c r="AQ18" s="109">
        <f>($AK$3+(K18+AC18)*12*7.57%)*SUM(Fasering!$D$5:$D$8)</f>
        <v>892.65639853043865</v>
      </c>
      <c r="AR18" s="104">
        <f>($AK$3+(L18+AD18)*12*7.57%)*SUM(Fasering!$D$5:$D$9)</f>
        <v>1292.4397068096821</v>
      </c>
      <c r="AS18" s="9">
        <f>($AK$3+(M18+AE18)*12*7.57%)*SUM(Fasering!$D$5:$D$10)</f>
        <v>1731.9457603264932</v>
      </c>
      <c r="AT18" s="9">
        <f>($AK$3+(N18+AF18)*12*7.57%)*SUM(Fasering!$D$5:$D$11)</f>
        <v>2210.0526987998237</v>
      </c>
      <c r="AU18" s="74">
        <f>($AK$3+(O18+AG18)*12*7.57%)*SUM(Fasering!$D$5:$D$12)</f>
        <v>2728.9149455872016</v>
      </c>
    </row>
    <row r="19" spans="1:47" x14ac:dyDescent="0.3">
      <c r="A19" s="32">
        <f t="shared" si="7"/>
        <v>9</v>
      </c>
      <c r="B19" s="142">
        <v>25580.99</v>
      </c>
      <c r="C19" s="143"/>
      <c r="D19" s="142">
        <f t="shared" si="0"/>
        <v>35117.583072000001</v>
      </c>
      <c r="E19" s="144">
        <f t="shared" si="1"/>
        <v>870.54214492351252</v>
      </c>
      <c r="F19" s="142">
        <f t="shared" si="2"/>
        <v>2926.4652560000004</v>
      </c>
      <c r="G19" s="144">
        <f t="shared" si="8"/>
        <v>72.545178743626053</v>
      </c>
      <c r="H19" s="60">
        <f>'L4'!$H$10</f>
        <v>1742.05</v>
      </c>
      <c r="I19" s="60">
        <f>GEW!$E$12+($F19-GEW!$E$12)*SUM(Fasering!$D$5)</f>
        <v>1858.3776639999999</v>
      </c>
      <c r="J19" s="60">
        <f>GEW!$E$12+($F19-GEW!$E$12)*SUM(Fasering!$D$5:$D$7)</f>
        <v>2134.5463357311978</v>
      </c>
      <c r="K19" s="60">
        <f>GEW!$E$12+($F19-GEW!$E$12)*SUM(Fasering!$D$5:$D$8)</f>
        <v>2293.0013615421444</v>
      </c>
      <c r="L19" s="98">
        <f>GEW!$E$12+($F19-GEW!$E$12)*SUM(Fasering!$D$5:$D$9)</f>
        <v>2451.4563873530906</v>
      </c>
      <c r="M19" s="60">
        <f>GEW!$E$12+($F19-GEW!$E$12)*SUM(Fasering!$D$5:$D$10)</f>
        <v>2609.9114131640372</v>
      </c>
      <c r="N19" s="60">
        <f>GEW!$E$12+($F19-GEW!$E$12)*SUM(Fasering!$D$5:$D$11)</f>
        <v>2768.0102301890543</v>
      </c>
      <c r="O19" s="117">
        <f>GEW!$E$12+($F19-GEW!$E$12)*SUM(Fasering!$D$5:$D$12)</f>
        <v>2926.4652560000004</v>
      </c>
      <c r="P19" s="145">
        <f t="shared" si="3"/>
        <v>0</v>
      </c>
      <c r="Q19" s="146">
        <f t="shared" si="4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101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116">
        <f>$P19*SUM(Fasering!$D$5:$D$12)</f>
        <v>0</v>
      </c>
      <c r="Y19" s="145">
        <f t="shared" si="5"/>
        <v>0</v>
      </c>
      <c r="Z19" s="146">
        <f t="shared" si="6"/>
        <v>0</v>
      </c>
      <c r="AA19" s="115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101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116">
        <f>$Y19*SUM(Fasering!$D$5:$D$12)</f>
        <v>0</v>
      </c>
      <c r="AH19" s="5">
        <f>($AK$3+(I19+R19)*12*7.57%)*SUM(Fasering!$D$5)</f>
        <v>0</v>
      </c>
      <c r="AI19" s="109">
        <f>($AK$3+(J19+S19)*12*7.57%)*SUM(Fasering!$D$5:$D$7)</f>
        <v>537.13036135236007</v>
      </c>
      <c r="AJ19" s="109">
        <f>($AK$3+(K19+T19)*12*7.57%)*SUM(Fasering!$D$5:$D$8)</f>
        <v>903.88717712227333</v>
      </c>
      <c r="AK19" s="104">
        <f>($AK$3+(L19+U19)*12*7.57%)*SUM(Fasering!$D$5:$D$9)</f>
        <v>1313.3522932503706</v>
      </c>
      <c r="AL19" s="9">
        <f>($AK$3+(M19+V19)*12*7.57%)*SUM(Fasering!$D$5:$D$10)</f>
        <v>1765.5257097366525</v>
      </c>
      <c r="AM19" s="9">
        <f>($AK$3+(N19+W19)*12*7.57%)*SUM(Fasering!$D$5:$D$11)</f>
        <v>2259.2470301158032</v>
      </c>
      <c r="AN19" s="74">
        <f>($AK$3+(O19+X19)*12*7.57%)*SUM(Fasering!$D$5:$D$12)</f>
        <v>2796.7410385504013</v>
      </c>
      <c r="AO19" s="5">
        <f>($AK$3+(I19+AA19)*12*7.57%)*SUM(Fasering!$D$5)</f>
        <v>0</v>
      </c>
      <c r="AP19" s="109">
        <f>($AK$3+(J19+AB19)*12*7.57%)*SUM(Fasering!$D$5:$D$7)</f>
        <v>537.13036135236007</v>
      </c>
      <c r="AQ19" s="109">
        <f>($AK$3+(K19+AC19)*12*7.57%)*SUM(Fasering!$D$5:$D$8)</f>
        <v>903.88717712227333</v>
      </c>
      <c r="AR19" s="104">
        <f>($AK$3+(L19+AD19)*12*7.57%)*SUM(Fasering!$D$5:$D$9)</f>
        <v>1313.3522932503706</v>
      </c>
      <c r="AS19" s="9">
        <f>($AK$3+(M19+AE19)*12*7.57%)*SUM(Fasering!$D$5:$D$10)</f>
        <v>1765.5257097366525</v>
      </c>
      <c r="AT19" s="9">
        <f>($AK$3+(N19+AF19)*12*7.57%)*SUM(Fasering!$D$5:$D$11)</f>
        <v>2259.2470301158032</v>
      </c>
      <c r="AU19" s="74">
        <f>($AK$3+(O19+AG19)*12*7.57%)*SUM(Fasering!$D$5:$D$12)</f>
        <v>2796.7410385504013</v>
      </c>
    </row>
    <row r="20" spans="1:47" x14ac:dyDescent="0.3">
      <c r="A20" s="32">
        <f t="shared" si="7"/>
        <v>10</v>
      </c>
      <c r="B20" s="142">
        <v>25934.38</v>
      </c>
      <c r="C20" s="143"/>
      <c r="D20" s="142">
        <f t="shared" si="0"/>
        <v>35602.716864000002</v>
      </c>
      <c r="E20" s="144">
        <f t="shared" si="1"/>
        <v>882.56829749206122</v>
      </c>
      <c r="F20" s="142">
        <f t="shared" si="2"/>
        <v>2966.8930719999998</v>
      </c>
      <c r="G20" s="144">
        <f t="shared" si="8"/>
        <v>73.54735812433843</v>
      </c>
      <c r="H20" s="60">
        <f>'L4'!$H$10</f>
        <v>1742.05</v>
      </c>
      <c r="I20" s="60">
        <f>GEW!$E$12+($F20-GEW!$E$12)*SUM(Fasering!$D$5)</f>
        <v>1858.3776639999999</v>
      </c>
      <c r="J20" s="60">
        <f>GEW!$E$12+($F20-GEW!$E$12)*SUM(Fasering!$D$5:$D$7)</f>
        <v>2144.9995011170131</v>
      </c>
      <c r="K20" s="60">
        <f>GEW!$E$12+($F20-GEW!$E$12)*SUM(Fasering!$D$5:$D$8)</f>
        <v>2309.4521535980389</v>
      </c>
      <c r="L20" s="98">
        <f>GEW!$E$12+($F20-GEW!$E$12)*SUM(Fasering!$D$5:$D$9)</f>
        <v>2473.9048060790647</v>
      </c>
      <c r="M20" s="60">
        <f>GEW!$E$12+($F20-GEW!$E$12)*SUM(Fasering!$D$5:$D$10)</f>
        <v>2638.3574585600909</v>
      </c>
      <c r="N20" s="60">
        <f>GEW!$E$12+($F20-GEW!$E$12)*SUM(Fasering!$D$5:$D$11)</f>
        <v>2802.4404195189741</v>
      </c>
      <c r="O20" s="117">
        <f>GEW!$E$12+($F20-GEW!$E$12)*SUM(Fasering!$D$5:$D$12)</f>
        <v>2966.8930719999998</v>
      </c>
      <c r="P20" s="142">
        <f t="shared" si="3"/>
        <v>0</v>
      </c>
      <c r="Q20" s="144">
        <f t="shared" si="4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101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116">
        <f>$P20*SUM(Fasering!$D$5:$D$12)</f>
        <v>0</v>
      </c>
      <c r="Y20" s="142">
        <f t="shared" si="5"/>
        <v>0</v>
      </c>
      <c r="Z20" s="144">
        <f t="shared" si="6"/>
        <v>0</v>
      </c>
      <c r="AA20" s="115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101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116">
        <f>$Y20*SUM(Fasering!$D$5:$D$12)</f>
        <v>0</v>
      </c>
      <c r="AH20" s="5">
        <f>($AK$3+(I20+R20)*12*7.57%)*SUM(Fasering!$D$5)</f>
        <v>0</v>
      </c>
      <c r="AI20" s="109">
        <f>($AK$3+(J20+S20)*12*7.57%)*SUM(Fasering!$D$5:$D$7)</f>
        <v>539.5855930849915</v>
      </c>
      <c r="AJ20" s="109">
        <f>($AK$3+(K20+T20)*12*7.57%)*SUM(Fasering!$D$5:$D$8)</f>
        <v>909.9681136546227</v>
      </c>
      <c r="AK20" s="104">
        <f>($AK$3+(L20+U20)*12*7.57%)*SUM(Fasering!$D$5:$D$9)</f>
        <v>1324.6754717667343</v>
      </c>
      <c r="AL20" s="9">
        <f>($AK$3+(M20+V20)*12*7.57%)*SUM(Fasering!$D$5:$D$10)</f>
        <v>1783.7076674213263</v>
      </c>
      <c r="AM20" s="9">
        <f>($AK$3+(N20+W20)*12*7.57%)*SUM(Fasering!$D$5:$D$11)</f>
        <v>2285.8834386281505</v>
      </c>
      <c r="AN20" s="74">
        <f>($AK$3+(O20+X20)*12*7.57%)*SUM(Fasering!$D$5:$D$12)</f>
        <v>2833.4656666048008</v>
      </c>
      <c r="AO20" s="5">
        <f>($AK$3+(I20+AA20)*12*7.57%)*SUM(Fasering!$D$5)</f>
        <v>0</v>
      </c>
      <c r="AP20" s="109">
        <f>($AK$3+(J20+AB20)*12*7.57%)*SUM(Fasering!$D$5:$D$7)</f>
        <v>539.5855930849915</v>
      </c>
      <c r="AQ20" s="109">
        <f>($AK$3+(K20+AC20)*12*7.57%)*SUM(Fasering!$D$5:$D$8)</f>
        <v>909.9681136546227</v>
      </c>
      <c r="AR20" s="104">
        <f>($AK$3+(L20+AD20)*12*7.57%)*SUM(Fasering!$D$5:$D$9)</f>
        <v>1324.6754717667343</v>
      </c>
      <c r="AS20" s="9">
        <f>($AK$3+(M20+AE20)*12*7.57%)*SUM(Fasering!$D$5:$D$10)</f>
        <v>1783.7076674213263</v>
      </c>
      <c r="AT20" s="9">
        <f>($AK$3+(N20+AF20)*12*7.57%)*SUM(Fasering!$D$5:$D$11)</f>
        <v>2285.8834386281505</v>
      </c>
      <c r="AU20" s="74">
        <f>($AK$3+(O20+AG20)*12*7.57%)*SUM(Fasering!$D$5:$D$12)</f>
        <v>2833.4656666048008</v>
      </c>
    </row>
    <row r="21" spans="1:47" x14ac:dyDescent="0.3">
      <c r="A21" s="32">
        <f t="shared" si="7"/>
        <v>11</v>
      </c>
      <c r="B21" s="142">
        <v>26233.279999999999</v>
      </c>
      <c r="C21" s="143"/>
      <c r="D21" s="142">
        <f t="shared" si="0"/>
        <v>36013.046783999998</v>
      </c>
      <c r="E21" s="144">
        <f t="shared" si="1"/>
        <v>892.74011051093328</v>
      </c>
      <c r="F21" s="142">
        <f t="shared" si="2"/>
        <v>3001.0872319999999</v>
      </c>
      <c r="G21" s="144">
        <f t="shared" si="8"/>
        <v>74.395009209244435</v>
      </c>
      <c r="H21" s="60">
        <f>'L4'!$H$10</f>
        <v>1742.05</v>
      </c>
      <c r="I21" s="60">
        <f>GEW!$E$12+($F21-GEW!$E$12)*SUM(Fasering!$D$5)</f>
        <v>1858.3776639999999</v>
      </c>
      <c r="J21" s="60">
        <f>GEW!$E$12+($F21-GEW!$E$12)*SUM(Fasering!$D$5:$D$7)</f>
        <v>2153.8408693895171</v>
      </c>
      <c r="K21" s="60">
        <f>GEW!$E$12+($F21-GEW!$E$12)*SUM(Fasering!$D$5:$D$8)</f>
        <v>2323.3663609765922</v>
      </c>
      <c r="L21" s="98">
        <f>GEW!$E$12+($F21-GEW!$E$12)*SUM(Fasering!$D$5:$D$9)</f>
        <v>2492.8918525636673</v>
      </c>
      <c r="M21" s="60">
        <f>GEW!$E$12+($F21-GEW!$E$12)*SUM(Fasering!$D$5:$D$10)</f>
        <v>2662.4173441507428</v>
      </c>
      <c r="N21" s="60">
        <f>GEW!$E$12+($F21-GEW!$E$12)*SUM(Fasering!$D$5:$D$11)</f>
        <v>2831.5617404129248</v>
      </c>
      <c r="O21" s="117">
        <f>GEW!$E$12+($F21-GEW!$E$12)*SUM(Fasering!$D$5:$D$12)</f>
        <v>3001.0872319999999</v>
      </c>
      <c r="P21" s="142">
        <f t="shared" si="3"/>
        <v>0</v>
      </c>
      <c r="Q21" s="144">
        <f t="shared" si="4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101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116">
        <f>$P21*SUM(Fasering!$D$5:$D$12)</f>
        <v>0</v>
      </c>
      <c r="Y21" s="142">
        <f t="shared" si="5"/>
        <v>0</v>
      </c>
      <c r="Z21" s="144">
        <f t="shared" si="6"/>
        <v>0</v>
      </c>
      <c r="AA21" s="115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101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116">
        <f>$Y21*SUM(Fasering!$D$5:$D$12)</f>
        <v>0</v>
      </c>
      <c r="AH21" s="5">
        <f>($AK$3+(I21+R21)*12*7.57%)*SUM(Fasering!$D$5)</f>
        <v>0</v>
      </c>
      <c r="AI21" s="109">
        <f>($AK$3+(J21+S21)*12*7.57%)*SUM(Fasering!$D$5:$D$7)</f>
        <v>541.66224710713016</v>
      </c>
      <c r="AJ21" s="109">
        <f>($AK$3+(K21+T21)*12*7.57%)*SUM(Fasering!$D$5:$D$8)</f>
        <v>915.1114168876494</v>
      </c>
      <c r="AK21" s="104">
        <f>($AK$3+(L21+U21)*12*7.57%)*SUM(Fasering!$D$5:$D$9)</f>
        <v>1334.2527038857559</v>
      </c>
      <c r="AL21" s="9">
        <f>($AK$3+(M21+V21)*12*7.57%)*SUM(Fasering!$D$5:$D$10)</f>
        <v>1799.0861081014502</v>
      </c>
      <c r="AM21" s="9">
        <f>($AK$3+(N21+W21)*12*7.57%)*SUM(Fasering!$D$5:$D$11)</f>
        <v>2308.4127193218337</v>
      </c>
      <c r="AN21" s="74">
        <f>($AK$3+(O21+X21)*12*7.57%)*SUM(Fasering!$D$5:$D$12)</f>
        <v>2864.5276415488006</v>
      </c>
      <c r="AO21" s="5">
        <f>($AK$3+(I21+AA21)*12*7.57%)*SUM(Fasering!$D$5)</f>
        <v>0</v>
      </c>
      <c r="AP21" s="109">
        <f>($AK$3+(J21+AB21)*12*7.57%)*SUM(Fasering!$D$5:$D$7)</f>
        <v>541.66224710713016</v>
      </c>
      <c r="AQ21" s="109">
        <f>($AK$3+(K21+AC21)*12*7.57%)*SUM(Fasering!$D$5:$D$8)</f>
        <v>915.1114168876494</v>
      </c>
      <c r="AR21" s="104">
        <f>($AK$3+(L21+AD21)*12*7.57%)*SUM(Fasering!$D$5:$D$9)</f>
        <v>1334.2527038857559</v>
      </c>
      <c r="AS21" s="9">
        <f>($AK$3+(M21+AE21)*12*7.57%)*SUM(Fasering!$D$5:$D$10)</f>
        <v>1799.0861081014502</v>
      </c>
      <c r="AT21" s="9">
        <f>($AK$3+(N21+AF21)*12*7.57%)*SUM(Fasering!$D$5:$D$11)</f>
        <v>2308.4127193218337</v>
      </c>
      <c r="AU21" s="74">
        <f>($AK$3+(O21+AG21)*12*7.57%)*SUM(Fasering!$D$5:$D$12)</f>
        <v>2864.5276415488006</v>
      </c>
    </row>
    <row r="22" spans="1:47" x14ac:dyDescent="0.3">
      <c r="A22" s="32">
        <f t="shared" si="7"/>
        <v>12</v>
      </c>
      <c r="B22" s="142">
        <v>27066.45</v>
      </c>
      <c r="C22" s="143"/>
      <c r="D22" s="142">
        <f t="shared" si="0"/>
        <v>37156.822560000001</v>
      </c>
      <c r="E22" s="144">
        <f t="shared" si="1"/>
        <v>921.09357137722202</v>
      </c>
      <c r="F22" s="142">
        <f t="shared" si="2"/>
        <v>3096.4018799999999</v>
      </c>
      <c r="G22" s="144">
        <f t="shared" si="8"/>
        <v>76.757797614768506</v>
      </c>
      <c r="H22" s="60">
        <f>'L4'!$H$10</f>
        <v>1742.05</v>
      </c>
      <c r="I22" s="60">
        <f>GEW!$E$12+($F22-GEW!$E$12)*SUM(Fasering!$D$5)</f>
        <v>1858.3776639999999</v>
      </c>
      <c r="J22" s="60">
        <f>GEW!$E$12+($F22-GEW!$E$12)*SUM(Fasering!$D$5:$D$7)</f>
        <v>2178.4857767284338</v>
      </c>
      <c r="K22" s="60">
        <f>GEW!$E$12+($F22-GEW!$E$12)*SUM(Fasering!$D$5:$D$8)</f>
        <v>2362.1515739628394</v>
      </c>
      <c r="L22" s="98">
        <f>GEW!$E$12+($F22-GEW!$E$12)*SUM(Fasering!$D$5:$D$9)</f>
        <v>2545.8173711972454</v>
      </c>
      <c r="M22" s="60">
        <f>GEW!$E$12+($F22-GEW!$E$12)*SUM(Fasering!$D$5:$D$10)</f>
        <v>2729.4831684316509</v>
      </c>
      <c r="N22" s="60">
        <f>GEW!$E$12+($F22-GEW!$E$12)*SUM(Fasering!$D$5:$D$11)</f>
        <v>2912.7360827655943</v>
      </c>
      <c r="O22" s="117">
        <f>GEW!$E$12+($F22-GEW!$E$12)*SUM(Fasering!$D$5:$D$12)</f>
        <v>3096.4018800000003</v>
      </c>
      <c r="P22" s="142">
        <f t="shared" si="3"/>
        <v>0</v>
      </c>
      <c r="Q22" s="144">
        <f t="shared" si="4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101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116">
        <f>$P22*SUM(Fasering!$D$5:$D$12)</f>
        <v>0</v>
      </c>
      <c r="Y22" s="142">
        <f t="shared" si="5"/>
        <v>0</v>
      </c>
      <c r="Z22" s="144">
        <f t="shared" si="6"/>
        <v>0</v>
      </c>
      <c r="AA22" s="115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101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116">
        <f>$Y22*SUM(Fasering!$D$5:$D$12)</f>
        <v>0</v>
      </c>
      <c r="AH22" s="5">
        <f>($AK$3+(I22+R22)*12*7.57%)*SUM(Fasering!$D$5)</f>
        <v>0</v>
      </c>
      <c r="AI22" s="109">
        <f>($AK$3+(J22+S22)*12*7.57%)*SUM(Fasering!$D$5:$D$7)</f>
        <v>547.4508246635877</v>
      </c>
      <c r="AJ22" s="109">
        <f>($AK$3+(K22+T22)*12*7.57%)*SUM(Fasering!$D$5:$D$8)</f>
        <v>929.4481380474374</v>
      </c>
      <c r="AK22" s="104">
        <f>($AK$3+(L22+U22)*12*7.57%)*SUM(Fasering!$D$5:$D$9)</f>
        <v>1360.9487978456268</v>
      </c>
      <c r="AL22" s="9">
        <f>($AK$3+(M22+V22)*12*7.57%)*SUM(Fasering!$D$5:$D$10)</f>
        <v>1841.9528040581549</v>
      </c>
      <c r="AM22" s="9">
        <f>($AK$3+(N22+W22)*12*7.57%)*SUM(Fasering!$D$5:$D$11)</f>
        <v>2371.2120528633395</v>
      </c>
      <c r="AN22" s="74">
        <f>($AK$3+(O22+X22)*12*7.57%)*SUM(Fasering!$D$5:$D$12)</f>
        <v>2951.1114677920009</v>
      </c>
      <c r="AO22" s="5">
        <f>($AK$3+(I22+AA22)*12*7.57%)*SUM(Fasering!$D$5)</f>
        <v>0</v>
      </c>
      <c r="AP22" s="109">
        <f>($AK$3+(J22+AB22)*12*7.57%)*SUM(Fasering!$D$5:$D$7)</f>
        <v>547.4508246635877</v>
      </c>
      <c r="AQ22" s="109">
        <f>($AK$3+(K22+AC22)*12*7.57%)*SUM(Fasering!$D$5:$D$8)</f>
        <v>929.4481380474374</v>
      </c>
      <c r="AR22" s="104">
        <f>($AK$3+(L22+AD22)*12*7.57%)*SUM(Fasering!$D$5:$D$9)</f>
        <v>1360.9487978456268</v>
      </c>
      <c r="AS22" s="9">
        <f>($AK$3+(M22+AE22)*12*7.57%)*SUM(Fasering!$D$5:$D$10)</f>
        <v>1841.9528040581549</v>
      </c>
      <c r="AT22" s="9">
        <f>($AK$3+(N22+AF22)*12*7.57%)*SUM(Fasering!$D$5:$D$11)</f>
        <v>2371.2120528633395</v>
      </c>
      <c r="AU22" s="74">
        <f>($AK$3+(O22+AG22)*12*7.57%)*SUM(Fasering!$D$5:$D$12)</f>
        <v>2951.1114677920009</v>
      </c>
    </row>
    <row r="23" spans="1:47" x14ac:dyDescent="0.3">
      <c r="A23" s="32">
        <f t="shared" si="7"/>
        <v>13</v>
      </c>
      <c r="B23" s="142">
        <v>27066.45</v>
      </c>
      <c r="C23" s="143"/>
      <c r="D23" s="142">
        <f t="shared" si="0"/>
        <v>37156.822560000001</v>
      </c>
      <c r="E23" s="144">
        <f t="shared" si="1"/>
        <v>921.09357137722202</v>
      </c>
      <c r="F23" s="142">
        <f t="shared" si="2"/>
        <v>3096.4018799999999</v>
      </c>
      <c r="G23" s="144">
        <f t="shared" si="8"/>
        <v>76.757797614768506</v>
      </c>
      <c r="H23" s="60">
        <f>'L4'!$H$10</f>
        <v>1742.05</v>
      </c>
      <c r="I23" s="60">
        <f>GEW!$E$12+($F23-GEW!$E$12)*SUM(Fasering!$D$5)</f>
        <v>1858.3776639999999</v>
      </c>
      <c r="J23" s="60">
        <f>GEW!$E$12+($F23-GEW!$E$12)*SUM(Fasering!$D$5:$D$7)</f>
        <v>2178.4857767284338</v>
      </c>
      <c r="K23" s="60">
        <f>GEW!$E$12+($F23-GEW!$E$12)*SUM(Fasering!$D$5:$D$8)</f>
        <v>2362.1515739628394</v>
      </c>
      <c r="L23" s="98">
        <f>GEW!$E$12+($F23-GEW!$E$12)*SUM(Fasering!$D$5:$D$9)</f>
        <v>2545.8173711972454</v>
      </c>
      <c r="M23" s="60">
        <f>GEW!$E$12+($F23-GEW!$E$12)*SUM(Fasering!$D$5:$D$10)</f>
        <v>2729.4831684316509</v>
      </c>
      <c r="N23" s="60">
        <f>GEW!$E$12+($F23-GEW!$E$12)*SUM(Fasering!$D$5:$D$11)</f>
        <v>2912.7360827655943</v>
      </c>
      <c r="O23" s="117">
        <f>GEW!$E$12+($F23-GEW!$E$12)*SUM(Fasering!$D$5:$D$12)</f>
        <v>3096.4018800000003</v>
      </c>
      <c r="P23" s="142">
        <f t="shared" si="3"/>
        <v>0</v>
      </c>
      <c r="Q23" s="144">
        <f t="shared" si="4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101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116">
        <f>$P23*SUM(Fasering!$D$5:$D$12)</f>
        <v>0</v>
      </c>
      <c r="Y23" s="142">
        <f t="shared" si="5"/>
        <v>0</v>
      </c>
      <c r="Z23" s="144">
        <f t="shared" si="6"/>
        <v>0</v>
      </c>
      <c r="AA23" s="115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101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116">
        <f>$Y23*SUM(Fasering!$D$5:$D$12)</f>
        <v>0</v>
      </c>
      <c r="AH23" s="5">
        <f>($AK$3+(I23+R23)*12*7.57%)*SUM(Fasering!$D$5)</f>
        <v>0</v>
      </c>
      <c r="AI23" s="109">
        <f>($AK$3+(J23+S23)*12*7.57%)*SUM(Fasering!$D$5:$D$7)</f>
        <v>547.4508246635877</v>
      </c>
      <c r="AJ23" s="109">
        <f>($AK$3+(K23+T23)*12*7.57%)*SUM(Fasering!$D$5:$D$8)</f>
        <v>929.4481380474374</v>
      </c>
      <c r="AK23" s="104">
        <f>($AK$3+(L23+U23)*12*7.57%)*SUM(Fasering!$D$5:$D$9)</f>
        <v>1360.9487978456268</v>
      </c>
      <c r="AL23" s="9">
        <f>($AK$3+(M23+V23)*12*7.57%)*SUM(Fasering!$D$5:$D$10)</f>
        <v>1841.9528040581549</v>
      </c>
      <c r="AM23" s="9">
        <f>($AK$3+(N23+W23)*12*7.57%)*SUM(Fasering!$D$5:$D$11)</f>
        <v>2371.2120528633395</v>
      </c>
      <c r="AN23" s="74">
        <f>($AK$3+(O23+X23)*12*7.57%)*SUM(Fasering!$D$5:$D$12)</f>
        <v>2951.1114677920009</v>
      </c>
      <c r="AO23" s="5">
        <f>($AK$3+(I23+AA23)*12*7.57%)*SUM(Fasering!$D$5)</f>
        <v>0</v>
      </c>
      <c r="AP23" s="109">
        <f>($AK$3+(J23+AB23)*12*7.57%)*SUM(Fasering!$D$5:$D$7)</f>
        <v>547.4508246635877</v>
      </c>
      <c r="AQ23" s="109">
        <f>($AK$3+(K23+AC23)*12*7.57%)*SUM(Fasering!$D$5:$D$8)</f>
        <v>929.4481380474374</v>
      </c>
      <c r="AR23" s="104">
        <f>($AK$3+(L23+AD23)*12*7.57%)*SUM(Fasering!$D$5:$D$9)</f>
        <v>1360.9487978456268</v>
      </c>
      <c r="AS23" s="9">
        <f>($AK$3+(M23+AE23)*12*7.57%)*SUM(Fasering!$D$5:$D$10)</f>
        <v>1841.9528040581549</v>
      </c>
      <c r="AT23" s="9">
        <f>($AK$3+(N23+AF23)*12*7.57%)*SUM(Fasering!$D$5:$D$11)</f>
        <v>2371.2120528633395</v>
      </c>
      <c r="AU23" s="74">
        <f>($AK$3+(O23+AG23)*12*7.57%)*SUM(Fasering!$D$5:$D$12)</f>
        <v>2951.1114677920009</v>
      </c>
    </row>
    <row r="24" spans="1:47" x14ac:dyDescent="0.3">
      <c r="A24" s="32">
        <f t="shared" si="7"/>
        <v>14</v>
      </c>
      <c r="B24" s="142">
        <v>28198.52</v>
      </c>
      <c r="C24" s="143"/>
      <c r="D24" s="142">
        <f t="shared" si="0"/>
        <v>38710.928255999999</v>
      </c>
      <c r="E24" s="144">
        <f t="shared" si="1"/>
        <v>959.61884526238293</v>
      </c>
      <c r="F24" s="142">
        <f t="shared" si="2"/>
        <v>3225.9106879999999</v>
      </c>
      <c r="G24" s="144">
        <f t="shared" si="8"/>
        <v>79.968237105198568</v>
      </c>
      <c r="H24" s="60">
        <f>'L4'!$H$10</f>
        <v>1742.05</v>
      </c>
      <c r="I24" s="60">
        <f>GEW!$E$12+($F24-GEW!$E$12)*SUM(Fasering!$D$5)</f>
        <v>1858.3776639999999</v>
      </c>
      <c r="J24" s="60">
        <f>GEW!$E$12+($F24-GEW!$E$12)*SUM(Fasering!$D$5:$D$7)</f>
        <v>2211.9720523398546</v>
      </c>
      <c r="K24" s="60">
        <f>GEW!$E$12+($F24-GEW!$E$12)*SUM(Fasering!$D$5:$D$8)</f>
        <v>2414.8509943276404</v>
      </c>
      <c r="L24" s="98">
        <f>GEW!$E$12+($F24-GEW!$E$12)*SUM(Fasering!$D$5:$D$9)</f>
        <v>2617.7299363154257</v>
      </c>
      <c r="M24" s="60">
        <f>GEW!$E$12+($F24-GEW!$E$12)*SUM(Fasering!$D$5:$D$10)</f>
        <v>2820.6088783032114</v>
      </c>
      <c r="N24" s="60">
        <f>GEW!$E$12+($F24-GEW!$E$12)*SUM(Fasering!$D$5:$D$11)</f>
        <v>3023.0317460122146</v>
      </c>
      <c r="O24" s="117">
        <f>GEW!$E$12+($F24-GEW!$E$12)*SUM(Fasering!$D$5:$D$12)</f>
        <v>3225.9106879999999</v>
      </c>
      <c r="P24" s="142">
        <f t="shared" si="3"/>
        <v>0</v>
      </c>
      <c r="Q24" s="144">
        <f t="shared" si="4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101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116">
        <f>$P24*SUM(Fasering!$D$5:$D$12)</f>
        <v>0</v>
      </c>
      <c r="Y24" s="142">
        <f t="shared" si="5"/>
        <v>0</v>
      </c>
      <c r="Z24" s="144">
        <f t="shared" si="6"/>
        <v>0</v>
      </c>
      <c r="AA24" s="115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101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116">
        <f>$Y24*SUM(Fasering!$D$5:$D$12)</f>
        <v>0</v>
      </c>
      <c r="AH24" s="5">
        <f>($AK$3+(I24+R24)*12*7.57%)*SUM(Fasering!$D$5)</f>
        <v>0</v>
      </c>
      <c r="AI24" s="109">
        <f>($AK$3+(J24+S24)*12*7.57%)*SUM(Fasering!$D$5:$D$7)</f>
        <v>555.31605624218389</v>
      </c>
      <c r="AJ24" s="109">
        <f>($AK$3+(K24+T24)*12*7.57%)*SUM(Fasering!$D$5:$D$8)</f>
        <v>948.92816244025255</v>
      </c>
      <c r="AK24" s="104">
        <f>($AK$3+(L24+U24)*12*7.57%)*SUM(Fasering!$D$5:$D$9)</f>
        <v>1397.2221239245189</v>
      </c>
      <c r="AL24" s="9">
        <f>($AK$3+(M24+V24)*12*7.57%)*SUM(Fasering!$D$5:$D$10)</f>
        <v>1900.1979406949833</v>
      </c>
      <c r="AM24" s="9">
        <f>($AK$3+(N24+W24)*12*7.57%)*SUM(Fasering!$D$5:$D$11)</f>
        <v>2456.5406670985285</v>
      </c>
      <c r="AN24" s="74">
        <f>($AK$3+(O24+X24)*12*7.57%)*SUM(Fasering!$D$5:$D$12)</f>
        <v>3068.7572689792005</v>
      </c>
      <c r="AO24" s="5">
        <f>($AK$3+(I24+AA24)*12*7.57%)*SUM(Fasering!$D$5)</f>
        <v>0</v>
      </c>
      <c r="AP24" s="109">
        <f>($AK$3+(J24+AB24)*12*7.57%)*SUM(Fasering!$D$5:$D$7)</f>
        <v>555.31605624218389</v>
      </c>
      <c r="AQ24" s="109">
        <f>($AK$3+(K24+AC24)*12*7.57%)*SUM(Fasering!$D$5:$D$8)</f>
        <v>948.92816244025255</v>
      </c>
      <c r="AR24" s="104">
        <f>($AK$3+(L24+AD24)*12*7.57%)*SUM(Fasering!$D$5:$D$9)</f>
        <v>1397.2221239245189</v>
      </c>
      <c r="AS24" s="9">
        <f>($AK$3+(M24+AE24)*12*7.57%)*SUM(Fasering!$D$5:$D$10)</f>
        <v>1900.1979406949833</v>
      </c>
      <c r="AT24" s="9">
        <f>($AK$3+(N24+AF24)*12*7.57%)*SUM(Fasering!$D$5:$D$11)</f>
        <v>2456.5406670985285</v>
      </c>
      <c r="AU24" s="74">
        <f>($AK$3+(O24+AG24)*12*7.57%)*SUM(Fasering!$D$5:$D$12)</f>
        <v>3068.7572689792005</v>
      </c>
    </row>
    <row r="25" spans="1:47" x14ac:dyDescent="0.3">
      <c r="A25" s="32">
        <f t="shared" si="7"/>
        <v>15</v>
      </c>
      <c r="B25" s="142">
        <v>28198.52</v>
      </c>
      <c r="C25" s="143"/>
      <c r="D25" s="142">
        <f t="shared" si="0"/>
        <v>38710.928255999999</v>
      </c>
      <c r="E25" s="144">
        <f t="shared" si="1"/>
        <v>959.61884526238293</v>
      </c>
      <c r="F25" s="142">
        <f t="shared" si="2"/>
        <v>3225.9106879999999</v>
      </c>
      <c r="G25" s="144">
        <f t="shared" si="8"/>
        <v>79.968237105198568</v>
      </c>
      <c r="H25" s="60">
        <f>'L4'!$H$10</f>
        <v>1742.05</v>
      </c>
      <c r="I25" s="60">
        <f>GEW!$E$12+($F25-GEW!$E$12)*SUM(Fasering!$D$5)</f>
        <v>1858.3776639999999</v>
      </c>
      <c r="J25" s="60">
        <f>GEW!$E$12+($F25-GEW!$E$12)*SUM(Fasering!$D$5:$D$7)</f>
        <v>2211.9720523398546</v>
      </c>
      <c r="K25" s="60">
        <f>GEW!$E$12+($F25-GEW!$E$12)*SUM(Fasering!$D$5:$D$8)</f>
        <v>2414.8509943276404</v>
      </c>
      <c r="L25" s="98">
        <f>GEW!$E$12+($F25-GEW!$E$12)*SUM(Fasering!$D$5:$D$9)</f>
        <v>2617.7299363154257</v>
      </c>
      <c r="M25" s="60">
        <f>GEW!$E$12+($F25-GEW!$E$12)*SUM(Fasering!$D$5:$D$10)</f>
        <v>2820.6088783032114</v>
      </c>
      <c r="N25" s="60">
        <f>GEW!$E$12+($F25-GEW!$E$12)*SUM(Fasering!$D$5:$D$11)</f>
        <v>3023.0317460122146</v>
      </c>
      <c r="O25" s="117">
        <f>GEW!$E$12+($F25-GEW!$E$12)*SUM(Fasering!$D$5:$D$12)</f>
        <v>3225.9106879999999</v>
      </c>
      <c r="P25" s="142">
        <f t="shared" si="3"/>
        <v>0</v>
      </c>
      <c r="Q25" s="144">
        <f t="shared" si="4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101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116">
        <f>$P25*SUM(Fasering!$D$5:$D$12)</f>
        <v>0</v>
      </c>
      <c r="Y25" s="142">
        <f t="shared" si="5"/>
        <v>0</v>
      </c>
      <c r="Z25" s="144">
        <f t="shared" si="6"/>
        <v>0</v>
      </c>
      <c r="AA25" s="115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101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116">
        <f>$Y25*SUM(Fasering!$D$5:$D$12)</f>
        <v>0</v>
      </c>
      <c r="AH25" s="5">
        <f>($AK$3+(I25+R25)*12*7.57%)*SUM(Fasering!$D$5)</f>
        <v>0</v>
      </c>
      <c r="AI25" s="109">
        <f>($AK$3+(J25+S25)*12*7.57%)*SUM(Fasering!$D$5:$D$7)</f>
        <v>555.31605624218389</v>
      </c>
      <c r="AJ25" s="109">
        <f>($AK$3+(K25+T25)*12*7.57%)*SUM(Fasering!$D$5:$D$8)</f>
        <v>948.92816244025255</v>
      </c>
      <c r="AK25" s="104">
        <f>($AK$3+(L25+U25)*12*7.57%)*SUM(Fasering!$D$5:$D$9)</f>
        <v>1397.2221239245189</v>
      </c>
      <c r="AL25" s="9">
        <f>($AK$3+(M25+V25)*12*7.57%)*SUM(Fasering!$D$5:$D$10)</f>
        <v>1900.1979406949833</v>
      </c>
      <c r="AM25" s="9">
        <f>($AK$3+(N25+W25)*12*7.57%)*SUM(Fasering!$D$5:$D$11)</f>
        <v>2456.5406670985285</v>
      </c>
      <c r="AN25" s="74">
        <f>($AK$3+(O25+X25)*12*7.57%)*SUM(Fasering!$D$5:$D$12)</f>
        <v>3068.7572689792005</v>
      </c>
      <c r="AO25" s="5">
        <f>($AK$3+(I25+AA25)*12*7.57%)*SUM(Fasering!$D$5)</f>
        <v>0</v>
      </c>
      <c r="AP25" s="109">
        <f>($AK$3+(J25+AB25)*12*7.57%)*SUM(Fasering!$D$5:$D$7)</f>
        <v>555.31605624218389</v>
      </c>
      <c r="AQ25" s="109">
        <f>($AK$3+(K25+AC25)*12*7.57%)*SUM(Fasering!$D$5:$D$8)</f>
        <v>948.92816244025255</v>
      </c>
      <c r="AR25" s="104">
        <f>($AK$3+(L25+AD25)*12*7.57%)*SUM(Fasering!$D$5:$D$9)</f>
        <v>1397.2221239245189</v>
      </c>
      <c r="AS25" s="9">
        <f>($AK$3+(M25+AE25)*12*7.57%)*SUM(Fasering!$D$5:$D$10)</f>
        <v>1900.1979406949833</v>
      </c>
      <c r="AT25" s="9">
        <f>($AK$3+(N25+AF25)*12*7.57%)*SUM(Fasering!$D$5:$D$11)</f>
        <v>2456.5406670985285</v>
      </c>
      <c r="AU25" s="74">
        <f>($AK$3+(O25+AG25)*12*7.57%)*SUM(Fasering!$D$5:$D$12)</f>
        <v>3068.7572689792005</v>
      </c>
    </row>
    <row r="26" spans="1:47" x14ac:dyDescent="0.3">
      <c r="A26" s="32">
        <f t="shared" si="7"/>
        <v>16</v>
      </c>
      <c r="B26" s="142">
        <v>29784.880000000001</v>
      </c>
      <c r="C26" s="143"/>
      <c r="D26" s="142">
        <f t="shared" si="0"/>
        <v>40888.683263999999</v>
      </c>
      <c r="E26" s="144">
        <f t="shared" si="1"/>
        <v>1013.6039817649523</v>
      </c>
      <c r="F26" s="142">
        <f t="shared" si="2"/>
        <v>3407.3902720000001</v>
      </c>
      <c r="G26" s="144">
        <f t="shared" si="8"/>
        <v>84.466998480412698</v>
      </c>
      <c r="H26" s="60">
        <f>'L4'!$H$10</f>
        <v>1742.05</v>
      </c>
      <c r="I26" s="60">
        <f>GEW!$E$12+($F26-GEW!$E$12)*SUM(Fasering!$D$5)</f>
        <v>1858.3776639999999</v>
      </c>
      <c r="J26" s="60">
        <f>GEW!$E$12+($F26-GEW!$E$12)*SUM(Fasering!$D$5:$D$7)</f>
        <v>2258.8960836973974</v>
      </c>
      <c r="K26" s="60">
        <f>GEW!$E$12+($F26-GEW!$E$12)*SUM(Fasering!$D$5:$D$8)</f>
        <v>2488.6982409554153</v>
      </c>
      <c r="L26" s="98">
        <f>GEW!$E$12+($F26-GEW!$E$12)*SUM(Fasering!$D$5:$D$9)</f>
        <v>2718.5003982134331</v>
      </c>
      <c r="M26" s="60">
        <f>GEW!$E$12+($F26-GEW!$E$12)*SUM(Fasering!$D$5:$D$10)</f>
        <v>2948.3025554714504</v>
      </c>
      <c r="N26" s="60">
        <f>GEW!$E$12+($F26-GEW!$E$12)*SUM(Fasering!$D$5:$D$11)</f>
        <v>3177.5881147419827</v>
      </c>
      <c r="O26" s="117">
        <f>GEW!$E$12+($F26-GEW!$E$12)*SUM(Fasering!$D$5:$D$12)</f>
        <v>3407.3902720000006</v>
      </c>
      <c r="P26" s="142">
        <f t="shared" si="3"/>
        <v>0</v>
      </c>
      <c r="Q26" s="144">
        <f t="shared" si="4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101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116">
        <f>$P26*SUM(Fasering!$D$5:$D$12)</f>
        <v>0</v>
      </c>
      <c r="Y26" s="142">
        <f t="shared" si="5"/>
        <v>0</v>
      </c>
      <c r="Z26" s="144">
        <f t="shared" si="6"/>
        <v>0</v>
      </c>
      <c r="AA26" s="115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101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116">
        <f>$Y26*SUM(Fasering!$D$5:$D$12)</f>
        <v>0</v>
      </c>
      <c r="AH26" s="5">
        <f>($AK$3+(I26+R26)*12*7.57%)*SUM(Fasering!$D$5)</f>
        <v>0</v>
      </c>
      <c r="AI26" s="109">
        <f>($AK$3+(J26+S26)*12*7.57%)*SUM(Fasering!$D$5:$D$7)</f>
        <v>566.33753792354798</v>
      </c>
      <c r="AJ26" s="109">
        <f>($AK$3+(K26+T26)*12*7.57%)*SUM(Fasering!$D$5:$D$8)</f>
        <v>976.22535386462175</v>
      </c>
      <c r="AK26" s="104">
        <f>($AK$3+(L26+U26)*12*7.57%)*SUM(Fasering!$D$5:$D$9)</f>
        <v>1448.051625243794</v>
      </c>
      <c r="AL26" s="9">
        <f>($AK$3+(M26+V26)*12*7.57%)*SUM(Fasering!$D$5:$D$10)</f>
        <v>1981.8163520610647</v>
      </c>
      <c r="AM26" s="9">
        <f>($AK$3+(N26+W26)*12*7.57%)*SUM(Fasering!$D$5:$D$11)</f>
        <v>2576.1109237771216</v>
      </c>
      <c r="AN26" s="74">
        <f>($AK$3+(O26+X26)*12*7.57%)*SUM(Fasering!$D$5:$D$12)</f>
        <v>3233.6133230848018</v>
      </c>
      <c r="AO26" s="5">
        <f>($AK$3+(I26+AA26)*12*7.57%)*SUM(Fasering!$D$5)</f>
        <v>0</v>
      </c>
      <c r="AP26" s="109">
        <f>($AK$3+(J26+AB26)*12*7.57%)*SUM(Fasering!$D$5:$D$7)</f>
        <v>566.33753792354798</v>
      </c>
      <c r="AQ26" s="109">
        <f>($AK$3+(K26+AC26)*12*7.57%)*SUM(Fasering!$D$5:$D$8)</f>
        <v>976.22535386462175</v>
      </c>
      <c r="AR26" s="104">
        <f>($AK$3+(L26+AD26)*12*7.57%)*SUM(Fasering!$D$5:$D$9)</f>
        <v>1448.051625243794</v>
      </c>
      <c r="AS26" s="9">
        <f>($AK$3+(M26+AE26)*12*7.57%)*SUM(Fasering!$D$5:$D$10)</f>
        <v>1981.8163520610647</v>
      </c>
      <c r="AT26" s="9">
        <f>($AK$3+(N26+AF26)*12*7.57%)*SUM(Fasering!$D$5:$D$11)</f>
        <v>2576.1109237771216</v>
      </c>
      <c r="AU26" s="74">
        <f>($AK$3+(O26+AG26)*12*7.57%)*SUM(Fasering!$D$5:$D$12)</f>
        <v>3233.6133230848018</v>
      </c>
    </row>
    <row r="27" spans="1:47" x14ac:dyDescent="0.3">
      <c r="A27" s="32">
        <f t="shared" si="7"/>
        <v>17</v>
      </c>
      <c r="B27" s="142">
        <v>30437.17</v>
      </c>
      <c r="C27" s="143"/>
      <c r="D27" s="142">
        <f t="shared" si="0"/>
        <v>41784.146975999996</v>
      </c>
      <c r="E27" s="144">
        <f t="shared" si="1"/>
        <v>1035.8019473523732</v>
      </c>
      <c r="F27" s="142">
        <f t="shared" si="2"/>
        <v>3482.012248</v>
      </c>
      <c r="G27" s="144">
        <f t="shared" si="8"/>
        <v>86.316828946031094</v>
      </c>
      <c r="H27" s="60">
        <f>'L4'!$H$10</f>
        <v>1742.05</v>
      </c>
      <c r="I27" s="60">
        <f>GEW!$E$12+($F27-GEW!$E$12)*SUM(Fasering!$D$5)</f>
        <v>1858.3776639999999</v>
      </c>
      <c r="J27" s="60">
        <f>GEW!$E$12+($F27-GEW!$E$12)*SUM(Fasering!$D$5:$D$7)</f>
        <v>2278.1906173557168</v>
      </c>
      <c r="K27" s="60">
        <f>GEW!$E$12+($F27-GEW!$E$12)*SUM(Fasering!$D$5:$D$8)</f>
        <v>2519.0632403898635</v>
      </c>
      <c r="L27" s="98">
        <f>GEW!$E$12+($F27-GEW!$E$12)*SUM(Fasering!$D$5:$D$9)</f>
        <v>2759.9358634240098</v>
      </c>
      <c r="M27" s="60">
        <f>GEW!$E$12+($F27-GEW!$E$12)*SUM(Fasering!$D$5:$D$10)</f>
        <v>3000.808486458156</v>
      </c>
      <c r="N27" s="60">
        <f>GEW!$E$12+($F27-GEW!$E$12)*SUM(Fasering!$D$5:$D$11)</f>
        <v>3241.1396249658537</v>
      </c>
      <c r="O27" s="117">
        <f>GEW!$E$12+($F27-GEW!$E$12)*SUM(Fasering!$D$5:$D$12)</f>
        <v>3482.0122480000005</v>
      </c>
      <c r="P27" s="142">
        <f t="shared" si="3"/>
        <v>0</v>
      </c>
      <c r="Q27" s="144">
        <f t="shared" si="4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101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116">
        <f>$P27*SUM(Fasering!$D$5:$D$12)</f>
        <v>0</v>
      </c>
      <c r="Y27" s="142">
        <f t="shared" si="5"/>
        <v>0</v>
      </c>
      <c r="Z27" s="144">
        <f t="shared" si="6"/>
        <v>0</v>
      </c>
      <c r="AA27" s="115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101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116">
        <f>$Y27*SUM(Fasering!$D$5:$D$12)</f>
        <v>0</v>
      </c>
      <c r="AH27" s="5">
        <f>($AK$3+(I27+R27)*12*7.57%)*SUM(Fasering!$D$5)</f>
        <v>0</v>
      </c>
      <c r="AI27" s="109">
        <f>($AK$3+(J27+S27)*12*7.57%)*SUM(Fasering!$D$5:$D$7)</f>
        <v>570.86942367831819</v>
      </c>
      <c r="AJ27" s="109">
        <f>($AK$3+(K27+T27)*12*7.57%)*SUM(Fasering!$D$5:$D$8)</f>
        <v>987.44959362999771</v>
      </c>
      <c r="AK27" s="104">
        <f>($AK$3+(L27+U27)*12*7.57%)*SUM(Fasering!$D$5:$D$9)</f>
        <v>1468.9520358791792</v>
      </c>
      <c r="AL27" s="9">
        <f>($AK$3+(M27+V27)*12*7.57%)*SUM(Fasering!$D$5:$D$10)</f>
        <v>2015.3767504258626</v>
      </c>
      <c r="AM27" s="9">
        <f>($AK$3+(N27+W27)*12*7.57%)*SUM(Fasering!$D$5:$D$11)</f>
        <v>2625.2766129831525</v>
      </c>
      <c r="AN27" s="74">
        <f>($AK$3+(O27+X27)*12*7.57%)*SUM(Fasering!$D$5:$D$12)</f>
        <v>3301.3999260832015</v>
      </c>
      <c r="AO27" s="5">
        <f>($AK$3+(I27+AA27)*12*7.57%)*SUM(Fasering!$D$5)</f>
        <v>0</v>
      </c>
      <c r="AP27" s="109">
        <f>($AK$3+(J27+AB27)*12*7.57%)*SUM(Fasering!$D$5:$D$7)</f>
        <v>570.86942367831819</v>
      </c>
      <c r="AQ27" s="109">
        <f>($AK$3+(K27+AC27)*12*7.57%)*SUM(Fasering!$D$5:$D$8)</f>
        <v>987.44959362999771</v>
      </c>
      <c r="AR27" s="104">
        <f>($AK$3+(L27+AD27)*12*7.57%)*SUM(Fasering!$D$5:$D$9)</f>
        <v>1468.9520358791792</v>
      </c>
      <c r="AS27" s="9">
        <f>($AK$3+(M27+AE27)*12*7.57%)*SUM(Fasering!$D$5:$D$10)</f>
        <v>2015.3767504258626</v>
      </c>
      <c r="AT27" s="9">
        <f>($AK$3+(N27+AF27)*12*7.57%)*SUM(Fasering!$D$5:$D$11)</f>
        <v>2625.2766129831525</v>
      </c>
      <c r="AU27" s="74">
        <f>($AK$3+(O27+AG27)*12*7.57%)*SUM(Fasering!$D$5:$D$12)</f>
        <v>3301.3999260832015</v>
      </c>
    </row>
    <row r="28" spans="1:47" x14ac:dyDescent="0.3">
      <c r="A28" s="32">
        <f t="shared" si="7"/>
        <v>18</v>
      </c>
      <c r="B28" s="142">
        <v>31371.14</v>
      </c>
      <c r="C28" s="143"/>
      <c r="D28" s="142">
        <f t="shared" si="0"/>
        <v>43066.300991999997</v>
      </c>
      <c r="E28" s="144">
        <f t="shared" si="1"/>
        <v>1067.5857151852135</v>
      </c>
      <c r="F28" s="142">
        <f t="shared" si="2"/>
        <v>3588.858416</v>
      </c>
      <c r="G28" s="144">
        <f t="shared" si="8"/>
        <v>88.965476265434475</v>
      </c>
      <c r="H28" s="60">
        <f>'L4'!$H$10</f>
        <v>1742.05</v>
      </c>
      <c r="I28" s="60">
        <f>GEW!$E$12+($F28-GEW!$E$12)*SUM(Fasering!$D$5)</f>
        <v>1858.3776639999999</v>
      </c>
      <c r="J28" s="60">
        <f>GEW!$E$12+($F28-GEW!$E$12)*SUM(Fasering!$D$5:$D$7)</f>
        <v>2305.8171570862978</v>
      </c>
      <c r="K28" s="60">
        <f>GEW!$E$12+($F28-GEW!$E$12)*SUM(Fasering!$D$5:$D$8)</f>
        <v>2562.5408324452246</v>
      </c>
      <c r="L28" s="98">
        <f>GEW!$E$12+($F28-GEW!$E$12)*SUM(Fasering!$D$5:$D$9)</f>
        <v>2819.2645078041514</v>
      </c>
      <c r="M28" s="60">
        <f>GEW!$E$12+($F28-GEW!$E$12)*SUM(Fasering!$D$5:$D$10)</f>
        <v>3075.9881831630782</v>
      </c>
      <c r="N28" s="60">
        <f>GEW!$E$12+($F28-GEW!$E$12)*SUM(Fasering!$D$5:$D$11)</f>
        <v>3332.1347406410732</v>
      </c>
      <c r="O28" s="117">
        <f>GEW!$E$12+($F28-GEW!$E$12)*SUM(Fasering!$D$5:$D$12)</f>
        <v>3588.8584160000005</v>
      </c>
      <c r="P28" s="142">
        <f t="shared" si="3"/>
        <v>0</v>
      </c>
      <c r="Q28" s="144">
        <f t="shared" si="4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101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116">
        <f>$P28*SUM(Fasering!$D$5:$D$12)</f>
        <v>0</v>
      </c>
      <c r="Y28" s="142">
        <f t="shared" si="5"/>
        <v>0</v>
      </c>
      <c r="Z28" s="144">
        <f t="shared" si="6"/>
        <v>0</v>
      </c>
      <c r="AA28" s="115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101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116">
        <f>$Y28*SUM(Fasering!$D$5:$D$12)</f>
        <v>0</v>
      </c>
      <c r="AH28" s="5">
        <f>($AK$3+(I28+R28)*12*7.57%)*SUM(Fasering!$D$5)</f>
        <v>0</v>
      </c>
      <c r="AI28" s="109">
        <f>($AK$3+(J28+S28)*12*7.57%)*SUM(Fasering!$D$5:$D$7)</f>
        <v>577.35832483943136</v>
      </c>
      <c r="AJ28" s="109">
        <f>($AK$3+(K28+T28)*12*7.57%)*SUM(Fasering!$D$5:$D$8)</f>
        <v>1003.520824545186</v>
      </c>
      <c r="AK28" s="104">
        <f>($AK$3+(L28+U28)*12*7.57%)*SUM(Fasering!$D$5:$D$9)</f>
        <v>1498.8779224037783</v>
      </c>
      <c r="AL28" s="9">
        <f>($AK$3+(M28+V28)*12*7.57%)*SUM(Fasering!$D$5:$D$10)</f>
        <v>2063.429618415209</v>
      </c>
      <c r="AM28" s="9">
        <f>($AK$3+(N28+W28)*12*7.57%)*SUM(Fasering!$D$5:$D$11)</f>
        <v>2695.6736430583592</v>
      </c>
      <c r="AN28" s="74">
        <f>($AK$3+(O28+X28)*12*7.57%)*SUM(Fasering!$D$5:$D$12)</f>
        <v>3398.4589850944017</v>
      </c>
      <c r="AO28" s="5">
        <f>($AK$3+(I28+AA28)*12*7.57%)*SUM(Fasering!$D$5)</f>
        <v>0</v>
      </c>
      <c r="AP28" s="109">
        <f>($AK$3+(J28+AB28)*12*7.57%)*SUM(Fasering!$D$5:$D$7)</f>
        <v>577.35832483943136</v>
      </c>
      <c r="AQ28" s="109">
        <f>($AK$3+(K28+AC28)*12*7.57%)*SUM(Fasering!$D$5:$D$8)</f>
        <v>1003.520824545186</v>
      </c>
      <c r="AR28" s="104">
        <f>($AK$3+(L28+AD28)*12*7.57%)*SUM(Fasering!$D$5:$D$9)</f>
        <v>1498.8779224037783</v>
      </c>
      <c r="AS28" s="9">
        <f>($AK$3+(M28+AE28)*12*7.57%)*SUM(Fasering!$D$5:$D$10)</f>
        <v>2063.429618415209</v>
      </c>
      <c r="AT28" s="9">
        <f>($AK$3+(N28+AF28)*12*7.57%)*SUM(Fasering!$D$5:$D$11)</f>
        <v>2695.6736430583592</v>
      </c>
      <c r="AU28" s="74">
        <f>($AK$3+(O28+AG28)*12*7.57%)*SUM(Fasering!$D$5:$D$12)</f>
        <v>3398.4589850944017</v>
      </c>
    </row>
    <row r="29" spans="1:47" x14ac:dyDescent="0.3">
      <c r="A29" s="32">
        <f t="shared" si="7"/>
        <v>19</v>
      </c>
      <c r="B29" s="142">
        <v>32023.43</v>
      </c>
      <c r="C29" s="143"/>
      <c r="D29" s="142">
        <f t="shared" si="0"/>
        <v>43961.764704000001</v>
      </c>
      <c r="E29" s="144">
        <f t="shared" si="1"/>
        <v>1089.7836807726346</v>
      </c>
      <c r="F29" s="142">
        <f t="shared" si="2"/>
        <v>3663.4803920000004</v>
      </c>
      <c r="G29" s="144">
        <f t="shared" si="8"/>
        <v>90.815306731052885</v>
      </c>
      <c r="H29" s="60">
        <f>'L4'!$H$10</f>
        <v>1742.05</v>
      </c>
      <c r="I29" s="60">
        <f>GEW!$E$12+($F29-GEW!$E$12)*SUM(Fasering!$D$5)</f>
        <v>1858.3776639999999</v>
      </c>
      <c r="J29" s="60">
        <f>GEW!$E$12+($F29-GEW!$E$12)*SUM(Fasering!$D$5:$D$7)</f>
        <v>2325.1116907446171</v>
      </c>
      <c r="K29" s="60">
        <f>GEW!$E$12+($F29-GEW!$E$12)*SUM(Fasering!$D$5:$D$8)</f>
        <v>2592.9058318796729</v>
      </c>
      <c r="L29" s="98">
        <f>GEW!$E$12+($F29-GEW!$E$12)*SUM(Fasering!$D$5:$D$9)</f>
        <v>2860.6999730147286</v>
      </c>
      <c r="M29" s="60">
        <f>GEW!$E$12+($F29-GEW!$E$12)*SUM(Fasering!$D$5:$D$10)</f>
        <v>3128.4941141497843</v>
      </c>
      <c r="N29" s="60">
        <f>GEW!$E$12+($F29-GEW!$E$12)*SUM(Fasering!$D$5:$D$11)</f>
        <v>3395.6862508649451</v>
      </c>
      <c r="O29" s="117">
        <f>GEW!$E$12+($F29-GEW!$E$12)*SUM(Fasering!$D$5:$D$12)</f>
        <v>3663.4803920000008</v>
      </c>
      <c r="P29" s="142">
        <f t="shared" si="3"/>
        <v>0</v>
      </c>
      <c r="Q29" s="144">
        <f t="shared" si="4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101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116">
        <f>$P29*SUM(Fasering!$D$5:$D$12)</f>
        <v>0</v>
      </c>
      <c r="Y29" s="142">
        <f t="shared" si="5"/>
        <v>0</v>
      </c>
      <c r="Z29" s="144">
        <f t="shared" si="6"/>
        <v>0</v>
      </c>
      <c r="AA29" s="115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101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116">
        <f>$Y29*SUM(Fasering!$D$5:$D$12)</f>
        <v>0</v>
      </c>
      <c r="AH29" s="5">
        <f>($AK$3+(I29+R29)*12*7.57%)*SUM(Fasering!$D$5)</f>
        <v>0</v>
      </c>
      <c r="AI29" s="109">
        <f>($AK$3+(J29+S29)*12*7.57%)*SUM(Fasering!$D$5:$D$7)</f>
        <v>581.89021059420133</v>
      </c>
      <c r="AJ29" s="109">
        <f>($AK$3+(K29+T29)*12*7.57%)*SUM(Fasering!$D$5:$D$8)</f>
        <v>1014.7450643105618</v>
      </c>
      <c r="AK29" s="104">
        <f>($AK$3+(L29+U29)*12*7.57%)*SUM(Fasering!$D$5:$D$9)</f>
        <v>1519.7783330391637</v>
      </c>
      <c r="AL29" s="9">
        <f>($AK$3+(M29+V29)*12*7.57%)*SUM(Fasering!$D$5:$D$10)</f>
        <v>2096.990016780007</v>
      </c>
      <c r="AM29" s="9">
        <f>($AK$3+(N29+W29)*12*7.57%)*SUM(Fasering!$D$5:$D$11)</f>
        <v>2744.839332264391</v>
      </c>
      <c r="AN29" s="74">
        <f>($AK$3+(O29+X29)*12*7.57%)*SUM(Fasering!$D$5:$D$12)</f>
        <v>3466.2455880928019</v>
      </c>
      <c r="AO29" s="5">
        <f>($AK$3+(I29+AA29)*12*7.57%)*SUM(Fasering!$D$5)</f>
        <v>0</v>
      </c>
      <c r="AP29" s="109">
        <f>($AK$3+(J29+AB29)*12*7.57%)*SUM(Fasering!$D$5:$D$7)</f>
        <v>581.89021059420133</v>
      </c>
      <c r="AQ29" s="109">
        <f>($AK$3+(K29+AC29)*12*7.57%)*SUM(Fasering!$D$5:$D$8)</f>
        <v>1014.7450643105618</v>
      </c>
      <c r="AR29" s="104">
        <f>($AK$3+(L29+AD29)*12*7.57%)*SUM(Fasering!$D$5:$D$9)</f>
        <v>1519.7783330391637</v>
      </c>
      <c r="AS29" s="9">
        <f>($AK$3+(M29+AE29)*12*7.57%)*SUM(Fasering!$D$5:$D$10)</f>
        <v>2096.990016780007</v>
      </c>
      <c r="AT29" s="9">
        <f>($AK$3+(N29+AF29)*12*7.57%)*SUM(Fasering!$D$5:$D$11)</f>
        <v>2744.839332264391</v>
      </c>
      <c r="AU29" s="74">
        <f>($AK$3+(O29+AG29)*12*7.57%)*SUM(Fasering!$D$5:$D$12)</f>
        <v>3466.2455880928019</v>
      </c>
    </row>
    <row r="30" spans="1:47" x14ac:dyDescent="0.3">
      <c r="A30" s="32">
        <f t="shared" si="7"/>
        <v>20</v>
      </c>
      <c r="B30" s="142">
        <v>32023.43</v>
      </c>
      <c r="C30" s="143"/>
      <c r="D30" s="142">
        <f t="shared" si="0"/>
        <v>43961.764704000001</v>
      </c>
      <c r="E30" s="144">
        <f t="shared" si="1"/>
        <v>1089.7836807726346</v>
      </c>
      <c r="F30" s="142">
        <f t="shared" si="2"/>
        <v>3663.4803920000004</v>
      </c>
      <c r="G30" s="144">
        <f t="shared" si="8"/>
        <v>90.815306731052885</v>
      </c>
      <c r="H30" s="60">
        <f>'L4'!$H$10</f>
        <v>1742.05</v>
      </c>
      <c r="I30" s="60">
        <f>GEW!$E$12+($F30-GEW!$E$12)*SUM(Fasering!$D$5)</f>
        <v>1858.3776639999999</v>
      </c>
      <c r="J30" s="60">
        <f>GEW!$E$12+($F30-GEW!$E$12)*SUM(Fasering!$D$5:$D$7)</f>
        <v>2325.1116907446171</v>
      </c>
      <c r="K30" s="60">
        <f>GEW!$E$12+($F30-GEW!$E$12)*SUM(Fasering!$D$5:$D$8)</f>
        <v>2592.9058318796729</v>
      </c>
      <c r="L30" s="98">
        <f>GEW!$E$12+($F30-GEW!$E$12)*SUM(Fasering!$D$5:$D$9)</f>
        <v>2860.6999730147286</v>
      </c>
      <c r="M30" s="60">
        <f>GEW!$E$12+($F30-GEW!$E$12)*SUM(Fasering!$D$5:$D$10)</f>
        <v>3128.4941141497843</v>
      </c>
      <c r="N30" s="60">
        <f>GEW!$E$12+($F30-GEW!$E$12)*SUM(Fasering!$D$5:$D$11)</f>
        <v>3395.6862508649451</v>
      </c>
      <c r="O30" s="117">
        <f>GEW!$E$12+($F30-GEW!$E$12)*SUM(Fasering!$D$5:$D$12)</f>
        <v>3663.4803920000008</v>
      </c>
      <c r="P30" s="142">
        <f t="shared" si="3"/>
        <v>0</v>
      </c>
      <c r="Q30" s="144">
        <f t="shared" si="4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101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116">
        <f>$P30*SUM(Fasering!$D$5:$D$12)</f>
        <v>0</v>
      </c>
      <c r="Y30" s="142">
        <f t="shared" si="5"/>
        <v>0</v>
      </c>
      <c r="Z30" s="144">
        <f t="shared" si="6"/>
        <v>0</v>
      </c>
      <c r="AA30" s="115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101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116">
        <f>$Y30*SUM(Fasering!$D$5:$D$12)</f>
        <v>0</v>
      </c>
      <c r="AH30" s="5">
        <f>($AK$3+(I30+R30)*12*7.57%)*SUM(Fasering!$D$5)</f>
        <v>0</v>
      </c>
      <c r="AI30" s="109">
        <f>($AK$3+(J30+S30)*12*7.57%)*SUM(Fasering!$D$5:$D$7)</f>
        <v>581.89021059420133</v>
      </c>
      <c r="AJ30" s="109">
        <f>($AK$3+(K30+T30)*12*7.57%)*SUM(Fasering!$D$5:$D$8)</f>
        <v>1014.7450643105618</v>
      </c>
      <c r="AK30" s="104">
        <f>($AK$3+(L30+U30)*12*7.57%)*SUM(Fasering!$D$5:$D$9)</f>
        <v>1519.7783330391637</v>
      </c>
      <c r="AL30" s="9">
        <f>($AK$3+(M30+V30)*12*7.57%)*SUM(Fasering!$D$5:$D$10)</f>
        <v>2096.990016780007</v>
      </c>
      <c r="AM30" s="9">
        <f>($AK$3+(N30+W30)*12*7.57%)*SUM(Fasering!$D$5:$D$11)</f>
        <v>2744.839332264391</v>
      </c>
      <c r="AN30" s="74">
        <f>($AK$3+(O30+X30)*12*7.57%)*SUM(Fasering!$D$5:$D$12)</f>
        <v>3466.2455880928019</v>
      </c>
      <c r="AO30" s="5">
        <f>($AK$3+(I30+AA30)*12*7.57%)*SUM(Fasering!$D$5)</f>
        <v>0</v>
      </c>
      <c r="AP30" s="109">
        <f>($AK$3+(J30+AB30)*12*7.57%)*SUM(Fasering!$D$5:$D$7)</f>
        <v>581.89021059420133</v>
      </c>
      <c r="AQ30" s="109">
        <f>($AK$3+(K30+AC30)*12*7.57%)*SUM(Fasering!$D$5:$D$8)</f>
        <v>1014.7450643105618</v>
      </c>
      <c r="AR30" s="104">
        <f>($AK$3+(L30+AD30)*12*7.57%)*SUM(Fasering!$D$5:$D$9)</f>
        <v>1519.7783330391637</v>
      </c>
      <c r="AS30" s="9">
        <f>($AK$3+(M30+AE30)*12*7.57%)*SUM(Fasering!$D$5:$D$10)</f>
        <v>2096.990016780007</v>
      </c>
      <c r="AT30" s="9">
        <f>($AK$3+(N30+AF30)*12*7.57%)*SUM(Fasering!$D$5:$D$11)</f>
        <v>2744.839332264391</v>
      </c>
      <c r="AU30" s="74">
        <f>($AK$3+(O30+AG30)*12*7.57%)*SUM(Fasering!$D$5:$D$12)</f>
        <v>3466.2455880928019</v>
      </c>
    </row>
    <row r="31" spans="1:47" x14ac:dyDescent="0.3">
      <c r="A31" s="32">
        <f t="shared" si="7"/>
        <v>21</v>
      </c>
      <c r="B31" s="142">
        <v>32675.72</v>
      </c>
      <c r="C31" s="143"/>
      <c r="D31" s="142">
        <f t="shared" si="0"/>
        <v>44857.228416000005</v>
      </c>
      <c r="E31" s="144">
        <f t="shared" si="1"/>
        <v>1111.9816463600555</v>
      </c>
      <c r="F31" s="142">
        <f t="shared" si="2"/>
        <v>3738.1023680000003</v>
      </c>
      <c r="G31" s="144">
        <f t="shared" si="8"/>
        <v>92.665137196671296</v>
      </c>
      <c r="H31" s="60">
        <f>'L4'!$H$10</f>
        <v>1742.05</v>
      </c>
      <c r="I31" s="60">
        <f>GEW!$E$12+($F31-GEW!$E$12)*SUM(Fasering!$D$5)</f>
        <v>1858.3776639999999</v>
      </c>
      <c r="J31" s="60">
        <f>GEW!$E$12+($F31-GEW!$E$12)*SUM(Fasering!$D$5:$D$7)</f>
        <v>2344.4062244029365</v>
      </c>
      <c r="K31" s="60">
        <f>GEW!$E$12+($F31-GEW!$E$12)*SUM(Fasering!$D$5:$D$8)</f>
        <v>2623.2708313141211</v>
      </c>
      <c r="L31" s="98">
        <f>GEW!$E$12+($F31-GEW!$E$12)*SUM(Fasering!$D$5:$D$9)</f>
        <v>2902.1354382253057</v>
      </c>
      <c r="M31" s="60">
        <f>GEW!$E$12+($F31-GEW!$E$12)*SUM(Fasering!$D$5:$D$10)</f>
        <v>3181.0000451364904</v>
      </c>
      <c r="N31" s="60">
        <f>GEW!$E$12+($F31-GEW!$E$12)*SUM(Fasering!$D$5:$D$11)</f>
        <v>3459.2377610888161</v>
      </c>
      <c r="O31" s="117">
        <f>GEW!$E$12+($F31-GEW!$E$12)*SUM(Fasering!$D$5:$D$12)</f>
        <v>3738.1023680000008</v>
      </c>
      <c r="P31" s="142">
        <f t="shared" si="3"/>
        <v>0</v>
      </c>
      <c r="Q31" s="144">
        <f t="shared" si="4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101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116">
        <f>$P31*SUM(Fasering!$D$5:$D$12)</f>
        <v>0</v>
      </c>
      <c r="Y31" s="142">
        <f t="shared" si="5"/>
        <v>0</v>
      </c>
      <c r="Z31" s="144">
        <f t="shared" si="6"/>
        <v>0</v>
      </c>
      <c r="AA31" s="115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101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116">
        <f>$Y31*SUM(Fasering!$D$5:$D$12)</f>
        <v>0</v>
      </c>
      <c r="AH31" s="5">
        <f>($AK$3+(I31+R31)*12*7.57%)*SUM(Fasering!$D$5)</f>
        <v>0</v>
      </c>
      <c r="AI31" s="109">
        <f>($AK$3+(J31+S31)*12*7.57%)*SUM(Fasering!$D$5:$D$7)</f>
        <v>586.42209634897142</v>
      </c>
      <c r="AJ31" s="109">
        <f>($AK$3+(K31+T31)*12*7.57%)*SUM(Fasering!$D$5:$D$8)</f>
        <v>1025.9693040759378</v>
      </c>
      <c r="AK31" s="104">
        <f>($AK$3+(L31+U31)*12*7.57%)*SUM(Fasering!$D$5:$D$9)</f>
        <v>1540.6787436745492</v>
      </c>
      <c r="AL31" s="9">
        <f>($AK$3+(M31+V31)*12*7.57%)*SUM(Fasering!$D$5:$D$10)</f>
        <v>2130.5504151448054</v>
      </c>
      <c r="AM31" s="9">
        <f>($AK$3+(N31+W31)*12*7.57%)*SUM(Fasering!$D$5:$D$11)</f>
        <v>2794.0050214704211</v>
      </c>
      <c r="AN31" s="74">
        <f>($AK$3+(O31+X31)*12*7.57%)*SUM(Fasering!$D$5:$D$12)</f>
        <v>3534.0321910912021</v>
      </c>
      <c r="AO31" s="5">
        <f>($AK$3+(I31+AA31)*12*7.57%)*SUM(Fasering!$D$5)</f>
        <v>0</v>
      </c>
      <c r="AP31" s="109">
        <f>($AK$3+(J31+AB31)*12*7.57%)*SUM(Fasering!$D$5:$D$7)</f>
        <v>586.42209634897142</v>
      </c>
      <c r="AQ31" s="109">
        <f>($AK$3+(K31+AC31)*12*7.57%)*SUM(Fasering!$D$5:$D$8)</f>
        <v>1025.9693040759378</v>
      </c>
      <c r="AR31" s="104">
        <f>($AK$3+(L31+AD31)*12*7.57%)*SUM(Fasering!$D$5:$D$9)</f>
        <v>1540.6787436745492</v>
      </c>
      <c r="AS31" s="9">
        <f>($AK$3+(M31+AE31)*12*7.57%)*SUM(Fasering!$D$5:$D$10)</f>
        <v>2130.5504151448054</v>
      </c>
      <c r="AT31" s="9">
        <f>($AK$3+(N31+AF31)*12*7.57%)*SUM(Fasering!$D$5:$D$11)</f>
        <v>2794.0050214704211</v>
      </c>
      <c r="AU31" s="74">
        <f>($AK$3+(O31+AG31)*12*7.57%)*SUM(Fasering!$D$5:$D$12)</f>
        <v>3534.0321910912021</v>
      </c>
    </row>
    <row r="32" spans="1:47" x14ac:dyDescent="0.3">
      <c r="A32" s="32">
        <f t="shared" si="7"/>
        <v>22</v>
      </c>
      <c r="B32" s="142">
        <v>32726.81</v>
      </c>
      <c r="C32" s="143"/>
      <c r="D32" s="142">
        <f t="shared" si="0"/>
        <v>44927.364767999999</v>
      </c>
      <c r="E32" s="144">
        <f t="shared" si="1"/>
        <v>1113.720281111257</v>
      </c>
      <c r="F32" s="142">
        <f t="shared" si="2"/>
        <v>3743.947064</v>
      </c>
      <c r="G32" s="144">
        <f t="shared" si="8"/>
        <v>92.810023425938084</v>
      </c>
      <c r="H32" s="60">
        <f>'L4'!$H$10</f>
        <v>1742.05</v>
      </c>
      <c r="I32" s="60">
        <f>GEW!$E$12+($F32-GEW!$E$12)*SUM(Fasering!$D$5)</f>
        <v>1858.3776639999999</v>
      </c>
      <c r="J32" s="60">
        <f>GEW!$E$12+($F32-GEW!$E$12)*SUM(Fasering!$D$5:$D$7)</f>
        <v>2345.9174505824021</v>
      </c>
      <c r="K32" s="60">
        <f>GEW!$E$12+($F32-GEW!$E$12)*SUM(Fasering!$D$5:$D$8)</f>
        <v>2625.6491413006393</v>
      </c>
      <c r="L32" s="98">
        <f>GEW!$E$12+($F32-GEW!$E$12)*SUM(Fasering!$D$5:$D$9)</f>
        <v>2905.3808320188764</v>
      </c>
      <c r="M32" s="60">
        <f>GEW!$E$12+($F32-GEW!$E$12)*SUM(Fasering!$D$5:$D$10)</f>
        <v>3185.1125227371135</v>
      </c>
      <c r="N32" s="60">
        <f>GEW!$E$12+($F32-GEW!$E$12)*SUM(Fasering!$D$5:$D$11)</f>
        <v>3464.2153732817633</v>
      </c>
      <c r="O32" s="117">
        <f>GEW!$E$12+($F32-GEW!$E$12)*SUM(Fasering!$D$5:$D$12)</f>
        <v>3743.9470640000004</v>
      </c>
      <c r="P32" s="142">
        <f t="shared" si="3"/>
        <v>0</v>
      </c>
      <c r="Q32" s="144">
        <f t="shared" si="4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101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116">
        <f>$P32*SUM(Fasering!$D$5:$D$12)</f>
        <v>0</v>
      </c>
      <c r="Y32" s="142">
        <f t="shared" si="5"/>
        <v>0</v>
      </c>
      <c r="Z32" s="144">
        <f t="shared" si="6"/>
        <v>0</v>
      </c>
      <c r="AA32" s="115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101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116">
        <f>$Y32*SUM(Fasering!$D$5:$D$12)</f>
        <v>0</v>
      </c>
      <c r="AH32" s="5">
        <f>($AK$3+(I32+R32)*12*7.57%)*SUM(Fasering!$D$5)</f>
        <v>0</v>
      </c>
      <c r="AI32" s="109">
        <f>($AK$3+(J32+S32)*12*7.57%)*SUM(Fasering!$D$5:$D$7)</f>
        <v>586.77705203311689</v>
      </c>
      <c r="AJ32" s="109">
        <f>($AK$3+(K32+T32)*12*7.57%)*SUM(Fasering!$D$5:$D$8)</f>
        <v>1026.848432085892</v>
      </c>
      <c r="AK32" s="104">
        <f>($AK$3+(L32+U32)*12*7.57%)*SUM(Fasering!$D$5:$D$9)</f>
        <v>1542.3157486560169</v>
      </c>
      <c r="AL32" s="9">
        <f>($AK$3+(M32+V32)*12*7.57%)*SUM(Fasering!$D$5:$D$10)</f>
        <v>2133.1790017434914</v>
      </c>
      <c r="AM32" s="9">
        <f>($AK$3+(N32+W32)*12*7.57%)*SUM(Fasering!$D$5:$D$11)</f>
        <v>2797.8558777790199</v>
      </c>
      <c r="AN32" s="74">
        <f>($AK$3+(O32+X32)*12*7.57%)*SUM(Fasering!$D$5:$D$12)</f>
        <v>3539.3415129376017</v>
      </c>
      <c r="AO32" s="5">
        <f>($AK$3+(I32+AA32)*12*7.57%)*SUM(Fasering!$D$5)</f>
        <v>0</v>
      </c>
      <c r="AP32" s="109">
        <f>($AK$3+(J32+AB32)*12*7.57%)*SUM(Fasering!$D$5:$D$7)</f>
        <v>586.77705203311689</v>
      </c>
      <c r="AQ32" s="109">
        <f>($AK$3+(K32+AC32)*12*7.57%)*SUM(Fasering!$D$5:$D$8)</f>
        <v>1026.848432085892</v>
      </c>
      <c r="AR32" s="104">
        <f>($AK$3+(L32+AD32)*12*7.57%)*SUM(Fasering!$D$5:$D$9)</f>
        <v>1542.3157486560169</v>
      </c>
      <c r="AS32" s="9">
        <f>($AK$3+(M32+AE32)*12*7.57%)*SUM(Fasering!$D$5:$D$10)</f>
        <v>2133.1790017434914</v>
      </c>
      <c r="AT32" s="9">
        <f>($AK$3+(N32+AF32)*12*7.57%)*SUM(Fasering!$D$5:$D$11)</f>
        <v>2797.8558777790199</v>
      </c>
      <c r="AU32" s="74">
        <f>($AK$3+(O32+AG32)*12*7.57%)*SUM(Fasering!$D$5:$D$12)</f>
        <v>3539.3415129376017</v>
      </c>
    </row>
    <row r="33" spans="1:47" x14ac:dyDescent="0.3">
      <c r="A33" s="32">
        <f t="shared" si="7"/>
        <v>23</v>
      </c>
      <c r="B33" s="142">
        <v>33858.879999999997</v>
      </c>
      <c r="C33" s="143"/>
      <c r="D33" s="142">
        <f t="shared" si="0"/>
        <v>46481.470463999998</v>
      </c>
      <c r="E33" s="144">
        <f t="shared" si="1"/>
        <v>1152.2455549964179</v>
      </c>
      <c r="F33" s="142">
        <f t="shared" si="2"/>
        <v>3873.455872</v>
      </c>
      <c r="G33" s="144">
        <f t="shared" si="8"/>
        <v>96.02046291636816</v>
      </c>
      <c r="H33" s="60">
        <f>'L4'!$H$10</f>
        <v>1742.05</v>
      </c>
      <c r="I33" s="60">
        <f>GEW!$E$12+($F33-GEW!$E$12)*SUM(Fasering!$D$5)</f>
        <v>1858.3776639999999</v>
      </c>
      <c r="J33" s="60">
        <f>GEW!$E$12+($F33-GEW!$E$12)*SUM(Fasering!$D$5:$D$7)</f>
        <v>2379.4037261938229</v>
      </c>
      <c r="K33" s="60">
        <f>GEW!$E$12+($F33-GEW!$E$12)*SUM(Fasering!$D$5:$D$8)</f>
        <v>2678.3485616654398</v>
      </c>
      <c r="L33" s="98">
        <f>GEW!$E$12+($F33-GEW!$E$12)*SUM(Fasering!$D$5:$D$9)</f>
        <v>2977.2933971370567</v>
      </c>
      <c r="M33" s="60">
        <f>GEW!$E$12+($F33-GEW!$E$12)*SUM(Fasering!$D$5:$D$10)</f>
        <v>3276.2382326086736</v>
      </c>
      <c r="N33" s="60">
        <f>GEW!$E$12+($F33-GEW!$E$12)*SUM(Fasering!$D$5:$D$11)</f>
        <v>3574.5110365283836</v>
      </c>
      <c r="O33" s="117">
        <f>GEW!$E$12+($F33-GEW!$E$12)*SUM(Fasering!$D$5:$D$12)</f>
        <v>3873.4558720000005</v>
      </c>
      <c r="P33" s="142">
        <f t="shared" si="3"/>
        <v>0</v>
      </c>
      <c r="Q33" s="144">
        <f t="shared" si="4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101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116">
        <f>$P33*SUM(Fasering!$D$5:$D$12)</f>
        <v>0</v>
      </c>
      <c r="Y33" s="142">
        <f t="shared" si="5"/>
        <v>0</v>
      </c>
      <c r="Z33" s="144">
        <f t="shared" si="6"/>
        <v>0</v>
      </c>
      <c r="AA33" s="115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101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116">
        <f>$Y33*SUM(Fasering!$D$5:$D$12)</f>
        <v>0</v>
      </c>
      <c r="AH33" s="5">
        <f>($AK$3+(I33+R33)*12*7.57%)*SUM(Fasering!$D$5)</f>
        <v>0</v>
      </c>
      <c r="AI33" s="109">
        <f>($AK$3+(J33+S33)*12*7.57%)*SUM(Fasering!$D$5:$D$7)</f>
        <v>594.64228361171308</v>
      </c>
      <c r="AJ33" s="109">
        <f>($AK$3+(K33+T33)*12*7.57%)*SUM(Fasering!$D$5:$D$8)</f>
        <v>1046.3284564787068</v>
      </c>
      <c r="AK33" s="104">
        <f>($AK$3+(L33+U33)*12*7.57%)*SUM(Fasering!$D$5:$D$9)</f>
        <v>1578.5890747349092</v>
      </c>
      <c r="AL33" s="9">
        <f>($AK$3+(M33+V33)*12*7.57%)*SUM(Fasering!$D$5:$D$10)</f>
        <v>2191.4241383803201</v>
      </c>
      <c r="AM33" s="9">
        <f>($AK$3+(N33+W33)*12*7.57%)*SUM(Fasering!$D$5:$D$11)</f>
        <v>2883.1844920142094</v>
      </c>
      <c r="AN33" s="74">
        <f>($AK$3+(O33+X33)*12*7.57%)*SUM(Fasering!$D$5:$D$12)</f>
        <v>3656.9873141248017</v>
      </c>
      <c r="AO33" s="5">
        <f>($AK$3+(I33+AA33)*12*7.57%)*SUM(Fasering!$D$5)</f>
        <v>0</v>
      </c>
      <c r="AP33" s="109">
        <f>($AK$3+(J33+AB33)*12*7.57%)*SUM(Fasering!$D$5:$D$7)</f>
        <v>594.64228361171308</v>
      </c>
      <c r="AQ33" s="109">
        <f>($AK$3+(K33+AC33)*12*7.57%)*SUM(Fasering!$D$5:$D$8)</f>
        <v>1046.3284564787068</v>
      </c>
      <c r="AR33" s="104">
        <f>($AK$3+(L33+AD33)*12*7.57%)*SUM(Fasering!$D$5:$D$9)</f>
        <v>1578.5890747349092</v>
      </c>
      <c r="AS33" s="9">
        <f>($AK$3+(M33+AE33)*12*7.57%)*SUM(Fasering!$D$5:$D$10)</f>
        <v>2191.4241383803201</v>
      </c>
      <c r="AT33" s="9">
        <f>($AK$3+(N33+AF33)*12*7.57%)*SUM(Fasering!$D$5:$D$11)</f>
        <v>2883.1844920142094</v>
      </c>
      <c r="AU33" s="74">
        <f>($AK$3+(O33+AG33)*12*7.57%)*SUM(Fasering!$D$5:$D$12)</f>
        <v>3656.9873141248017</v>
      </c>
    </row>
    <row r="34" spans="1:47" x14ac:dyDescent="0.3">
      <c r="A34" s="32">
        <f t="shared" si="7"/>
        <v>24</v>
      </c>
      <c r="B34" s="142">
        <v>34990.959999999999</v>
      </c>
      <c r="C34" s="143"/>
      <c r="D34" s="142">
        <f t="shared" si="0"/>
        <v>48035.589888000002</v>
      </c>
      <c r="E34" s="144">
        <f t="shared" si="1"/>
        <v>1190.7711691898096</v>
      </c>
      <c r="F34" s="142">
        <f t="shared" si="2"/>
        <v>4002.9658240000003</v>
      </c>
      <c r="G34" s="144">
        <f t="shared" si="8"/>
        <v>99.230930765817476</v>
      </c>
      <c r="H34" s="60">
        <f>'L4'!$H$10</f>
        <v>1742.05</v>
      </c>
      <c r="I34" s="60">
        <f>GEW!$E$12+($F34-GEW!$E$12)*SUM(Fasering!$D$5)</f>
        <v>1858.3776639999999</v>
      </c>
      <c r="J34" s="60">
        <f>GEW!$E$12+($F34-GEW!$E$12)*SUM(Fasering!$D$5:$D$7)</f>
        <v>2412.8902976021081</v>
      </c>
      <c r="K34" s="60">
        <f>GEW!$E$12+($F34-GEW!$E$12)*SUM(Fasering!$D$5:$D$8)</f>
        <v>2731.0484475440371</v>
      </c>
      <c r="L34" s="98">
        <f>GEW!$E$12+($F34-GEW!$E$12)*SUM(Fasering!$D$5:$D$9)</f>
        <v>3049.2065974859661</v>
      </c>
      <c r="M34" s="60">
        <f>GEW!$E$12+($F34-GEW!$E$12)*SUM(Fasering!$D$5:$D$10)</f>
        <v>3367.3647474278951</v>
      </c>
      <c r="N34" s="60">
        <f>GEW!$E$12+($F34-GEW!$E$12)*SUM(Fasering!$D$5:$D$11)</f>
        <v>3684.8076740580714</v>
      </c>
      <c r="O34" s="117">
        <f>GEW!$E$12+($F34-GEW!$E$12)*SUM(Fasering!$D$5:$D$12)</f>
        <v>4002.9658240000008</v>
      </c>
      <c r="P34" s="142">
        <f t="shared" si="3"/>
        <v>0</v>
      </c>
      <c r="Q34" s="144">
        <f t="shared" si="4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101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116">
        <f>$P34*SUM(Fasering!$D$5:$D$12)</f>
        <v>0</v>
      </c>
      <c r="Y34" s="142">
        <f t="shared" si="5"/>
        <v>0</v>
      </c>
      <c r="Z34" s="144">
        <f t="shared" si="6"/>
        <v>0</v>
      </c>
      <c r="AA34" s="115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101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116">
        <f>$Y34*SUM(Fasering!$D$5:$D$12)</f>
        <v>0</v>
      </c>
      <c r="AH34" s="5">
        <f>($AK$3+(I34+R34)*12*7.57%)*SUM(Fasering!$D$5)</f>
        <v>0</v>
      </c>
      <c r="AI34" s="109">
        <f>($AK$3+(J34+S34)*12*7.57%)*SUM(Fasering!$D$5:$D$7)</f>
        <v>602.50758466685738</v>
      </c>
      <c r="AJ34" s="109">
        <f>($AK$3+(K34+T34)*12*7.57%)*SUM(Fasering!$D$5:$D$8)</f>
        <v>1065.8086529459022</v>
      </c>
      <c r="AK34" s="104">
        <f>($AK$3+(L34+U34)*12*7.57%)*SUM(Fasering!$D$5:$D$9)</f>
        <v>1614.8627212297308</v>
      </c>
      <c r="AL34" s="9">
        <f>($AK$3+(M34+V34)*12*7.57%)*SUM(Fasering!$D$5:$D$10)</f>
        <v>2249.6697895183424</v>
      </c>
      <c r="AM34" s="9">
        <f>($AK$3+(N34+W34)*12*7.57%)*SUM(Fasering!$D$5:$D$11)</f>
        <v>2968.5138599891338</v>
      </c>
      <c r="AN34" s="74">
        <f>($AK$3+(O34+X34)*12*7.57%)*SUM(Fasering!$D$5:$D$12)</f>
        <v>3774.6341545216019</v>
      </c>
      <c r="AO34" s="5">
        <f>($AK$3+(I34+AA34)*12*7.57%)*SUM(Fasering!$D$5)</f>
        <v>0</v>
      </c>
      <c r="AP34" s="109">
        <f>($AK$3+(J34+AB34)*12*7.57%)*SUM(Fasering!$D$5:$D$7)</f>
        <v>602.50758466685738</v>
      </c>
      <c r="AQ34" s="109">
        <f>($AK$3+(K34+AC34)*12*7.57%)*SUM(Fasering!$D$5:$D$8)</f>
        <v>1065.8086529459022</v>
      </c>
      <c r="AR34" s="104">
        <f>($AK$3+(L34+AD34)*12*7.57%)*SUM(Fasering!$D$5:$D$9)</f>
        <v>1614.8627212297308</v>
      </c>
      <c r="AS34" s="9">
        <f>($AK$3+(M34+AE34)*12*7.57%)*SUM(Fasering!$D$5:$D$10)</f>
        <v>2249.6697895183424</v>
      </c>
      <c r="AT34" s="9">
        <f>($AK$3+(N34+AF34)*12*7.57%)*SUM(Fasering!$D$5:$D$11)</f>
        <v>2968.5138599891338</v>
      </c>
      <c r="AU34" s="74">
        <f>($AK$3+(O34+AG34)*12*7.57%)*SUM(Fasering!$D$5:$D$12)</f>
        <v>3774.6341545216019</v>
      </c>
    </row>
    <row r="35" spans="1:47" x14ac:dyDescent="0.3">
      <c r="A35" s="32">
        <f t="shared" si="7"/>
        <v>25</v>
      </c>
      <c r="B35" s="142">
        <v>34990.959999999999</v>
      </c>
      <c r="C35" s="143"/>
      <c r="D35" s="142">
        <f t="shared" si="0"/>
        <v>48035.589888000002</v>
      </c>
      <c r="E35" s="144">
        <f t="shared" si="1"/>
        <v>1190.7711691898096</v>
      </c>
      <c r="F35" s="142">
        <f t="shared" si="2"/>
        <v>4002.9658240000003</v>
      </c>
      <c r="G35" s="144">
        <f t="shared" si="8"/>
        <v>99.230930765817476</v>
      </c>
      <c r="H35" s="60">
        <f>'L4'!$H$10</f>
        <v>1742.05</v>
      </c>
      <c r="I35" s="60">
        <f>GEW!$E$12+($F35-GEW!$E$12)*SUM(Fasering!$D$5)</f>
        <v>1858.3776639999999</v>
      </c>
      <c r="J35" s="60">
        <f>GEW!$E$12+($F35-GEW!$E$12)*SUM(Fasering!$D$5:$D$7)</f>
        <v>2412.8902976021081</v>
      </c>
      <c r="K35" s="60">
        <f>GEW!$E$12+($F35-GEW!$E$12)*SUM(Fasering!$D$5:$D$8)</f>
        <v>2731.0484475440371</v>
      </c>
      <c r="L35" s="98">
        <f>GEW!$E$12+($F35-GEW!$E$12)*SUM(Fasering!$D$5:$D$9)</f>
        <v>3049.2065974859661</v>
      </c>
      <c r="M35" s="60">
        <f>GEW!$E$12+($F35-GEW!$E$12)*SUM(Fasering!$D$5:$D$10)</f>
        <v>3367.3647474278951</v>
      </c>
      <c r="N35" s="60">
        <f>GEW!$E$12+($F35-GEW!$E$12)*SUM(Fasering!$D$5:$D$11)</f>
        <v>3684.8076740580714</v>
      </c>
      <c r="O35" s="117">
        <f>GEW!$E$12+($F35-GEW!$E$12)*SUM(Fasering!$D$5:$D$12)</f>
        <v>4002.9658240000008</v>
      </c>
      <c r="P35" s="142">
        <f t="shared" si="3"/>
        <v>0</v>
      </c>
      <c r="Q35" s="144">
        <f t="shared" si="4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101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116">
        <f>$P35*SUM(Fasering!$D$5:$D$12)</f>
        <v>0</v>
      </c>
      <c r="Y35" s="142">
        <f t="shared" si="5"/>
        <v>0</v>
      </c>
      <c r="Z35" s="144">
        <f t="shared" si="6"/>
        <v>0</v>
      </c>
      <c r="AA35" s="115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101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116">
        <f>$Y35*SUM(Fasering!$D$5:$D$12)</f>
        <v>0</v>
      </c>
      <c r="AH35" s="5">
        <f>($AK$3+(I35+R35)*12*7.57%)*SUM(Fasering!$D$5)</f>
        <v>0</v>
      </c>
      <c r="AI35" s="109">
        <f>($AK$3+(J35+S35)*12*7.57%)*SUM(Fasering!$D$5:$D$7)</f>
        <v>602.50758466685738</v>
      </c>
      <c r="AJ35" s="109">
        <f>($AK$3+(K35+T35)*12*7.57%)*SUM(Fasering!$D$5:$D$8)</f>
        <v>1065.8086529459022</v>
      </c>
      <c r="AK35" s="104">
        <f>($AK$3+(L35+U35)*12*7.57%)*SUM(Fasering!$D$5:$D$9)</f>
        <v>1614.8627212297308</v>
      </c>
      <c r="AL35" s="9">
        <f>($AK$3+(M35+V35)*12*7.57%)*SUM(Fasering!$D$5:$D$10)</f>
        <v>2249.6697895183424</v>
      </c>
      <c r="AM35" s="9">
        <f>($AK$3+(N35+W35)*12*7.57%)*SUM(Fasering!$D$5:$D$11)</f>
        <v>2968.5138599891338</v>
      </c>
      <c r="AN35" s="74">
        <f>($AK$3+(O35+X35)*12*7.57%)*SUM(Fasering!$D$5:$D$12)</f>
        <v>3774.6341545216019</v>
      </c>
      <c r="AO35" s="5">
        <f>($AK$3+(I35+AA35)*12*7.57%)*SUM(Fasering!$D$5)</f>
        <v>0</v>
      </c>
      <c r="AP35" s="109">
        <f>($AK$3+(J35+AB35)*12*7.57%)*SUM(Fasering!$D$5:$D$7)</f>
        <v>602.50758466685738</v>
      </c>
      <c r="AQ35" s="109">
        <f>($AK$3+(K35+AC35)*12*7.57%)*SUM(Fasering!$D$5:$D$8)</f>
        <v>1065.8086529459022</v>
      </c>
      <c r="AR35" s="104">
        <f>($AK$3+(L35+AD35)*12*7.57%)*SUM(Fasering!$D$5:$D$9)</f>
        <v>1614.8627212297308</v>
      </c>
      <c r="AS35" s="9">
        <f>($AK$3+(M35+AE35)*12*7.57%)*SUM(Fasering!$D$5:$D$10)</f>
        <v>2249.6697895183424</v>
      </c>
      <c r="AT35" s="9">
        <f>($AK$3+(N35+AF35)*12*7.57%)*SUM(Fasering!$D$5:$D$11)</f>
        <v>2968.5138599891338</v>
      </c>
      <c r="AU35" s="74">
        <f>($AK$3+(O35+AG35)*12*7.57%)*SUM(Fasering!$D$5:$D$12)</f>
        <v>3774.6341545216019</v>
      </c>
    </row>
    <row r="36" spans="1:47" x14ac:dyDescent="0.3">
      <c r="A36" s="32">
        <f t="shared" si="7"/>
        <v>26</v>
      </c>
      <c r="B36" s="142">
        <v>34990.959999999999</v>
      </c>
      <c r="C36" s="143"/>
      <c r="D36" s="142">
        <f t="shared" si="0"/>
        <v>48035.589888000002</v>
      </c>
      <c r="E36" s="144">
        <f t="shared" si="1"/>
        <v>1190.7711691898096</v>
      </c>
      <c r="F36" s="142">
        <f t="shared" si="2"/>
        <v>4002.9658240000003</v>
      </c>
      <c r="G36" s="144">
        <f t="shared" si="8"/>
        <v>99.230930765817476</v>
      </c>
      <c r="H36" s="60">
        <f>'L4'!$H$10</f>
        <v>1742.05</v>
      </c>
      <c r="I36" s="60">
        <f>GEW!$E$12+($F36-GEW!$E$12)*SUM(Fasering!$D$5)</f>
        <v>1858.3776639999999</v>
      </c>
      <c r="J36" s="60">
        <f>GEW!$E$12+($F36-GEW!$E$12)*SUM(Fasering!$D$5:$D$7)</f>
        <v>2412.8902976021081</v>
      </c>
      <c r="K36" s="60">
        <f>GEW!$E$12+($F36-GEW!$E$12)*SUM(Fasering!$D$5:$D$8)</f>
        <v>2731.0484475440371</v>
      </c>
      <c r="L36" s="98">
        <f>GEW!$E$12+($F36-GEW!$E$12)*SUM(Fasering!$D$5:$D$9)</f>
        <v>3049.2065974859661</v>
      </c>
      <c r="M36" s="60">
        <f>GEW!$E$12+($F36-GEW!$E$12)*SUM(Fasering!$D$5:$D$10)</f>
        <v>3367.3647474278951</v>
      </c>
      <c r="N36" s="60">
        <f>GEW!$E$12+($F36-GEW!$E$12)*SUM(Fasering!$D$5:$D$11)</f>
        <v>3684.8076740580714</v>
      </c>
      <c r="O36" s="117">
        <f>GEW!$E$12+($F36-GEW!$E$12)*SUM(Fasering!$D$5:$D$12)</f>
        <v>4002.9658240000008</v>
      </c>
      <c r="P36" s="142">
        <f t="shared" si="3"/>
        <v>0</v>
      </c>
      <c r="Q36" s="144">
        <f t="shared" si="4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101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116">
        <f>$P36*SUM(Fasering!$D$5:$D$12)</f>
        <v>0</v>
      </c>
      <c r="Y36" s="142">
        <f t="shared" si="5"/>
        <v>0</v>
      </c>
      <c r="Z36" s="144">
        <f t="shared" si="6"/>
        <v>0</v>
      </c>
      <c r="AA36" s="115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101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116">
        <f>$Y36*SUM(Fasering!$D$5:$D$12)</f>
        <v>0</v>
      </c>
      <c r="AH36" s="5">
        <f>($AK$3+(I36+R36)*12*7.57%)*SUM(Fasering!$D$5)</f>
        <v>0</v>
      </c>
      <c r="AI36" s="109">
        <f>($AK$3+(J36+S36)*12*7.57%)*SUM(Fasering!$D$5:$D$7)</f>
        <v>602.50758466685738</v>
      </c>
      <c r="AJ36" s="109">
        <f>($AK$3+(K36+T36)*12*7.57%)*SUM(Fasering!$D$5:$D$8)</f>
        <v>1065.8086529459022</v>
      </c>
      <c r="AK36" s="104">
        <f>($AK$3+(L36+U36)*12*7.57%)*SUM(Fasering!$D$5:$D$9)</f>
        <v>1614.8627212297308</v>
      </c>
      <c r="AL36" s="9">
        <f>($AK$3+(M36+V36)*12*7.57%)*SUM(Fasering!$D$5:$D$10)</f>
        <v>2249.6697895183424</v>
      </c>
      <c r="AM36" s="9">
        <f>($AK$3+(N36+W36)*12*7.57%)*SUM(Fasering!$D$5:$D$11)</f>
        <v>2968.5138599891338</v>
      </c>
      <c r="AN36" s="74">
        <f>($AK$3+(O36+X36)*12*7.57%)*SUM(Fasering!$D$5:$D$12)</f>
        <v>3774.6341545216019</v>
      </c>
      <c r="AO36" s="5">
        <f>($AK$3+(I36+AA36)*12*7.57%)*SUM(Fasering!$D$5)</f>
        <v>0</v>
      </c>
      <c r="AP36" s="109">
        <f>($AK$3+(J36+AB36)*12*7.57%)*SUM(Fasering!$D$5:$D$7)</f>
        <v>602.50758466685738</v>
      </c>
      <c r="AQ36" s="109">
        <f>($AK$3+(K36+AC36)*12*7.57%)*SUM(Fasering!$D$5:$D$8)</f>
        <v>1065.8086529459022</v>
      </c>
      <c r="AR36" s="104">
        <f>($AK$3+(L36+AD36)*12*7.57%)*SUM(Fasering!$D$5:$D$9)</f>
        <v>1614.8627212297308</v>
      </c>
      <c r="AS36" s="9">
        <f>($AK$3+(M36+AE36)*12*7.57%)*SUM(Fasering!$D$5:$D$10)</f>
        <v>2249.6697895183424</v>
      </c>
      <c r="AT36" s="9">
        <f>($AK$3+(N36+AF36)*12*7.57%)*SUM(Fasering!$D$5:$D$11)</f>
        <v>2968.5138599891338</v>
      </c>
      <c r="AU36" s="74">
        <f>($AK$3+(O36+AG36)*12*7.57%)*SUM(Fasering!$D$5:$D$12)</f>
        <v>3774.6341545216019</v>
      </c>
    </row>
    <row r="37" spans="1:47" x14ac:dyDescent="0.3">
      <c r="A37" s="32">
        <f t="shared" si="7"/>
        <v>27</v>
      </c>
      <c r="B37" s="142">
        <v>34990.959999999999</v>
      </c>
      <c r="C37" s="143"/>
      <c r="D37" s="142">
        <f t="shared" si="0"/>
        <v>48035.589888000002</v>
      </c>
      <c r="E37" s="144">
        <f t="shared" si="1"/>
        <v>1190.7711691898096</v>
      </c>
      <c r="F37" s="142">
        <f t="shared" si="2"/>
        <v>4002.9658240000003</v>
      </c>
      <c r="G37" s="144">
        <f t="shared" si="8"/>
        <v>99.230930765817476</v>
      </c>
      <c r="H37" s="60">
        <f>'L4'!$H$10</f>
        <v>1742.05</v>
      </c>
      <c r="I37" s="60">
        <f>GEW!$E$12+($F37-GEW!$E$12)*SUM(Fasering!$D$5)</f>
        <v>1858.3776639999999</v>
      </c>
      <c r="J37" s="60">
        <f>GEW!$E$12+($F37-GEW!$E$12)*SUM(Fasering!$D$5:$D$7)</f>
        <v>2412.8902976021081</v>
      </c>
      <c r="K37" s="60">
        <f>GEW!$E$12+($F37-GEW!$E$12)*SUM(Fasering!$D$5:$D$8)</f>
        <v>2731.0484475440371</v>
      </c>
      <c r="L37" s="98">
        <f>GEW!$E$12+($F37-GEW!$E$12)*SUM(Fasering!$D$5:$D$9)</f>
        <v>3049.2065974859661</v>
      </c>
      <c r="M37" s="60">
        <f>GEW!$E$12+($F37-GEW!$E$12)*SUM(Fasering!$D$5:$D$10)</f>
        <v>3367.3647474278951</v>
      </c>
      <c r="N37" s="60">
        <f>GEW!$E$12+($F37-GEW!$E$12)*SUM(Fasering!$D$5:$D$11)</f>
        <v>3684.8076740580714</v>
      </c>
      <c r="O37" s="117">
        <f>GEW!$E$12+($F37-GEW!$E$12)*SUM(Fasering!$D$5:$D$12)</f>
        <v>4002.9658240000008</v>
      </c>
      <c r="P37" s="142">
        <f t="shared" si="3"/>
        <v>0</v>
      </c>
      <c r="Q37" s="144">
        <f t="shared" si="4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101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116">
        <f>$P37*SUM(Fasering!$D$5:$D$12)</f>
        <v>0</v>
      </c>
      <c r="Y37" s="142">
        <f t="shared" si="5"/>
        <v>0</v>
      </c>
      <c r="Z37" s="144">
        <f t="shared" si="6"/>
        <v>0</v>
      </c>
      <c r="AA37" s="115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101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116">
        <f>$Y37*SUM(Fasering!$D$5:$D$12)</f>
        <v>0</v>
      </c>
      <c r="AH37" s="5">
        <f>($AK$3+(I37+R37)*12*7.57%)*SUM(Fasering!$D$5)</f>
        <v>0</v>
      </c>
      <c r="AI37" s="109">
        <f>($AK$3+(J37+S37)*12*7.57%)*SUM(Fasering!$D$5:$D$7)</f>
        <v>602.50758466685738</v>
      </c>
      <c r="AJ37" s="109">
        <f>($AK$3+(K37+T37)*12*7.57%)*SUM(Fasering!$D$5:$D$8)</f>
        <v>1065.8086529459022</v>
      </c>
      <c r="AK37" s="104">
        <f>($AK$3+(L37+U37)*12*7.57%)*SUM(Fasering!$D$5:$D$9)</f>
        <v>1614.8627212297308</v>
      </c>
      <c r="AL37" s="9">
        <f>($AK$3+(M37+V37)*12*7.57%)*SUM(Fasering!$D$5:$D$10)</f>
        <v>2249.6697895183424</v>
      </c>
      <c r="AM37" s="9">
        <f>($AK$3+(N37+W37)*12*7.57%)*SUM(Fasering!$D$5:$D$11)</f>
        <v>2968.5138599891338</v>
      </c>
      <c r="AN37" s="74">
        <f>($AK$3+(O37+X37)*12*7.57%)*SUM(Fasering!$D$5:$D$12)</f>
        <v>3774.6341545216019</v>
      </c>
      <c r="AO37" s="5">
        <f>($AK$3+(I37+AA37)*12*7.57%)*SUM(Fasering!$D$5)</f>
        <v>0</v>
      </c>
      <c r="AP37" s="109">
        <f>($AK$3+(J37+AB37)*12*7.57%)*SUM(Fasering!$D$5:$D$7)</f>
        <v>602.50758466685738</v>
      </c>
      <c r="AQ37" s="109">
        <f>($AK$3+(K37+AC37)*12*7.57%)*SUM(Fasering!$D$5:$D$8)</f>
        <v>1065.8086529459022</v>
      </c>
      <c r="AR37" s="104">
        <f>($AK$3+(L37+AD37)*12*7.57%)*SUM(Fasering!$D$5:$D$9)</f>
        <v>1614.8627212297308</v>
      </c>
      <c r="AS37" s="9">
        <f>($AK$3+(M37+AE37)*12*7.57%)*SUM(Fasering!$D$5:$D$10)</f>
        <v>2249.6697895183424</v>
      </c>
      <c r="AT37" s="9">
        <f>($AK$3+(N37+AF37)*12*7.57%)*SUM(Fasering!$D$5:$D$11)</f>
        <v>2968.5138599891338</v>
      </c>
      <c r="AU37" s="74">
        <f>($AK$3+(O37+AG37)*12*7.57%)*SUM(Fasering!$D$5:$D$12)</f>
        <v>3774.6341545216019</v>
      </c>
    </row>
    <row r="38" spans="1:47" x14ac:dyDescent="0.3">
      <c r="A38" s="35"/>
      <c r="B38" s="156"/>
      <c r="C38" s="157"/>
      <c r="D38" s="156"/>
      <c r="E38" s="157"/>
      <c r="F38" s="156"/>
      <c r="G38" s="157"/>
      <c r="H38" s="46"/>
      <c r="I38" s="46"/>
      <c r="J38" s="46"/>
      <c r="K38" s="99"/>
      <c r="L38" s="46"/>
      <c r="M38" s="46"/>
      <c r="N38" s="46"/>
      <c r="O38" s="119"/>
      <c r="P38" s="156"/>
      <c r="Q38" s="157"/>
      <c r="R38" s="46"/>
      <c r="S38" s="46"/>
      <c r="T38" s="99"/>
      <c r="U38" s="46"/>
      <c r="V38" s="46"/>
      <c r="W38" s="46"/>
      <c r="X38" s="119"/>
      <c r="Y38" s="156"/>
      <c r="Z38" s="157"/>
      <c r="AA38" s="46"/>
      <c r="AB38" s="46"/>
      <c r="AC38" s="99"/>
      <c r="AD38" s="46"/>
      <c r="AE38" s="46"/>
      <c r="AF38" s="46"/>
      <c r="AG38" s="119"/>
      <c r="AH38" s="75"/>
      <c r="AI38" s="110"/>
      <c r="AJ38" s="105"/>
      <c r="AK38" s="76"/>
      <c r="AL38" s="76"/>
      <c r="AM38" s="76"/>
      <c r="AN38" s="77"/>
      <c r="AO38" s="75"/>
      <c r="AP38" s="110"/>
      <c r="AQ38" s="105"/>
      <c r="AR38" s="76"/>
      <c r="AS38" s="76"/>
      <c r="AT38" s="76"/>
      <c r="AU38" s="77"/>
    </row>
  </sheetData>
  <mergeCells count="166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375" style="23" customWidth="1"/>
    <col min="11" max="11" width="11.375" style="24" customWidth="1"/>
    <col min="12" max="15" width="11.375" style="23" customWidth="1"/>
    <col min="16" max="17" width="7.75" style="23" customWidth="1"/>
    <col min="18" max="19" width="11.375" style="23" customWidth="1"/>
    <col min="20" max="20" width="11.375" style="24" customWidth="1"/>
    <col min="21" max="24" width="11.375" style="23" customWidth="1"/>
    <col min="25" max="26" width="7.75" style="23" customWidth="1"/>
    <col min="27" max="28" width="11.375" style="23" customWidth="1"/>
    <col min="29" max="29" width="11.375" style="24" customWidth="1"/>
    <col min="30" max="33" width="11.375" style="23" customWidth="1"/>
    <col min="34" max="34" width="11.25" customWidth="1"/>
    <col min="35" max="35" width="11.25" style="68" customWidth="1"/>
    <col min="36" max="36" width="11.25" style="94" customWidth="1"/>
    <col min="37" max="40" width="11.25" customWidth="1"/>
    <col min="41" max="41" width="11.375" customWidth="1"/>
    <col min="42" max="42" width="11.375" style="68" customWidth="1"/>
    <col min="43" max="43" width="11.375" style="94" customWidth="1"/>
    <col min="44" max="45" width="11.375" style="23" customWidth="1"/>
    <col min="46" max="47" width="11.375" customWidth="1"/>
  </cols>
  <sheetData>
    <row r="1" spans="1:47" s="23" customFormat="1" ht="16.5" x14ac:dyDescent="0.3">
      <c r="A1" s="21" t="s">
        <v>57</v>
      </c>
      <c r="B1" s="21" t="s">
        <v>19</v>
      </c>
      <c r="C1" s="21" t="s">
        <v>58</v>
      </c>
      <c r="D1" s="21"/>
      <c r="F1" s="55"/>
      <c r="G1" s="55"/>
      <c r="H1" s="78"/>
      <c r="I1" s="78"/>
      <c r="J1" s="78"/>
      <c r="K1" s="106"/>
      <c r="L1" s="85">
        <f>D8</f>
        <v>44287</v>
      </c>
      <c r="O1" s="24" t="s">
        <v>59</v>
      </c>
      <c r="T1" s="24"/>
      <c r="AC1" s="24"/>
      <c r="AJ1" s="24"/>
      <c r="AQ1" s="24"/>
    </row>
    <row r="2" spans="1:47" s="23" customFormat="1" ht="16.5" x14ac:dyDescent="0.3">
      <c r="A2" s="21"/>
      <c r="B2" s="21"/>
      <c r="C2"/>
      <c r="D2"/>
      <c r="E2"/>
      <c r="F2"/>
      <c r="G2"/>
      <c r="H2"/>
      <c r="I2"/>
      <c r="J2" s="68"/>
      <c r="K2" s="94"/>
      <c r="L2"/>
      <c r="M2"/>
      <c r="N2"/>
      <c r="T2" s="24"/>
      <c r="AC2" s="24"/>
      <c r="AH2" s="68" t="str">
        <f>'L4'!$AH$2</f>
        <v>Berekening eindejaarspremie 2020:</v>
      </c>
      <c r="AI2" s="68"/>
      <c r="AJ2" s="94"/>
      <c r="AQ2" s="24"/>
    </row>
    <row r="3" spans="1:47" s="23" customFormat="1" ht="16.5" x14ac:dyDescent="0.3">
      <c r="A3" s="21"/>
      <c r="B3" s="21"/>
      <c r="C3"/>
      <c r="D3"/>
      <c r="E3"/>
      <c r="F3"/>
      <c r="G3"/>
      <c r="H3"/>
      <c r="I3"/>
      <c r="J3" s="68"/>
      <c r="K3" s="94"/>
      <c r="L3"/>
      <c r="M3"/>
      <c r="N3" s="23" t="s">
        <v>21</v>
      </c>
      <c r="O3" s="67">
        <f>'L4'!O3</f>
        <v>1.3728</v>
      </c>
      <c r="T3" s="24"/>
      <c r="AC3" s="24"/>
      <c r="AH3" s="69" t="s">
        <v>92</v>
      </c>
      <c r="AI3" s="68"/>
      <c r="AJ3" s="24"/>
      <c r="AK3" s="70">
        <f>'L4'!$AK$3</f>
        <v>138.34</v>
      </c>
      <c r="AQ3" s="24"/>
    </row>
    <row r="4" spans="1:47" s="23" customFormat="1" ht="16.5" x14ac:dyDescent="0.3">
      <c r="A4" s="21"/>
      <c r="B4"/>
      <c r="C4"/>
      <c r="D4"/>
      <c r="E4"/>
      <c r="F4"/>
      <c r="G4"/>
      <c r="H4"/>
      <c r="I4"/>
      <c r="J4" s="68"/>
      <c r="K4" s="94"/>
      <c r="L4"/>
      <c r="M4"/>
      <c r="T4" s="24"/>
      <c r="V4" s="25"/>
      <c r="AC4" s="24"/>
      <c r="AH4" s="69" t="s">
        <v>47</v>
      </c>
      <c r="AI4" s="68"/>
      <c r="AJ4" s="24"/>
      <c r="AQ4" s="24"/>
    </row>
    <row r="6" spans="1:47" x14ac:dyDescent="0.3">
      <c r="A6" s="28"/>
      <c r="B6" s="135" t="s">
        <v>22</v>
      </c>
      <c r="C6" s="136"/>
      <c r="D6" s="136"/>
      <c r="E6" s="137"/>
      <c r="F6" s="135" t="s">
        <v>23</v>
      </c>
      <c r="G6" s="137"/>
      <c r="H6" s="132" t="s">
        <v>37</v>
      </c>
      <c r="I6" s="133"/>
      <c r="J6" s="133"/>
      <c r="K6" s="133"/>
      <c r="L6" s="133"/>
      <c r="M6" s="133"/>
      <c r="N6" s="133"/>
      <c r="O6" s="134"/>
      <c r="P6" s="135" t="s">
        <v>24</v>
      </c>
      <c r="Q6" s="138"/>
      <c r="R6" s="132" t="s">
        <v>38</v>
      </c>
      <c r="S6" s="133"/>
      <c r="T6" s="133"/>
      <c r="U6" s="133"/>
      <c r="V6" s="133"/>
      <c r="W6" s="133"/>
      <c r="X6" s="134"/>
      <c r="Y6" s="135" t="s">
        <v>25</v>
      </c>
      <c r="Z6" s="137"/>
      <c r="AA6" s="132" t="s">
        <v>39</v>
      </c>
      <c r="AB6" s="133"/>
      <c r="AC6" s="133"/>
      <c r="AD6" s="133"/>
      <c r="AE6" s="133"/>
      <c r="AF6" s="133"/>
      <c r="AG6" s="134"/>
      <c r="AH6" s="132" t="s">
        <v>99</v>
      </c>
      <c r="AI6" s="133"/>
      <c r="AJ6" s="133"/>
      <c r="AK6" s="133"/>
      <c r="AL6" s="133"/>
      <c r="AM6" s="133"/>
      <c r="AN6" s="134"/>
      <c r="AO6" s="132" t="s">
        <v>100</v>
      </c>
      <c r="AP6" s="133"/>
      <c r="AQ6" s="133"/>
      <c r="AR6" s="133"/>
      <c r="AS6" s="133"/>
      <c r="AT6" s="133"/>
      <c r="AU6" s="134"/>
    </row>
    <row r="7" spans="1:47" x14ac:dyDescent="0.3">
      <c r="A7" s="32"/>
      <c r="B7" s="139">
        <v>1</v>
      </c>
      <c r="C7" s="140"/>
      <c r="D7" s="139"/>
      <c r="E7" s="140"/>
      <c r="F7" s="139"/>
      <c r="G7" s="140"/>
      <c r="H7" s="43" t="s">
        <v>128</v>
      </c>
      <c r="I7" s="43" t="s">
        <v>32</v>
      </c>
      <c r="J7" s="43" t="s">
        <v>33</v>
      </c>
      <c r="K7" s="43" t="s">
        <v>34</v>
      </c>
      <c r="L7" s="95" t="s">
        <v>35</v>
      </c>
      <c r="M7" s="43" t="s">
        <v>36</v>
      </c>
      <c r="N7" s="43" t="s">
        <v>125</v>
      </c>
      <c r="O7" s="114" t="s">
        <v>126</v>
      </c>
      <c r="P7" s="139"/>
      <c r="Q7" s="140"/>
      <c r="R7" s="43" t="s">
        <v>127</v>
      </c>
      <c r="S7" s="43" t="s">
        <v>33</v>
      </c>
      <c r="T7" s="43" t="s">
        <v>34</v>
      </c>
      <c r="U7" s="95" t="s">
        <v>35</v>
      </c>
      <c r="V7" s="43" t="s">
        <v>36</v>
      </c>
      <c r="W7" s="43" t="s">
        <v>125</v>
      </c>
      <c r="X7" s="114" t="s">
        <v>126</v>
      </c>
      <c r="Y7" s="141" t="s">
        <v>27</v>
      </c>
      <c r="Z7" s="140"/>
      <c r="AA7" s="43" t="s">
        <v>127</v>
      </c>
      <c r="AB7" s="43" t="s">
        <v>33</v>
      </c>
      <c r="AC7" s="43" t="s">
        <v>34</v>
      </c>
      <c r="AD7" s="95" t="s">
        <v>35</v>
      </c>
      <c r="AE7" s="43" t="s">
        <v>36</v>
      </c>
      <c r="AF7" s="43" t="s">
        <v>125</v>
      </c>
      <c r="AG7" s="114" t="s">
        <v>126</v>
      </c>
      <c r="AH7" s="43" t="s">
        <v>127</v>
      </c>
      <c r="AI7" s="43" t="s">
        <v>33</v>
      </c>
      <c r="AJ7" s="43" t="s">
        <v>34</v>
      </c>
      <c r="AK7" s="95" t="s">
        <v>35</v>
      </c>
      <c r="AL7" s="43" t="s">
        <v>36</v>
      </c>
      <c r="AM7" s="43" t="s">
        <v>125</v>
      </c>
      <c r="AN7" s="114" t="s">
        <v>126</v>
      </c>
      <c r="AO7" s="43" t="s">
        <v>127</v>
      </c>
      <c r="AP7" s="43" t="s">
        <v>33</v>
      </c>
      <c r="AQ7" s="43" t="s">
        <v>34</v>
      </c>
      <c r="AR7" s="95" t="s">
        <v>35</v>
      </c>
      <c r="AS7" s="43" t="s">
        <v>36</v>
      </c>
      <c r="AT7" s="43" t="s">
        <v>125</v>
      </c>
      <c r="AU7" s="114" t="s">
        <v>126</v>
      </c>
    </row>
    <row r="8" spans="1:47" x14ac:dyDescent="0.3">
      <c r="A8" s="32"/>
      <c r="B8" s="148" t="s">
        <v>30</v>
      </c>
      <c r="C8" s="149"/>
      <c r="D8" s="150">
        <f>'L4'!$D$8</f>
        <v>44287</v>
      </c>
      <c r="E8" s="151"/>
      <c r="F8" s="154">
        <f>D8</f>
        <v>44287</v>
      </c>
      <c r="G8" s="155"/>
      <c r="H8" s="47"/>
      <c r="I8" s="47" t="s">
        <v>101</v>
      </c>
      <c r="J8" s="47" t="s">
        <v>102</v>
      </c>
      <c r="K8" s="47" t="s">
        <v>103</v>
      </c>
      <c r="L8" s="96" t="s">
        <v>103</v>
      </c>
      <c r="M8" s="47" t="s">
        <v>103</v>
      </c>
      <c r="N8" s="47" t="s">
        <v>104</v>
      </c>
      <c r="O8" s="52" t="s">
        <v>103</v>
      </c>
      <c r="P8" s="152"/>
      <c r="Q8" s="153"/>
      <c r="R8" s="47" t="s">
        <v>101</v>
      </c>
      <c r="S8" s="47" t="s">
        <v>102</v>
      </c>
      <c r="T8" s="47" t="s">
        <v>103</v>
      </c>
      <c r="U8" s="96" t="s">
        <v>103</v>
      </c>
      <c r="V8" s="47" t="s">
        <v>103</v>
      </c>
      <c r="W8" s="47" t="s">
        <v>104</v>
      </c>
      <c r="X8" s="52" t="s">
        <v>103</v>
      </c>
      <c r="Y8" s="152"/>
      <c r="Z8" s="153"/>
      <c r="AA8" s="47" t="s">
        <v>101</v>
      </c>
      <c r="AB8" s="47" t="s">
        <v>102</v>
      </c>
      <c r="AC8" s="47" t="s">
        <v>103</v>
      </c>
      <c r="AD8" s="96" t="s">
        <v>103</v>
      </c>
      <c r="AE8" s="47" t="s">
        <v>103</v>
      </c>
      <c r="AF8" s="47" t="s">
        <v>104</v>
      </c>
      <c r="AG8" s="52" t="s">
        <v>103</v>
      </c>
      <c r="AH8" s="47" t="s">
        <v>101</v>
      </c>
      <c r="AI8" s="47" t="s">
        <v>102</v>
      </c>
      <c r="AJ8" s="47" t="s">
        <v>103</v>
      </c>
      <c r="AK8" s="96" t="s">
        <v>103</v>
      </c>
      <c r="AL8" s="47" t="s">
        <v>103</v>
      </c>
      <c r="AM8" s="47" t="s">
        <v>104</v>
      </c>
      <c r="AN8" s="52" t="s">
        <v>103</v>
      </c>
      <c r="AO8" s="47" t="s">
        <v>101</v>
      </c>
      <c r="AP8" s="47" t="s">
        <v>102</v>
      </c>
      <c r="AQ8" s="47" t="s">
        <v>103</v>
      </c>
      <c r="AR8" s="96" t="s">
        <v>103</v>
      </c>
      <c r="AS8" s="47" t="s">
        <v>103</v>
      </c>
      <c r="AT8" s="47" t="s">
        <v>104</v>
      </c>
      <c r="AU8" s="52" t="s">
        <v>103</v>
      </c>
    </row>
    <row r="9" spans="1:47" x14ac:dyDescent="0.3">
      <c r="A9" s="32"/>
      <c r="B9" s="135"/>
      <c r="C9" s="137"/>
      <c r="D9" s="147"/>
      <c r="E9" s="138"/>
      <c r="F9" s="93"/>
      <c r="G9" s="59"/>
      <c r="H9" s="61"/>
      <c r="I9" s="61"/>
      <c r="J9" s="61"/>
      <c r="K9" s="61"/>
      <c r="L9" s="97"/>
      <c r="M9" s="61"/>
      <c r="N9" s="61"/>
      <c r="O9" s="59"/>
      <c r="P9" s="58"/>
      <c r="Q9" s="59"/>
      <c r="R9" s="44"/>
      <c r="S9" s="44"/>
      <c r="T9" s="44"/>
      <c r="U9" s="100"/>
      <c r="V9" s="44"/>
      <c r="W9" s="44"/>
      <c r="X9" s="113"/>
      <c r="Y9" s="58"/>
      <c r="Z9" s="59"/>
      <c r="AA9" s="118"/>
      <c r="AB9" s="44"/>
      <c r="AC9" s="44"/>
      <c r="AD9" s="100"/>
      <c r="AE9" s="44"/>
      <c r="AF9" s="44"/>
      <c r="AG9" s="113"/>
      <c r="AH9" s="71"/>
      <c r="AI9" s="108"/>
      <c r="AJ9" s="108"/>
      <c r="AK9" s="103"/>
      <c r="AL9" s="72"/>
      <c r="AM9" s="72"/>
      <c r="AN9" s="73"/>
      <c r="AO9" s="71"/>
      <c r="AP9" s="108"/>
      <c r="AQ9" s="108"/>
      <c r="AR9" s="103"/>
      <c r="AS9" s="72"/>
      <c r="AT9" s="72"/>
      <c r="AU9" s="73"/>
    </row>
    <row r="10" spans="1:47" x14ac:dyDescent="0.3">
      <c r="A10" s="32">
        <v>0</v>
      </c>
      <c r="B10" s="142">
        <v>17037.73</v>
      </c>
      <c r="C10" s="143"/>
      <c r="D10" s="142">
        <f t="shared" ref="D10:D37" si="0">B10*$O$3</f>
        <v>23389.395744000001</v>
      </c>
      <c r="E10" s="144">
        <f t="shared" ref="E10:E37" si="1">D10/40.3399</f>
        <v>579.80797532963641</v>
      </c>
      <c r="F10" s="145">
        <f t="shared" ref="F10:F37" si="2">B10/12*$O$3</f>
        <v>1949.1163119999999</v>
      </c>
      <c r="G10" s="146"/>
      <c r="H10" s="60">
        <f>'L4'!$H$10</f>
        <v>1742.05</v>
      </c>
      <c r="I10" s="60">
        <f>GEW!$E$12+($F10-GEW!$E$12)*SUM(Fasering!$D$5)</f>
        <v>1858.3776639999999</v>
      </c>
      <c r="J10" s="60">
        <f>GEW!$E$12+($F10-GEW!$E$12)*SUM(Fasering!$D$5:$D$7)</f>
        <v>1881.839383881907</v>
      </c>
      <c r="K10" s="60">
        <f>GEW!$E$12+($F10-GEW!$E$12)*SUM(Fasering!$D$5:$D$8)</f>
        <v>1895.3008218000907</v>
      </c>
      <c r="L10" s="98">
        <f>GEW!$E$12+($F10-GEW!$E$12)*SUM(Fasering!$D$5:$D$9)</f>
        <v>1908.7622597182744</v>
      </c>
      <c r="M10" s="60">
        <f>GEW!$E$12+($F10-GEW!$E$12)*SUM(Fasering!$D$5:$D$10)</f>
        <v>1922.2236976364584</v>
      </c>
      <c r="N10" s="60">
        <f>GEW!$E$12+($F10-GEW!$E$12)*SUM(Fasering!$D$5:$D$11)</f>
        <v>1935.6548740818162</v>
      </c>
      <c r="O10" s="117">
        <f>GEW!$E$12+($F10-GEW!$E$12)*SUM(Fasering!$D$5:$D$12)</f>
        <v>1949.1163119999999</v>
      </c>
      <c r="P10" s="145">
        <f t="shared" ref="P10:P37" si="3">((B10&lt;19968.2)*913.03+(B10&gt;19968.2)*(B10&lt;20424.71)*(20424.71-B10+456.51)+(B10&gt;20424.71)*(B10&lt;22659.62)*456.51+(B10&gt;22659.62)*(B10&lt;23116.13)*(23116.13-B10))/12*$O$3</f>
        <v>104.450632</v>
      </c>
      <c r="Q10" s="146">
        <f t="shared" ref="Q10:Q37" si="4">P10/40.3399</f>
        <v>2.5892635331272511</v>
      </c>
      <c r="R10" s="45">
        <f>$P10*SUM(Fasering!$D$5)</f>
        <v>0</v>
      </c>
      <c r="S10" s="45">
        <f>$P10*SUM(Fasering!$D$5:$D$7)</f>
        <v>27.007141096836332</v>
      </c>
      <c r="T10" s="45">
        <f>$P10*SUM(Fasering!$D$5:$D$8)</f>
        <v>42.502806165408408</v>
      </c>
      <c r="U10" s="101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116">
        <f>$P10*SUM(Fasering!$D$5:$D$12)</f>
        <v>104.45063200000003</v>
      </c>
      <c r="Y10" s="145">
        <f t="shared" ref="Y10:Y37" si="5">((B10&lt;19968.2)*456.51+(B10&gt;19968.2)*(B10&lt;20196.46)*(20196.46-B10+228.26)+(B10&gt;20196.46)*(B10&lt;22659.62)*228.26+(B10&gt;22659.62)*(B10&lt;22887.88)*(22887.88-B10))/12*$O$3</f>
        <v>52.224743999999994</v>
      </c>
      <c r="Z10" s="146">
        <f t="shared" ref="Z10:Z37" si="6">Y10/40.3399</f>
        <v>1.2946175870540084</v>
      </c>
      <c r="AA10" s="115">
        <f>$Y10*SUM(Fasering!$D$5)</f>
        <v>0</v>
      </c>
      <c r="AB10" s="45">
        <f>$Y10*SUM(Fasering!$D$5:$D$7)</f>
        <v>13.503422649986039</v>
      </c>
      <c r="AC10" s="45">
        <f>$Y10*SUM(Fasering!$D$5:$D$8)</f>
        <v>21.25117032580593</v>
      </c>
      <c r="AD10" s="101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116">
        <f>$Y10*SUM(Fasering!$D$5:$D$12)</f>
        <v>52.224744000000008</v>
      </c>
      <c r="AH10" s="5">
        <f>($AK$3+(I10+R10)*12*7.57%)*SUM(Fasering!$D$5)</f>
        <v>0</v>
      </c>
      <c r="AI10" s="109">
        <f>($AK$3+(J10+S10)*12*7.57%)*SUM(Fasering!$D$5:$D$7)</f>
        <v>484.11815720601561</v>
      </c>
      <c r="AJ10" s="109">
        <f>($AK$3+(K10+T10)*12*7.57%)*SUM(Fasering!$D$5:$D$8)</f>
        <v>772.59046709304619</v>
      </c>
      <c r="AK10" s="104">
        <f>($AK$3+(L10+U10)*12*7.57%)*SUM(Fasering!$D$5:$D$9)</f>
        <v>1068.8675698260718</v>
      </c>
      <c r="AL10" s="9">
        <f>($AK$3+(M10+V10)*12*7.57%)*SUM(Fasering!$D$5:$D$10)</f>
        <v>1372.9494654050925</v>
      </c>
      <c r="AM10" s="9">
        <f>($AK$3+(N10+W10)*12*7.57%)*SUM(Fasering!$D$5:$D$11)</f>
        <v>1684.1262759258975</v>
      </c>
      <c r="AN10" s="74">
        <f>($AK$3+(O10+X10)*12*7.57%)*SUM(Fasering!$D$5:$D$12)</f>
        <v>2003.8002119296</v>
      </c>
      <c r="AO10" s="5">
        <f>($AK$3+(I10+AA10)*12*7.57%)*SUM(Fasering!$D$5)</f>
        <v>0</v>
      </c>
      <c r="AP10" s="109">
        <f>($AK$3+(J10+AB10)*12*7.57%)*SUM(Fasering!$D$5:$D$7)</f>
        <v>480.9464138330257</v>
      </c>
      <c r="AQ10" s="109">
        <f>($AK$3+(K10+AC10)*12*7.57%)*SUM(Fasering!$D$5:$D$8)</f>
        <v>764.73492747464115</v>
      </c>
      <c r="AR10" s="104">
        <f>($AK$3+(L10+AD10)*12*7.57%)*SUM(Fasering!$D$5:$D$9)</f>
        <v>1054.2399418335131</v>
      </c>
      <c r="AS10" s="9">
        <f>($AK$3+(M10+AE10)*12*7.57%)*SUM(Fasering!$D$5:$D$10)</f>
        <v>1349.4614569096416</v>
      </c>
      <c r="AT10" s="9">
        <f>($AK$3+(N10+AF10)*12*7.57%)*SUM(Fasering!$D$5:$D$11)</f>
        <v>1649.7165495214804</v>
      </c>
      <c r="AU10" s="74">
        <f>($AK$3+(O10+AG10)*12*7.57%)*SUM(Fasering!$D$5:$D$12)</f>
        <v>1956.3582152704005</v>
      </c>
    </row>
    <row r="11" spans="1:47" x14ac:dyDescent="0.3">
      <c r="A11" s="32">
        <f t="shared" ref="A11:A37" si="7">+A10+1</f>
        <v>1</v>
      </c>
      <c r="B11" s="142">
        <v>17736.689999999999</v>
      </c>
      <c r="C11" s="143"/>
      <c r="D11" s="142">
        <f t="shared" si="0"/>
        <v>24348.928032</v>
      </c>
      <c r="E11" s="144">
        <f t="shared" si="1"/>
        <v>603.59415943024146</v>
      </c>
      <c r="F11" s="145">
        <f t="shared" si="2"/>
        <v>2029.0773359999998</v>
      </c>
      <c r="G11" s="146">
        <f t="shared" ref="G11:G37" si="8">F11/40.3399</f>
        <v>50.299513285853457</v>
      </c>
      <c r="H11" s="60">
        <f>'L4'!$H$10</f>
        <v>1742.05</v>
      </c>
      <c r="I11" s="60">
        <f>GEW!$E$12+($F11-GEW!$E$12)*SUM(Fasering!$D$5)</f>
        <v>1858.3776639999999</v>
      </c>
      <c r="J11" s="60">
        <f>GEW!$E$12+($F11-GEW!$E$12)*SUM(Fasering!$D$5:$D$7)</f>
        <v>1902.5144015056924</v>
      </c>
      <c r="K11" s="60">
        <f>GEW!$E$12+($F11-GEW!$E$12)*SUM(Fasering!$D$5:$D$8)</f>
        <v>1927.8383741229868</v>
      </c>
      <c r="L11" s="98">
        <f>GEW!$E$12+($F11-GEW!$E$12)*SUM(Fasering!$D$5:$D$9)</f>
        <v>1953.1623467402815</v>
      </c>
      <c r="M11" s="60">
        <f>GEW!$E$12+($F11-GEW!$E$12)*SUM(Fasering!$D$5:$D$10)</f>
        <v>1978.4863193575759</v>
      </c>
      <c r="N11" s="60">
        <f>GEW!$E$12+($F11-GEW!$E$12)*SUM(Fasering!$D$5:$D$11)</f>
        <v>2003.7533633827054</v>
      </c>
      <c r="O11" s="117">
        <f>GEW!$E$12+($F11-GEW!$E$12)*SUM(Fasering!$D$5:$D$12)</f>
        <v>2029.0773359999998</v>
      </c>
      <c r="P11" s="145">
        <f t="shared" si="3"/>
        <v>104.450632</v>
      </c>
      <c r="Q11" s="146">
        <f t="shared" si="4"/>
        <v>2.5892635331272511</v>
      </c>
      <c r="R11" s="45">
        <f>$P11*SUM(Fasering!$D$5)</f>
        <v>0</v>
      </c>
      <c r="S11" s="45">
        <f>$P11*SUM(Fasering!$D$5:$D$7)</f>
        <v>27.007141096836332</v>
      </c>
      <c r="T11" s="45">
        <f>$P11*SUM(Fasering!$D$5:$D$8)</f>
        <v>42.502806165408408</v>
      </c>
      <c r="U11" s="101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116">
        <f>$P11*SUM(Fasering!$D$5:$D$12)</f>
        <v>104.45063200000003</v>
      </c>
      <c r="Y11" s="145">
        <f t="shared" si="5"/>
        <v>52.224743999999994</v>
      </c>
      <c r="Z11" s="146">
        <f t="shared" si="6"/>
        <v>1.2946175870540084</v>
      </c>
      <c r="AA11" s="115">
        <f>$Y11*SUM(Fasering!$D$5)</f>
        <v>0</v>
      </c>
      <c r="AB11" s="45">
        <f>$Y11*SUM(Fasering!$D$5:$D$7)</f>
        <v>13.503422649986039</v>
      </c>
      <c r="AC11" s="45">
        <f>$Y11*SUM(Fasering!$D$5:$D$8)</f>
        <v>21.25117032580593</v>
      </c>
      <c r="AD11" s="101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116">
        <f>$Y11*SUM(Fasering!$D$5:$D$12)</f>
        <v>52.224744000000008</v>
      </c>
      <c r="AH11" s="5">
        <f>($AK$3+(I11+R11)*12*7.57%)*SUM(Fasering!$D$5)</f>
        <v>0</v>
      </c>
      <c r="AI11" s="109">
        <f>($AK$3+(J11+S11)*12*7.57%)*SUM(Fasering!$D$5:$D$7)</f>
        <v>488.97429001067928</v>
      </c>
      <c r="AJ11" s="109">
        <f>($AK$3+(K11+T11)*12*7.57%)*SUM(Fasering!$D$5:$D$8)</f>
        <v>784.61777799219715</v>
      </c>
      <c r="AK11" s="104">
        <f>($AK$3+(L11+U11)*12*7.57%)*SUM(Fasering!$D$5:$D$9)</f>
        <v>1091.2633616022893</v>
      </c>
      <c r="AL11" s="9">
        <f>($AK$3+(M11+V11)*12*7.57%)*SUM(Fasering!$D$5:$D$10)</f>
        <v>1408.9110408409556</v>
      </c>
      <c r="AM11" s="9">
        <f>($AK$3+(N11+W11)*12*7.57%)*SUM(Fasering!$D$5:$D$11)</f>
        <v>1736.8096684774428</v>
      </c>
      <c r="AN11" s="74">
        <f>($AK$3+(O11+X11)*12*7.57%)*SUM(Fasering!$D$5:$D$12)</f>
        <v>2076.4368061312002</v>
      </c>
      <c r="AO11" s="5">
        <f>($AK$3+(I11+AA11)*12*7.57%)*SUM(Fasering!$D$5)</f>
        <v>0</v>
      </c>
      <c r="AP11" s="109">
        <f>($AK$3+(J11+AB11)*12*7.57%)*SUM(Fasering!$D$5:$D$7)</f>
        <v>485.80254663768937</v>
      </c>
      <c r="AQ11" s="109">
        <f>($AK$3+(K11+AC11)*12*7.57%)*SUM(Fasering!$D$5:$D$8)</f>
        <v>776.76223837379212</v>
      </c>
      <c r="AR11" s="104">
        <f>($AK$3+(L11+AD11)*12*7.57%)*SUM(Fasering!$D$5:$D$9)</f>
        <v>1076.6357336097306</v>
      </c>
      <c r="AS11" s="9">
        <f>($AK$3+(M11+AE11)*12*7.57%)*SUM(Fasering!$D$5:$D$10)</f>
        <v>1385.4230323455047</v>
      </c>
      <c r="AT11" s="9">
        <f>($AK$3+(N11+AF11)*12*7.57%)*SUM(Fasering!$D$5:$D$11)</f>
        <v>1702.3999420730252</v>
      </c>
      <c r="AU11" s="74">
        <f>($AK$3+(O11+AG11)*12*7.57%)*SUM(Fasering!$D$5:$D$12)</f>
        <v>2028.9948094720005</v>
      </c>
    </row>
    <row r="12" spans="1:47" x14ac:dyDescent="0.3">
      <c r="A12" s="32">
        <f t="shared" si="7"/>
        <v>2</v>
      </c>
      <c r="B12" s="142">
        <v>18435.650000000001</v>
      </c>
      <c r="C12" s="143"/>
      <c r="D12" s="142">
        <f t="shared" si="0"/>
        <v>25308.460320000002</v>
      </c>
      <c r="E12" s="144">
        <f t="shared" si="1"/>
        <v>627.38034353084663</v>
      </c>
      <c r="F12" s="145">
        <f t="shared" si="2"/>
        <v>2109.03836</v>
      </c>
      <c r="G12" s="146">
        <f t="shared" si="8"/>
        <v>52.281695294237217</v>
      </c>
      <c r="H12" s="60">
        <f>'L4'!$H$10</f>
        <v>1742.05</v>
      </c>
      <c r="I12" s="60">
        <f>GEW!$E$12+($F12-GEW!$E$12)*SUM(Fasering!$D$5)</f>
        <v>1858.3776639999999</v>
      </c>
      <c r="J12" s="60">
        <f>GEW!$E$12+($F12-GEW!$E$12)*SUM(Fasering!$D$5:$D$7)</f>
        <v>1923.1894191294778</v>
      </c>
      <c r="K12" s="60">
        <f>GEW!$E$12+($F12-GEW!$E$12)*SUM(Fasering!$D$5:$D$8)</f>
        <v>1960.3759264458831</v>
      </c>
      <c r="L12" s="98">
        <f>GEW!$E$12+($F12-GEW!$E$12)*SUM(Fasering!$D$5:$D$9)</f>
        <v>1997.5624337622885</v>
      </c>
      <c r="M12" s="60">
        <f>GEW!$E$12+($F12-GEW!$E$12)*SUM(Fasering!$D$5:$D$10)</f>
        <v>2034.7489410786939</v>
      </c>
      <c r="N12" s="60">
        <f>GEW!$E$12+($F12-GEW!$E$12)*SUM(Fasering!$D$5:$D$11)</f>
        <v>2071.8518526835946</v>
      </c>
      <c r="O12" s="117">
        <f>GEW!$E$12+($F12-GEW!$E$12)*SUM(Fasering!$D$5:$D$12)</f>
        <v>2109.03836</v>
      </c>
      <c r="P12" s="145">
        <f t="shared" si="3"/>
        <v>104.450632</v>
      </c>
      <c r="Q12" s="146">
        <f t="shared" si="4"/>
        <v>2.5892635331272511</v>
      </c>
      <c r="R12" s="45">
        <f>$P12*SUM(Fasering!$D$5)</f>
        <v>0</v>
      </c>
      <c r="S12" s="45">
        <f>$P12*SUM(Fasering!$D$5:$D$7)</f>
        <v>27.007141096836332</v>
      </c>
      <c r="T12" s="45">
        <f>$P12*SUM(Fasering!$D$5:$D$8)</f>
        <v>42.502806165408408</v>
      </c>
      <c r="U12" s="101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116">
        <f>$P12*SUM(Fasering!$D$5:$D$12)</f>
        <v>104.45063200000003</v>
      </c>
      <c r="Y12" s="145">
        <f t="shared" si="5"/>
        <v>52.224743999999994</v>
      </c>
      <c r="Z12" s="146">
        <f t="shared" si="6"/>
        <v>1.2946175870540084</v>
      </c>
      <c r="AA12" s="115">
        <f>$Y12*SUM(Fasering!$D$5)</f>
        <v>0</v>
      </c>
      <c r="AB12" s="45">
        <f>$Y12*SUM(Fasering!$D$5:$D$7)</f>
        <v>13.503422649986039</v>
      </c>
      <c r="AC12" s="45">
        <f>$Y12*SUM(Fasering!$D$5:$D$8)</f>
        <v>21.25117032580593</v>
      </c>
      <c r="AD12" s="101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116">
        <f>$Y12*SUM(Fasering!$D$5:$D$12)</f>
        <v>52.224744000000008</v>
      </c>
      <c r="AH12" s="5">
        <f>($AK$3+(I12+R12)*12*7.57%)*SUM(Fasering!$D$5)</f>
        <v>0</v>
      </c>
      <c r="AI12" s="109">
        <f>($AK$3+(J12+S12)*12*7.57%)*SUM(Fasering!$D$5:$D$7)</f>
        <v>493.83042281534301</v>
      </c>
      <c r="AJ12" s="109">
        <f>($AK$3+(K12+T12)*12*7.57%)*SUM(Fasering!$D$5:$D$8)</f>
        <v>796.64508889134811</v>
      </c>
      <c r="AK12" s="104">
        <f>($AK$3+(L12+U12)*12*7.57%)*SUM(Fasering!$D$5:$D$9)</f>
        <v>1113.6591533785067</v>
      </c>
      <c r="AL12" s="9">
        <f>($AK$3+(M12+V12)*12*7.57%)*SUM(Fasering!$D$5:$D$10)</f>
        <v>1444.8726162768189</v>
      </c>
      <c r="AM12" s="9">
        <f>($AK$3+(N12+W12)*12*7.57%)*SUM(Fasering!$D$5:$D$11)</f>
        <v>1789.4930610289878</v>
      </c>
      <c r="AN12" s="74">
        <f>($AK$3+(O12+X12)*12*7.57%)*SUM(Fasering!$D$5:$D$12)</f>
        <v>2149.0734003328007</v>
      </c>
      <c r="AO12" s="5">
        <f>($AK$3+(I12+AA12)*12*7.57%)*SUM(Fasering!$D$5)</f>
        <v>0</v>
      </c>
      <c r="AP12" s="109">
        <f>($AK$3+(J12+AB12)*12*7.57%)*SUM(Fasering!$D$5:$D$7)</f>
        <v>490.65867944235305</v>
      </c>
      <c r="AQ12" s="109">
        <f>($AK$3+(K12+AC12)*12*7.57%)*SUM(Fasering!$D$5:$D$8)</f>
        <v>788.78954927294308</v>
      </c>
      <c r="AR12" s="104">
        <f>($AK$3+(L12+AD12)*12*7.57%)*SUM(Fasering!$D$5:$D$9)</f>
        <v>1099.031525385948</v>
      </c>
      <c r="AS12" s="9">
        <f>($AK$3+(M12+AE12)*12*7.57%)*SUM(Fasering!$D$5:$D$10)</f>
        <v>1421.3846077813682</v>
      </c>
      <c r="AT12" s="9">
        <f>($AK$3+(N12+AF12)*12*7.57%)*SUM(Fasering!$D$5:$D$11)</f>
        <v>1755.0833346245709</v>
      </c>
      <c r="AU12" s="74">
        <f>($AK$3+(O12+AG12)*12*7.57%)*SUM(Fasering!$D$5:$D$12)</f>
        <v>2101.6314036736007</v>
      </c>
    </row>
    <row r="13" spans="1:47" x14ac:dyDescent="0.3">
      <c r="A13" s="32">
        <f t="shared" si="7"/>
        <v>3</v>
      </c>
      <c r="B13" s="142">
        <v>19134.62</v>
      </c>
      <c r="C13" s="143"/>
      <c r="D13" s="142">
        <f t="shared" si="0"/>
        <v>26268.006335999999</v>
      </c>
      <c r="E13" s="144">
        <f t="shared" si="1"/>
        <v>651.16686793968256</v>
      </c>
      <c r="F13" s="145">
        <f t="shared" si="2"/>
        <v>2189.000528</v>
      </c>
      <c r="G13" s="146">
        <f t="shared" si="8"/>
        <v>54.263905661640216</v>
      </c>
      <c r="H13" s="60">
        <f>'L4'!$H$10</f>
        <v>1742.05</v>
      </c>
      <c r="I13" s="60">
        <f>GEW!$E$12+($F13-GEW!$E$12)*SUM(Fasering!$D$5)</f>
        <v>1858.3776639999999</v>
      </c>
      <c r="J13" s="60">
        <f>GEW!$E$12+($F13-GEW!$E$12)*SUM(Fasering!$D$5:$D$7)</f>
        <v>1943.8647325501272</v>
      </c>
      <c r="K13" s="60">
        <f>GEW!$E$12+($F13-GEW!$E$12)*SUM(Fasering!$D$5:$D$8)</f>
        <v>1992.9139442825758</v>
      </c>
      <c r="L13" s="98">
        <f>GEW!$E$12+($F13-GEW!$E$12)*SUM(Fasering!$D$5:$D$9)</f>
        <v>2041.9631560150242</v>
      </c>
      <c r="M13" s="60">
        <f>GEW!$E$12+($F13-GEW!$E$12)*SUM(Fasering!$D$5:$D$10)</f>
        <v>2091.0123677474726</v>
      </c>
      <c r="N13" s="60">
        <f>GEW!$E$12+($F13-GEW!$E$12)*SUM(Fasering!$D$5:$D$11)</f>
        <v>2139.9513162675516</v>
      </c>
      <c r="O13" s="117">
        <f>GEW!$E$12+($F13-GEW!$E$12)*SUM(Fasering!$D$5:$D$12)</f>
        <v>2189.000528</v>
      </c>
      <c r="P13" s="145">
        <f t="shared" si="3"/>
        <v>104.450632</v>
      </c>
      <c r="Q13" s="146">
        <f t="shared" si="4"/>
        <v>2.5892635331272511</v>
      </c>
      <c r="R13" s="45">
        <f>$P13*SUM(Fasering!$D$5)</f>
        <v>0</v>
      </c>
      <c r="S13" s="45">
        <f>$P13*SUM(Fasering!$D$5:$D$7)</f>
        <v>27.007141096836332</v>
      </c>
      <c r="T13" s="45">
        <f>$P13*SUM(Fasering!$D$5:$D$8)</f>
        <v>42.502806165408408</v>
      </c>
      <c r="U13" s="101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116">
        <f>$P13*SUM(Fasering!$D$5:$D$12)</f>
        <v>104.45063200000003</v>
      </c>
      <c r="Y13" s="145">
        <f t="shared" si="5"/>
        <v>52.224743999999994</v>
      </c>
      <c r="Z13" s="146">
        <f t="shared" si="6"/>
        <v>1.2946175870540084</v>
      </c>
      <c r="AA13" s="115">
        <f>$Y13*SUM(Fasering!$D$5)</f>
        <v>0</v>
      </c>
      <c r="AB13" s="45">
        <f>$Y13*SUM(Fasering!$D$5:$D$7)</f>
        <v>13.503422649986039</v>
      </c>
      <c r="AC13" s="45">
        <f>$Y13*SUM(Fasering!$D$5:$D$8)</f>
        <v>21.25117032580593</v>
      </c>
      <c r="AD13" s="101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116">
        <f>$Y13*SUM(Fasering!$D$5:$D$12)</f>
        <v>52.224744000000008</v>
      </c>
      <c r="AH13" s="5">
        <f>($AK$3+(I13+R13)*12*7.57%)*SUM(Fasering!$D$5)</f>
        <v>0</v>
      </c>
      <c r="AI13" s="109">
        <f>($AK$3+(J13+S13)*12*7.57%)*SUM(Fasering!$D$5:$D$7)</f>
        <v>498.68662509655468</v>
      </c>
      <c r="AJ13" s="109">
        <f>($AK$3+(K13+T13)*12*7.57%)*SUM(Fasering!$D$5:$D$8)</f>
        <v>808.6725718648795</v>
      </c>
      <c r="AK13" s="104">
        <f>($AK$3+(L13+U13)*12*7.57%)*SUM(Fasering!$D$5:$D$9)</f>
        <v>1136.0552655706533</v>
      </c>
      <c r="AL13" s="9">
        <f>($AK$3+(M13+V13)*12*7.57%)*SUM(Fasering!$D$5:$D$10)</f>
        <v>1480.8347062138762</v>
      </c>
      <c r="AM13" s="9">
        <f>($AK$3+(N13+W13)*12*7.57%)*SUM(Fasering!$D$5:$D$11)</f>
        <v>1842.1772073202685</v>
      </c>
      <c r="AN13" s="74">
        <f>($AK$3+(O13+X13)*12*7.57%)*SUM(Fasering!$D$5:$D$12)</f>
        <v>2221.7110337440008</v>
      </c>
      <c r="AO13" s="5">
        <f>($AK$3+(I13+AA13)*12*7.57%)*SUM(Fasering!$D$5)</f>
        <v>0</v>
      </c>
      <c r="AP13" s="109">
        <f>($AK$3+(J13+AB13)*12*7.57%)*SUM(Fasering!$D$5:$D$7)</f>
        <v>495.51488172356477</v>
      </c>
      <c r="AQ13" s="109">
        <f>($AK$3+(K13+AC13)*12*7.57%)*SUM(Fasering!$D$5:$D$8)</f>
        <v>800.81703224647447</v>
      </c>
      <c r="AR13" s="104">
        <f>($AK$3+(L13+AD13)*12*7.57%)*SUM(Fasering!$D$5:$D$9)</f>
        <v>1121.4276375780946</v>
      </c>
      <c r="AS13" s="9">
        <f>($AK$3+(M13+AE13)*12*7.57%)*SUM(Fasering!$D$5:$D$10)</f>
        <v>1457.3466977184253</v>
      </c>
      <c r="AT13" s="9">
        <f>($AK$3+(N13+AF13)*12*7.57%)*SUM(Fasering!$D$5:$D$11)</f>
        <v>1807.7674809158511</v>
      </c>
      <c r="AU13" s="74">
        <f>($AK$3+(O13+AG13)*12*7.57%)*SUM(Fasering!$D$5:$D$12)</f>
        <v>2174.2690370848009</v>
      </c>
    </row>
    <row r="14" spans="1:47" x14ac:dyDescent="0.3">
      <c r="A14" s="32">
        <f t="shared" si="7"/>
        <v>4</v>
      </c>
      <c r="B14" s="142">
        <v>19833.580000000002</v>
      </c>
      <c r="C14" s="143"/>
      <c r="D14" s="142">
        <f t="shared" si="0"/>
        <v>27227.538624000004</v>
      </c>
      <c r="E14" s="144">
        <f t="shared" si="1"/>
        <v>674.95305204028773</v>
      </c>
      <c r="F14" s="145">
        <f t="shared" si="2"/>
        <v>2268.9615520000002</v>
      </c>
      <c r="G14" s="146">
        <f t="shared" si="8"/>
        <v>56.246087670023975</v>
      </c>
      <c r="H14" s="60">
        <f>'L4'!$H$10</f>
        <v>1742.05</v>
      </c>
      <c r="I14" s="60">
        <f>GEW!$E$12+($F14-GEW!$E$12)*SUM(Fasering!$D$5)</f>
        <v>1858.3776639999999</v>
      </c>
      <c r="J14" s="60">
        <f>GEW!$E$12+($F14-GEW!$E$12)*SUM(Fasering!$D$5:$D$7)</f>
        <v>1964.5397501739126</v>
      </c>
      <c r="K14" s="60">
        <f>GEW!$E$12+($F14-GEW!$E$12)*SUM(Fasering!$D$5:$D$8)</f>
        <v>2025.4514966054719</v>
      </c>
      <c r="L14" s="98">
        <f>GEW!$E$12+($F14-GEW!$E$12)*SUM(Fasering!$D$5:$D$9)</f>
        <v>2086.3632430370312</v>
      </c>
      <c r="M14" s="60">
        <f>GEW!$E$12+($F14-GEW!$E$12)*SUM(Fasering!$D$5:$D$10)</f>
        <v>2147.2749894685908</v>
      </c>
      <c r="N14" s="60">
        <f>GEW!$E$12+($F14-GEW!$E$12)*SUM(Fasering!$D$5:$D$11)</f>
        <v>2208.0498055684411</v>
      </c>
      <c r="O14" s="117">
        <f>GEW!$E$12+($F14-GEW!$E$12)*SUM(Fasering!$D$5:$D$12)</f>
        <v>2268.9615520000002</v>
      </c>
      <c r="P14" s="145">
        <f t="shared" si="3"/>
        <v>104.450632</v>
      </c>
      <c r="Q14" s="146">
        <f t="shared" si="4"/>
        <v>2.5892635331272511</v>
      </c>
      <c r="R14" s="45">
        <f>$P14*SUM(Fasering!$D$5)</f>
        <v>0</v>
      </c>
      <c r="S14" s="45">
        <f>$P14*SUM(Fasering!$D$5:$D$7)</f>
        <v>27.007141096836332</v>
      </c>
      <c r="T14" s="45">
        <f>$P14*SUM(Fasering!$D$5:$D$8)</f>
        <v>42.502806165408408</v>
      </c>
      <c r="U14" s="101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116">
        <f>$P14*SUM(Fasering!$D$5:$D$12)</f>
        <v>104.45063200000003</v>
      </c>
      <c r="Y14" s="145">
        <f t="shared" si="5"/>
        <v>52.224743999999994</v>
      </c>
      <c r="Z14" s="146">
        <f t="shared" si="6"/>
        <v>1.2946175870540084</v>
      </c>
      <c r="AA14" s="115">
        <f>$Y14*SUM(Fasering!$D$5)</f>
        <v>0</v>
      </c>
      <c r="AB14" s="45">
        <f>$Y14*SUM(Fasering!$D$5:$D$7)</f>
        <v>13.503422649986039</v>
      </c>
      <c r="AC14" s="45">
        <f>$Y14*SUM(Fasering!$D$5:$D$8)</f>
        <v>21.25117032580593</v>
      </c>
      <c r="AD14" s="101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116">
        <f>$Y14*SUM(Fasering!$D$5:$D$12)</f>
        <v>52.224744000000008</v>
      </c>
      <c r="AH14" s="5">
        <f>($AK$3+(I14+R14)*12*7.57%)*SUM(Fasering!$D$5)</f>
        <v>0</v>
      </c>
      <c r="AI14" s="109">
        <f>($AK$3+(J14+S14)*12*7.57%)*SUM(Fasering!$D$5:$D$7)</f>
        <v>503.54275790121829</v>
      </c>
      <c r="AJ14" s="109">
        <f>($AK$3+(K14+T14)*12*7.57%)*SUM(Fasering!$D$5:$D$8)</f>
        <v>820.69988276403058</v>
      </c>
      <c r="AK14" s="104">
        <f>($AK$3+(L14+U14)*12*7.57%)*SUM(Fasering!$D$5:$D$9)</f>
        <v>1158.451057346871</v>
      </c>
      <c r="AL14" s="9">
        <f>($AK$3+(M14+V14)*12*7.57%)*SUM(Fasering!$D$5:$D$10)</f>
        <v>1516.7962816497395</v>
      </c>
      <c r="AM14" s="9">
        <f>($AK$3+(N14+W14)*12*7.57%)*SUM(Fasering!$D$5:$D$11)</f>
        <v>1894.8605998718135</v>
      </c>
      <c r="AN14" s="74">
        <f>($AK$3+(O14+X14)*12*7.57%)*SUM(Fasering!$D$5:$D$12)</f>
        <v>2294.3476279456008</v>
      </c>
      <c r="AO14" s="5">
        <f>($AK$3+(I14+AA14)*12*7.57%)*SUM(Fasering!$D$5)</f>
        <v>0</v>
      </c>
      <c r="AP14" s="109">
        <f>($AK$3+(J14+AB14)*12*7.57%)*SUM(Fasering!$D$5:$D$7)</f>
        <v>500.3710145282285</v>
      </c>
      <c r="AQ14" s="109">
        <f>($AK$3+(K14+AC14)*12*7.57%)*SUM(Fasering!$D$5:$D$8)</f>
        <v>812.84434314562543</v>
      </c>
      <c r="AR14" s="104">
        <f>($AK$3+(L14+AD14)*12*7.57%)*SUM(Fasering!$D$5:$D$9)</f>
        <v>1143.8234293543121</v>
      </c>
      <c r="AS14" s="9">
        <f>($AK$3+(M14+AE14)*12*7.57%)*SUM(Fasering!$D$5:$D$10)</f>
        <v>1493.3082731542888</v>
      </c>
      <c r="AT14" s="9">
        <f>($AK$3+(N14+AF14)*12*7.57%)*SUM(Fasering!$D$5:$D$11)</f>
        <v>1860.4508734673966</v>
      </c>
      <c r="AU14" s="74">
        <f>($AK$3+(O14+AG14)*12*7.57%)*SUM(Fasering!$D$5:$D$12)</f>
        <v>2246.9056312864013</v>
      </c>
    </row>
    <row r="15" spans="1:47" x14ac:dyDescent="0.3">
      <c r="A15" s="32">
        <f t="shared" si="7"/>
        <v>5</v>
      </c>
      <c r="B15" s="142">
        <v>19833.580000000002</v>
      </c>
      <c r="C15" s="143"/>
      <c r="D15" s="142">
        <f t="shared" si="0"/>
        <v>27227.538624000004</v>
      </c>
      <c r="E15" s="144">
        <f t="shared" si="1"/>
        <v>674.95305204028773</v>
      </c>
      <c r="F15" s="145">
        <f t="shared" si="2"/>
        <v>2268.9615520000002</v>
      </c>
      <c r="G15" s="146">
        <f t="shared" si="8"/>
        <v>56.246087670023975</v>
      </c>
      <c r="H15" s="60">
        <f>'L4'!$H$10</f>
        <v>1742.05</v>
      </c>
      <c r="I15" s="60">
        <f>GEW!$E$12+($F15-GEW!$E$12)*SUM(Fasering!$D$5)</f>
        <v>1858.3776639999999</v>
      </c>
      <c r="J15" s="60">
        <f>GEW!$E$12+($F15-GEW!$E$12)*SUM(Fasering!$D$5:$D$7)</f>
        <v>1964.5397501739126</v>
      </c>
      <c r="K15" s="60">
        <f>GEW!$E$12+($F15-GEW!$E$12)*SUM(Fasering!$D$5:$D$8)</f>
        <v>2025.4514966054719</v>
      </c>
      <c r="L15" s="98">
        <f>GEW!$E$12+($F15-GEW!$E$12)*SUM(Fasering!$D$5:$D$9)</f>
        <v>2086.3632430370312</v>
      </c>
      <c r="M15" s="60">
        <f>GEW!$E$12+($F15-GEW!$E$12)*SUM(Fasering!$D$5:$D$10)</f>
        <v>2147.2749894685908</v>
      </c>
      <c r="N15" s="60">
        <f>GEW!$E$12+($F15-GEW!$E$12)*SUM(Fasering!$D$5:$D$11)</f>
        <v>2208.0498055684411</v>
      </c>
      <c r="O15" s="117">
        <f>GEW!$E$12+($F15-GEW!$E$12)*SUM(Fasering!$D$5:$D$12)</f>
        <v>2268.9615520000002</v>
      </c>
      <c r="P15" s="145">
        <f t="shared" si="3"/>
        <v>104.450632</v>
      </c>
      <c r="Q15" s="146">
        <f t="shared" si="4"/>
        <v>2.5892635331272511</v>
      </c>
      <c r="R15" s="45">
        <f>$P15*SUM(Fasering!$D$5)</f>
        <v>0</v>
      </c>
      <c r="S15" s="45">
        <f>$P15*SUM(Fasering!$D$5:$D$7)</f>
        <v>27.007141096836332</v>
      </c>
      <c r="T15" s="45">
        <f>$P15*SUM(Fasering!$D$5:$D$8)</f>
        <v>42.502806165408408</v>
      </c>
      <c r="U15" s="101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116">
        <f>$P15*SUM(Fasering!$D$5:$D$12)</f>
        <v>104.45063200000003</v>
      </c>
      <c r="Y15" s="145">
        <f t="shared" si="5"/>
        <v>52.224743999999994</v>
      </c>
      <c r="Z15" s="146">
        <f t="shared" si="6"/>
        <v>1.2946175870540084</v>
      </c>
      <c r="AA15" s="115">
        <f>$Y15*SUM(Fasering!$D$5)</f>
        <v>0</v>
      </c>
      <c r="AB15" s="45">
        <f>$Y15*SUM(Fasering!$D$5:$D$7)</f>
        <v>13.503422649986039</v>
      </c>
      <c r="AC15" s="45">
        <f>$Y15*SUM(Fasering!$D$5:$D$8)</f>
        <v>21.25117032580593</v>
      </c>
      <c r="AD15" s="101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116">
        <f>$Y15*SUM(Fasering!$D$5:$D$12)</f>
        <v>52.224744000000008</v>
      </c>
      <c r="AH15" s="5">
        <f>($AK$3+(I15+R15)*12*7.57%)*SUM(Fasering!$D$5)</f>
        <v>0</v>
      </c>
      <c r="AI15" s="109">
        <f>($AK$3+(J15+S15)*12*7.57%)*SUM(Fasering!$D$5:$D$7)</f>
        <v>503.54275790121829</v>
      </c>
      <c r="AJ15" s="109">
        <f>($AK$3+(K15+T15)*12*7.57%)*SUM(Fasering!$D$5:$D$8)</f>
        <v>820.69988276403058</v>
      </c>
      <c r="AK15" s="104">
        <f>($AK$3+(L15+U15)*12*7.57%)*SUM(Fasering!$D$5:$D$9)</f>
        <v>1158.451057346871</v>
      </c>
      <c r="AL15" s="9">
        <f>($AK$3+(M15+V15)*12*7.57%)*SUM(Fasering!$D$5:$D$10)</f>
        <v>1516.7962816497395</v>
      </c>
      <c r="AM15" s="9">
        <f>($AK$3+(N15+W15)*12*7.57%)*SUM(Fasering!$D$5:$D$11)</f>
        <v>1894.8605998718135</v>
      </c>
      <c r="AN15" s="74">
        <f>($AK$3+(O15+X15)*12*7.57%)*SUM(Fasering!$D$5:$D$12)</f>
        <v>2294.3476279456008</v>
      </c>
      <c r="AO15" s="5">
        <f>($AK$3+(I15+AA15)*12*7.57%)*SUM(Fasering!$D$5)</f>
        <v>0</v>
      </c>
      <c r="AP15" s="109">
        <f>($AK$3+(J15+AB15)*12*7.57%)*SUM(Fasering!$D$5:$D$7)</f>
        <v>500.3710145282285</v>
      </c>
      <c r="AQ15" s="109">
        <f>($AK$3+(K15+AC15)*12*7.57%)*SUM(Fasering!$D$5:$D$8)</f>
        <v>812.84434314562543</v>
      </c>
      <c r="AR15" s="104">
        <f>($AK$3+(L15+AD15)*12*7.57%)*SUM(Fasering!$D$5:$D$9)</f>
        <v>1143.8234293543121</v>
      </c>
      <c r="AS15" s="9">
        <f>($AK$3+(M15+AE15)*12*7.57%)*SUM(Fasering!$D$5:$D$10)</f>
        <v>1493.3082731542888</v>
      </c>
      <c r="AT15" s="9">
        <f>($AK$3+(N15+AF15)*12*7.57%)*SUM(Fasering!$D$5:$D$11)</f>
        <v>1860.4508734673966</v>
      </c>
      <c r="AU15" s="74">
        <f>($AK$3+(O15+AG15)*12*7.57%)*SUM(Fasering!$D$5:$D$12)</f>
        <v>2246.9056312864013</v>
      </c>
    </row>
    <row r="16" spans="1:47" x14ac:dyDescent="0.3">
      <c r="A16" s="32">
        <f t="shared" si="7"/>
        <v>6</v>
      </c>
      <c r="B16" s="142">
        <v>20829.810000000001</v>
      </c>
      <c r="C16" s="143"/>
      <c r="D16" s="142">
        <f t="shared" si="0"/>
        <v>28595.163168000003</v>
      </c>
      <c r="E16" s="144">
        <f t="shared" si="1"/>
        <v>708.85557891814312</v>
      </c>
      <c r="F16" s="142">
        <f t="shared" si="2"/>
        <v>2382.9302640000001</v>
      </c>
      <c r="G16" s="144">
        <f t="shared" si="8"/>
        <v>59.071298243178589</v>
      </c>
      <c r="H16" s="60">
        <f>'L4'!$H$10</f>
        <v>1742.05</v>
      </c>
      <c r="I16" s="60">
        <f>GEW!$E$12+($F16-GEW!$E$12)*SUM(Fasering!$D$5)</f>
        <v>1858.3776639999999</v>
      </c>
      <c r="J16" s="60">
        <f>GEW!$E$12+($F16-GEW!$E$12)*SUM(Fasering!$D$5:$D$7)</f>
        <v>1994.0079211813288</v>
      </c>
      <c r="K16" s="60">
        <f>GEW!$E$12+($F16-GEW!$E$12)*SUM(Fasering!$D$5:$D$8)</f>
        <v>2071.8273775580856</v>
      </c>
      <c r="L16" s="98">
        <f>GEW!$E$12+($F16-GEW!$E$12)*SUM(Fasering!$D$5:$D$9)</f>
        <v>2149.6468339348421</v>
      </c>
      <c r="M16" s="60">
        <f>GEW!$E$12+($F16-GEW!$E$12)*SUM(Fasering!$D$5:$D$10)</f>
        <v>2227.4662903115986</v>
      </c>
      <c r="N16" s="60">
        <f>GEW!$E$12+($F16-GEW!$E$12)*SUM(Fasering!$D$5:$D$11)</f>
        <v>2305.1108076232435</v>
      </c>
      <c r="O16" s="117">
        <f>GEW!$E$12+($F16-GEW!$E$12)*SUM(Fasering!$D$5:$D$12)</f>
        <v>2382.9302640000001</v>
      </c>
      <c r="P16" s="145">
        <f t="shared" si="3"/>
        <v>52.224743999999994</v>
      </c>
      <c r="Q16" s="146">
        <f t="shared" si="4"/>
        <v>1.2946175870540084</v>
      </c>
      <c r="R16" s="45">
        <f>$P16*SUM(Fasering!$D$5)</f>
        <v>0</v>
      </c>
      <c r="S16" s="45">
        <f>$P16*SUM(Fasering!$D$5:$D$7)</f>
        <v>13.503422649986039</v>
      </c>
      <c r="T16" s="45">
        <f>$P16*SUM(Fasering!$D$5:$D$8)</f>
        <v>21.25117032580593</v>
      </c>
      <c r="U16" s="101">
        <f>$P16*SUM(Fasering!$D$5:$D$9)</f>
        <v>28.998918001625825</v>
      </c>
      <c r="V16" s="45">
        <f>$P16*SUM(Fasering!$D$5:$D$10)</f>
        <v>36.746665677445719</v>
      </c>
      <c r="W16" s="45">
        <f>$P16*SUM(Fasering!$D$5:$D$11)</f>
        <v>44.476996324180114</v>
      </c>
      <c r="X16" s="116">
        <f>$P16*SUM(Fasering!$D$5:$D$12)</f>
        <v>52.224744000000008</v>
      </c>
      <c r="Y16" s="145">
        <f t="shared" si="5"/>
        <v>26.112943999999999</v>
      </c>
      <c r="Z16" s="146">
        <f t="shared" si="6"/>
        <v>0.64732297303662123</v>
      </c>
      <c r="AA16" s="115">
        <f>$Y16*SUM(Fasering!$D$5)</f>
        <v>0</v>
      </c>
      <c r="AB16" s="45">
        <f>$Y16*SUM(Fasering!$D$5:$D$7)</f>
        <v>6.7518592234251456</v>
      </c>
      <c r="AC16" s="45">
        <f>$Y16*SUM(Fasering!$D$5:$D$8)</f>
        <v>10.625817919801236</v>
      </c>
      <c r="AD16" s="101">
        <f>$Y16*SUM(Fasering!$D$5:$D$9)</f>
        <v>14.499776616177325</v>
      </c>
      <c r="AE16" s="45">
        <f>$Y16*SUM(Fasering!$D$5:$D$10)</f>
        <v>18.373735312553414</v>
      </c>
      <c r="AF16" s="45">
        <f>$Y16*SUM(Fasering!$D$5:$D$11)</f>
        <v>22.238985303623913</v>
      </c>
      <c r="AG16" s="116">
        <f>$Y16*SUM(Fasering!$D$5:$D$12)</f>
        <v>26.112944000000006</v>
      </c>
      <c r="AH16" s="5">
        <f>($AK$3+(I16+R16)*12*7.57%)*SUM(Fasering!$D$5)</f>
        <v>0</v>
      </c>
      <c r="AI16" s="109">
        <f>($AK$3+(J16+S16)*12*7.57%)*SUM(Fasering!$D$5:$D$7)</f>
        <v>507.29247667769351</v>
      </c>
      <c r="AJ16" s="109">
        <f>($AK$3+(K16+T16)*12*7.57%)*SUM(Fasering!$D$5:$D$8)</f>
        <v>829.98690915378211</v>
      </c>
      <c r="AK16" s="104">
        <f>($AK$3+(L16+U16)*12*7.57%)*SUM(Fasering!$D$5:$D$9)</f>
        <v>1175.7442254531177</v>
      </c>
      <c r="AL16" s="9">
        <f>($AK$3+(M16+V16)*12*7.57%)*SUM(Fasering!$D$5:$D$10)</f>
        <v>1544.5644255757006</v>
      </c>
      <c r="AM16" s="9">
        <f>($AK$3+(N16+W16)*12*7.57%)*SUM(Fasering!$D$5:$D$11)</f>
        <v>1935.5406871357409</v>
      </c>
      <c r="AN16" s="74">
        <f>($AK$3+(O16+X16)*12*7.57%)*SUM(Fasering!$D$5:$D$12)</f>
        <v>2350.4348092672012</v>
      </c>
      <c r="AO16" s="5">
        <f>($AK$3+(I16+AA16)*12*7.57%)*SUM(Fasering!$D$5)</f>
        <v>0</v>
      </c>
      <c r="AP16" s="109">
        <f>($AK$3+(J16+AB16)*12*7.57%)*SUM(Fasering!$D$5:$D$7)</f>
        <v>505.70667446774661</v>
      </c>
      <c r="AQ16" s="109">
        <f>($AK$3+(K16+AC16)*12*7.57%)*SUM(Fasering!$D$5:$D$8)</f>
        <v>826.05931141896008</v>
      </c>
      <c r="AR16" s="104">
        <f>($AK$3+(L16+AD16)*12*7.57%)*SUM(Fasering!$D$5:$D$9)</f>
        <v>1168.4307318727674</v>
      </c>
      <c r="AS16" s="9">
        <f>($AK$3+(M16+AE16)*12*7.57%)*SUM(Fasering!$D$5:$D$10)</f>
        <v>1532.8209358291685</v>
      </c>
      <c r="AT16" s="9">
        <f>($AK$3+(N16+AF16)*12*7.57%)*SUM(Fasering!$D$5:$D$11)</f>
        <v>1918.3365776732678</v>
      </c>
      <c r="AU16" s="74">
        <f>($AK$3+(O16+AG16)*12*7.57%)*SUM(Fasering!$D$5:$D$12)</f>
        <v>2326.7148501472007</v>
      </c>
    </row>
    <row r="17" spans="1:47" x14ac:dyDescent="0.3">
      <c r="A17" s="32">
        <f t="shared" si="7"/>
        <v>7</v>
      </c>
      <c r="B17" s="142">
        <v>20829.810000000001</v>
      </c>
      <c r="C17" s="143"/>
      <c r="D17" s="142">
        <f t="shared" si="0"/>
        <v>28595.163168000003</v>
      </c>
      <c r="E17" s="144">
        <f t="shared" si="1"/>
        <v>708.85557891814312</v>
      </c>
      <c r="F17" s="142">
        <f t="shared" si="2"/>
        <v>2382.9302640000001</v>
      </c>
      <c r="G17" s="144">
        <f t="shared" si="8"/>
        <v>59.071298243178589</v>
      </c>
      <c r="H17" s="60">
        <f>'L4'!$H$10</f>
        <v>1742.05</v>
      </c>
      <c r="I17" s="60">
        <f>GEW!$E$12+($F17-GEW!$E$12)*SUM(Fasering!$D$5)</f>
        <v>1858.3776639999999</v>
      </c>
      <c r="J17" s="60">
        <f>GEW!$E$12+($F17-GEW!$E$12)*SUM(Fasering!$D$5:$D$7)</f>
        <v>1994.0079211813288</v>
      </c>
      <c r="K17" s="60">
        <f>GEW!$E$12+($F17-GEW!$E$12)*SUM(Fasering!$D$5:$D$8)</f>
        <v>2071.8273775580856</v>
      </c>
      <c r="L17" s="98">
        <f>GEW!$E$12+($F17-GEW!$E$12)*SUM(Fasering!$D$5:$D$9)</f>
        <v>2149.6468339348421</v>
      </c>
      <c r="M17" s="60">
        <f>GEW!$E$12+($F17-GEW!$E$12)*SUM(Fasering!$D$5:$D$10)</f>
        <v>2227.4662903115986</v>
      </c>
      <c r="N17" s="60">
        <f>GEW!$E$12+($F17-GEW!$E$12)*SUM(Fasering!$D$5:$D$11)</f>
        <v>2305.1108076232435</v>
      </c>
      <c r="O17" s="117">
        <f>GEW!$E$12+($F17-GEW!$E$12)*SUM(Fasering!$D$5:$D$12)</f>
        <v>2382.9302640000001</v>
      </c>
      <c r="P17" s="145">
        <f t="shared" si="3"/>
        <v>52.224743999999994</v>
      </c>
      <c r="Q17" s="146">
        <f t="shared" si="4"/>
        <v>1.2946175870540084</v>
      </c>
      <c r="R17" s="45">
        <f>$P17*SUM(Fasering!$D$5)</f>
        <v>0</v>
      </c>
      <c r="S17" s="45">
        <f>$P17*SUM(Fasering!$D$5:$D$7)</f>
        <v>13.503422649986039</v>
      </c>
      <c r="T17" s="45">
        <f>$P17*SUM(Fasering!$D$5:$D$8)</f>
        <v>21.25117032580593</v>
      </c>
      <c r="U17" s="101">
        <f>$P17*SUM(Fasering!$D$5:$D$9)</f>
        <v>28.998918001625825</v>
      </c>
      <c r="V17" s="45">
        <f>$P17*SUM(Fasering!$D$5:$D$10)</f>
        <v>36.746665677445719</v>
      </c>
      <c r="W17" s="45">
        <f>$P17*SUM(Fasering!$D$5:$D$11)</f>
        <v>44.476996324180114</v>
      </c>
      <c r="X17" s="116">
        <f>$P17*SUM(Fasering!$D$5:$D$12)</f>
        <v>52.224744000000008</v>
      </c>
      <c r="Y17" s="145">
        <f t="shared" si="5"/>
        <v>26.112943999999999</v>
      </c>
      <c r="Z17" s="146">
        <f t="shared" si="6"/>
        <v>0.64732297303662123</v>
      </c>
      <c r="AA17" s="115">
        <f>$Y17*SUM(Fasering!$D$5)</f>
        <v>0</v>
      </c>
      <c r="AB17" s="45">
        <f>$Y17*SUM(Fasering!$D$5:$D$7)</f>
        <v>6.7518592234251456</v>
      </c>
      <c r="AC17" s="45">
        <f>$Y17*SUM(Fasering!$D$5:$D$8)</f>
        <v>10.625817919801236</v>
      </c>
      <c r="AD17" s="101">
        <f>$Y17*SUM(Fasering!$D$5:$D$9)</f>
        <v>14.499776616177325</v>
      </c>
      <c r="AE17" s="45">
        <f>$Y17*SUM(Fasering!$D$5:$D$10)</f>
        <v>18.373735312553414</v>
      </c>
      <c r="AF17" s="45">
        <f>$Y17*SUM(Fasering!$D$5:$D$11)</f>
        <v>22.238985303623913</v>
      </c>
      <c r="AG17" s="116">
        <f>$Y17*SUM(Fasering!$D$5:$D$12)</f>
        <v>26.112944000000006</v>
      </c>
      <c r="AH17" s="5">
        <f>($AK$3+(I17+R17)*12*7.57%)*SUM(Fasering!$D$5)</f>
        <v>0</v>
      </c>
      <c r="AI17" s="109">
        <f>($AK$3+(J17+S17)*12*7.57%)*SUM(Fasering!$D$5:$D$7)</f>
        <v>507.29247667769351</v>
      </c>
      <c r="AJ17" s="109">
        <f>($AK$3+(K17+T17)*12*7.57%)*SUM(Fasering!$D$5:$D$8)</f>
        <v>829.98690915378211</v>
      </c>
      <c r="AK17" s="104">
        <f>($AK$3+(L17+U17)*12*7.57%)*SUM(Fasering!$D$5:$D$9)</f>
        <v>1175.7442254531177</v>
      </c>
      <c r="AL17" s="9">
        <f>($AK$3+(M17+V17)*12*7.57%)*SUM(Fasering!$D$5:$D$10)</f>
        <v>1544.5644255757006</v>
      </c>
      <c r="AM17" s="9">
        <f>($AK$3+(N17+W17)*12*7.57%)*SUM(Fasering!$D$5:$D$11)</f>
        <v>1935.5406871357409</v>
      </c>
      <c r="AN17" s="74">
        <f>($AK$3+(O17+X17)*12*7.57%)*SUM(Fasering!$D$5:$D$12)</f>
        <v>2350.4348092672012</v>
      </c>
      <c r="AO17" s="5">
        <f>($AK$3+(I17+AA17)*12*7.57%)*SUM(Fasering!$D$5)</f>
        <v>0</v>
      </c>
      <c r="AP17" s="109">
        <f>($AK$3+(J17+AB17)*12*7.57%)*SUM(Fasering!$D$5:$D$7)</f>
        <v>505.70667446774661</v>
      </c>
      <c r="AQ17" s="109">
        <f>($AK$3+(K17+AC17)*12*7.57%)*SUM(Fasering!$D$5:$D$8)</f>
        <v>826.05931141896008</v>
      </c>
      <c r="AR17" s="104">
        <f>($AK$3+(L17+AD17)*12*7.57%)*SUM(Fasering!$D$5:$D$9)</f>
        <v>1168.4307318727674</v>
      </c>
      <c r="AS17" s="9">
        <f>($AK$3+(M17+AE17)*12*7.57%)*SUM(Fasering!$D$5:$D$10)</f>
        <v>1532.8209358291685</v>
      </c>
      <c r="AT17" s="9">
        <f>($AK$3+(N17+AF17)*12*7.57%)*SUM(Fasering!$D$5:$D$11)</f>
        <v>1918.3365776732678</v>
      </c>
      <c r="AU17" s="74">
        <f>($AK$3+(O17+AG17)*12*7.57%)*SUM(Fasering!$D$5:$D$12)</f>
        <v>2326.7148501472007</v>
      </c>
    </row>
    <row r="18" spans="1:47" x14ac:dyDescent="0.3">
      <c r="A18" s="32">
        <f t="shared" si="7"/>
        <v>8</v>
      </c>
      <c r="B18" s="142">
        <v>21826.03</v>
      </c>
      <c r="C18" s="143"/>
      <c r="D18" s="142">
        <f t="shared" si="0"/>
        <v>29962.773983999999</v>
      </c>
      <c r="E18" s="144">
        <f t="shared" si="1"/>
        <v>742.75776548776764</v>
      </c>
      <c r="F18" s="142">
        <f t="shared" si="2"/>
        <v>2496.8978320000001</v>
      </c>
      <c r="G18" s="144">
        <f t="shared" si="8"/>
        <v>61.896480457313977</v>
      </c>
      <c r="H18" s="60">
        <f>'L4'!$H$10</f>
        <v>1742.05</v>
      </c>
      <c r="I18" s="60">
        <f>GEW!$E$12+($F18-GEW!$E$12)*SUM(Fasering!$D$5)</f>
        <v>1858.3776639999999</v>
      </c>
      <c r="J18" s="60">
        <f>GEW!$E$12+($F18-GEW!$E$12)*SUM(Fasering!$D$5:$D$7)</f>
        <v>2023.475796391881</v>
      </c>
      <c r="K18" s="60">
        <f>GEW!$E$12+($F18-GEW!$E$12)*SUM(Fasering!$D$5:$D$8)</f>
        <v>2118.2027929969026</v>
      </c>
      <c r="L18" s="98">
        <f>GEW!$E$12+($F18-GEW!$E$12)*SUM(Fasering!$D$5:$D$9)</f>
        <v>2212.9297896019243</v>
      </c>
      <c r="M18" s="60">
        <f>GEW!$E$12+($F18-GEW!$E$12)*SUM(Fasering!$D$5:$D$10)</f>
        <v>2307.656786206946</v>
      </c>
      <c r="N18" s="60">
        <f>GEW!$E$12+($F18-GEW!$E$12)*SUM(Fasering!$D$5:$D$11)</f>
        <v>2402.1708353949784</v>
      </c>
      <c r="O18" s="117">
        <f>GEW!$E$12+($F18-GEW!$E$12)*SUM(Fasering!$D$5:$D$12)</f>
        <v>2496.8978320000001</v>
      </c>
      <c r="P18" s="145">
        <f t="shared" si="3"/>
        <v>52.224743999999994</v>
      </c>
      <c r="Q18" s="146">
        <f t="shared" si="4"/>
        <v>1.2946175870540084</v>
      </c>
      <c r="R18" s="45">
        <f>$P18*SUM(Fasering!$D$5)</f>
        <v>0</v>
      </c>
      <c r="S18" s="45">
        <f>$P18*SUM(Fasering!$D$5:$D$7)</f>
        <v>13.503422649986039</v>
      </c>
      <c r="T18" s="45">
        <f>$P18*SUM(Fasering!$D$5:$D$8)</f>
        <v>21.25117032580593</v>
      </c>
      <c r="U18" s="101">
        <f>$P18*SUM(Fasering!$D$5:$D$9)</f>
        <v>28.998918001625825</v>
      </c>
      <c r="V18" s="45">
        <f>$P18*SUM(Fasering!$D$5:$D$10)</f>
        <v>36.746665677445719</v>
      </c>
      <c r="W18" s="45">
        <f>$P18*SUM(Fasering!$D$5:$D$11)</f>
        <v>44.476996324180114</v>
      </c>
      <c r="X18" s="116">
        <f>$P18*SUM(Fasering!$D$5:$D$12)</f>
        <v>52.224744000000008</v>
      </c>
      <c r="Y18" s="145">
        <f t="shared" si="5"/>
        <v>26.112943999999999</v>
      </c>
      <c r="Z18" s="146">
        <f t="shared" si="6"/>
        <v>0.64732297303662123</v>
      </c>
      <c r="AA18" s="115">
        <f>$Y18*SUM(Fasering!$D$5)</f>
        <v>0</v>
      </c>
      <c r="AB18" s="45">
        <f>$Y18*SUM(Fasering!$D$5:$D$7)</f>
        <v>6.7518592234251456</v>
      </c>
      <c r="AC18" s="45">
        <f>$Y18*SUM(Fasering!$D$5:$D$8)</f>
        <v>10.625817919801236</v>
      </c>
      <c r="AD18" s="101">
        <f>$Y18*SUM(Fasering!$D$5:$D$9)</f>
        <v>14.499776616177325</v>
      </c>
      <c r="AE18" s="45">
        <f>$Y18*SUM(Fasering!$D$5:$D$10)</f>
        <v>18.373735312553414</v>
      </c>
      <c r="AF18" s="45">
        <f>$Y18*SUM(Fasering!$D$5:$D$11)</f>
        <v>22.238985303623913</v>
      </c>
      <c r="AG18" s="116">
        <f>$Y18*SUM(Fasering!$D$5:$D$12)</f>
        <v>26.112944000000006</v>
      </c>
      <c r="AH18" s="5">
        <f>($AK$3+(I18+R18)*12*7.57%)*SUM(Fasering!$D$5)</f>
        <v>0</v>
      </c>
      <c r="AI18" s="109">
        <f>($AK$3+(J18+S18)*12*7.57%)*SUM(Fasering!$D$5:$D$7)</f>
        <v>514.21386935061048</v>
      </c>
      <c r="AJ18" s="109">
        <f>($AK$3+(K18+T18)*12*7.57%)*SUM(Fasering!$D$5:$D$8)</f>
        <v>847.12930308755836</v>
      </c>
      <c r="AK18" s="104">
        <f>($AK$3+(L18+U18)*12*7.57%)*SUM(Fasering!$D$5:$D$9)</f>
        <v>1207.6647011359944</v>
      </c>
      <c r="AL18" s="9">
        <f>($AK$3+(M18+V18)*12*7.57%)*SUM(Fasering!$D$5:$D$10)</f>
        <v>1595.8200634959187</v>
      </c>
      <c r="AM18" s="9">
        <f>($AK$3+(N18+W18)*12*7.57%)*SUM(Fasering!$D$5:$D$11)</f>
        <v>2010.6297470643497</v>
      </c>
      <c r="AN18" s="74">
        <f>($AK$3+(O18+X18)*12*7.57%)*SUM(Fasering!$D$5:$D$12)</f>
        <v>2453.962948038401</v>
      </c>
      <c r="AO18" s="5">
        <f>($AK$3+(I18+AA18)*12*7.57%)*SUM(Fasering!$D$5)</f>
        <v>0</v>
      </c>
      <c r="AP18" s="109">
        <f>($AK$3+(J18+AB18)*12*7.57%)*SUM(Fasering!$D$5:$D$7)</f>
        <v>512.62806714066357</v>
      </c>
      <c r="AQ18" s="109">
        <f>($AK$3+(K18+AC18)*12*7.57%)*SUM(Fasering!$D$5:$D$8)</f>
        <v>843.20170535273621</v>
      </c>
      <c r="AR18" s="104">
        <f>($AK$3+(L18+AD18)*12*7.57%)*SUM(Fasering!$D$5:$D$9)</f>
        <v>1200.3512075556441</v>
      </c>
      <c r="AS18" s="9">
        <f>($AK$3+(M18+AE18)*12*7.57%)*SUM(Fasering!$D$5:$D$10)</f>
        <v>1584.0765737493871</v>
      </c>
      <c r="AT18" s="9">
        <f>($AK$3+(N18+AF18)*12*7.57%)*SUM(Fasering!$D$5:$D$11)</f>
        <v>1993.4256376018761</v>
      </c>
      <c r="AU18" s="74">
        <f>($AK$3+(O18+AG18)*12*7.57%)*SUM(Fasering!$D$5:$D$12)</f>
        <v>2430.2429889184009</v>
      </c>
    </row>
    <row r="19" spans="1:47" x14ac:dyDescent="0.3">
      <c r="A19" s="32">
        <f t="shared" si="7"/>
        <v>9</v>
      </c>
      <c r="B19" s="142">
        <v>21826.03</v>
      </c>
      <c r="C19" s="143"/>
      <c r="D19" s="142">
        <f t="shared" si="0"/>
        <v>29962.773983999999</v>
      </c>
      <c r="E19" s="144">
        <f t="shared" si="1"/>
        <v>742.75776548776764</v>
      </c>
      <c r="F19" s="142">
        <f t="shared" si="2"/>
        <v>2496.8978320000001</v>
      </c>
      <c r="G19" s="144">
        <f t="shared" si="8"/>
        <v>61.896480457313977</v>
      </c>
      <c r="H19" s="60">
        <f>'L4'!$H$10</f>
        <v>1742.05</v>
      </c>
      <c r="I19" s="60">
        <f>GEW!$E$12+($F19-GEW!$E$12)*SUM(Fasering!$D$5)</f>
        <v>1858.3776639999999</v>
      </c>
      <c r="J19" s="60">
        <f>GEW!$E$12+($F19-GEW!$E$12)*SUM(Fasering!$D$5:$D$7)</f>
        <v>2023.475796391881</v>
      </c>
      <c r="K19" s="60">
        <f>GEW!$E$12+($F19-GEW!$E$12)*SUM(Fasering!$D$5:$D$8)</f>
        <v>2118.2027929969026</v>
      </c>
      <c r="L19" s="98">
        <f>GEW!$E$12+($F19-GEW!$E$12)*SUM(Fasering!$D$5:$D$9)</f>
        <v>2212.9297896019243</v>
      </c>
      <c r="M19" s="60">
        <f>GEW!$E$12+($F19-GEW!$E$12)*SUM(Fasering!$D$5:$D$10)</f>
        <v>2307.656786206946</v>
      </c>
      <c r="N19" s="60">
        <f>GEW!$E$12+($F19-GEW!$E$12)*SUM(Fasering!$D$5:$D$11)</f>
        <v>2402.1708353949784</v>
      </c>
      <c r="O19" s="117">
        <f>GEW!$E$12+($F19-GEW!$E$12)*SUM(Fasering!$D$5:$D$12)</f>
        <v>2496.8978320000001</v>
      </c>
      <c r="P19" s="145">
        <f t="shared" si="3"/>
        <v>52.224743999999994</v>
      </c>
      <c r="Q19" s="146">
        <f t="shared" si="4"/>
        <v>1.2946175870540084</v>
      </c>
      <c r="R19" s="45">
        <f>$P19*SUM(Fasering!$D$5)</f>
        <v>0</v>
      </c>
      <c r="S19" s="45">
        <f>$P19*SUM(Fasering!$D$5:$D$7)</f>
        <v>13.503422649986039</v>
      </c>
      <c r="T19" s="45">
        <f>$P19*SUM(Fasering!$D$5:$D$8)</f>
        <v>21.25117032580593</v>
      </c>
      <c r="U19" s="101">
        <f>$P19*SUM(Fasering!$D$5:$D$9)</f>
        <v>28.998918001625825</v>
      </c>
      <c r="V19" s="45">
        <f>$P19*SUM(Fasering!$D$5:$D$10)</f>
        <v>36.746665677445719</v>
      </c>
      <c r="W19" s="45">
        <f>$P19*SUM(Fasering!$D$5:$D$11)</f>
        <v>44.476996324180114</v>
      </c>
      <c r="X19" s="116">
        <f>$P19*SUM(Fasering!$D$5:$D$12)</f>
        <v>52.224744000000008</v>
      </c>
      <c r="Y19" s="145">
        <f t="shared" si="5"/>
        <v>26.112943999999999</v>
      </c>
      <c r="Z19" s="146">
        <f t="shared" si="6"/>
        <v>0.64732297303662123</v>
      </c>
      <c r="AA19" s="115">
        <f>$Y19*SUM(Fasering!$D$5)</f>
        <v>0</v>
      </c>
      <c r="AB19" s="45">
        <f>$Y19*SUM(Fasering!$D$5:$D$7)</f>
        <v>6.7518592234251456</v>
      </c>
      <c r="AC19" s="45">
        <f>$Y19*SUM(Fasering!$D$5:$D$8)</f>
        <v>10.625817919801236</v>
      </c>
      <c r="AD19" s="101">
        <f>$Y19*SUM(Fasering!$D$5:$D$9)</f>
        <v>14.499776616177325</v>
      </c>
      <c r="AE19" s="45">
        <f>$Y19*SUM(Fasering!$D$5:$D$10)</f>
        <v>18.373735312553414</v>
      </c>
      <c r="AF19" s="45">
        <f>$Y19*SUM(Fasering!$D$5:$D$11)</f>
        <v>22.238985303623913</v>
      </c>
      <c r="AG19" s="116">
        <f>$Y19*SUM(Fasering!$D$5:$D$12)</f>
        <v>26.112944000000006</v>
      </c>
      <c r="AH19" s="5">
        <f>($AK$3+(I19+R19)*12*7.57%)*SUM(Fasering!$D$5)</f>
        <v>0</v>
      </c>
      <c r="AI19" s="109">
        <f>($AK$3+(J19+S19)*12*7.57%)*SUM(Fasering!$D$5:$D$7)</f>
        <v>514.21386935061048</v>
      </c>
      <c r="AJ19" s="109">
        <f>($AK$3+(K19+T19)*12*7.57%)*SUM(Fasering!$D$5:$D$8)</f>
        <v>847.12930308755836</v>
      </c>
      <c r="AK19" s="104">
        <f>($AK$3+(L19+U19)*12*7.57%)*SUM(Fasering!$D$5:$D$9)</f>
        <v>1207.6647011359944</v>
      </c>
      <c r="AL19" s="9">
        <f>($AK$3+(M19+V19)*12*7.57%)*SUM(Fasering!$D$5:$D$10)</f>
        <v>1595.8200634959187</v>
      </c>
      <c r="AM19" s="9">
        <f>($AK$3+(N19+W19)*12*7.57%)*SUM(Fasering!$D$5:$D$11)</f>
        <v>2010.6297470643497</v>
      </c>
      <c r="AN19" s="74">
        <f>($AK$3+(O19+X19)*12*7.57%)*SUM(Fasering!$D$5:$D$12)</f>
        <v>2453.962948038401</v>
      </c>
      <c r="AO19" s="5">
        <f>($AK$3+(I19+AA19)*12*7.57%)*SUM(Fasering!$D$5)</f>
        <v>0</v>
      </c>
      <c r="AP19" s="109">
        <f>($AK$3+(J19+AB19)*12*7.57%)*SUM(Fasering!$D$5:$D$7)</f>
        <v>512.62806714066357</v>
      </c>
      <c r="AQ19" s="109">
        <f>($AK$3+(K19+AC19)*12*7.57%)*SUM(Fasering!$D$5:$D$8)</f>
        <v>843.20170535273621</v>
      </c>
      <c r="AR19" s="104">
        <f>($AK$3+(L19+AD19)*12*7.57%)*SUM(Fasering!$D$5:$D$9)</f>
        <v>1200.3512075556441</v>
      </c>
      <c r="AS19" s="9">
        <f>($AK$3+(M19+AE19)*12*7.57%)*SUM(Fasering!$D$5:$D$10)</f>
        <v>1584.0765737493871</v>
      </c>
      <c r="AT19" s="9">
        <f>($AK$3+(N19+AF19)*12*7.57%)*SUM(Fasering!$D$5:$D$11)</f>
        <v>1993.4256376018761</v>
      </c>
      <c r="AU19" s="74">
        <f>($AK$3+(O19+AG19)*12*7.57%)*SUM(Fasering!$D$5:$D$12)</f>
        <v>2430.2429889184009</v>
      </c>
    </row>
    <row r="20" spans="1:47" x14ac:dyDescent="0.3">
      <c r="A20" s="32">
        <f t="shared" si="7"/>
        <v>10</v>
      </c>
      <c r="B20" s="142">
        <v>22822.25</v>
      </c>
      <c r="C20" s="143"/>
      <c r="D20" s="142">
        <f t="shared" si="0"/>
        <v>31330.3848</v>
      </c>
      <c r="E20" s="144">
        <f t="shared" si="1"/>
        <v>776.65995205739227</v>
      </c>
      <c r="F20" s="142">
        <f t="shared" si="2"/>
        <v>2610.8654000000001</v>
      </c>
      <c r="G20" s="144">
        <f t="shared" si="8"/>
        <v>64.721662671449366</v>
      </c>
      <c r="H20" s="60">
        <f>'L4'!$H$10</f>
        <v>1742.05</v>
      </c>
      <c r="I20" s="60">
        <f>GEW!$E$12+($F20-GEW!$E$12)*SUM(Fasering!$D$5)</f>
        <v>1858.3776639999999</v>
      </c>
      <c r="J20" s="60">
        <f>GEW!$E$12+($F20-GEW!$E$12)*SUM(Fasering!$D$5:$D$7)</f>
        <v>2052.9436716024329</v>
      </c>
      <c r="K20" s="60">
        <f>GEW!$E$12+($F20-GEW!$E$12)*SUM(Fasering!$D$5:$D$8)</f>
        <v>2164.5782084357197</v>
      </c>
      <c r="L20" s="98">
        <f>GEW!$E$12+($F20-GEW!$E$12)*SUM(Fasering!$D$5:$D$9)</f>
        <v>2276.2127452690065</v>
      </c>
      <c r="M20" s="60">
        <f>GEW!$E$12+($F20-GEW!$E$12)*SUM(Fasering!$D$5:$D$10)</f>
        <v>2387.8472821022933</v>
      </c>
      <c r="N20" s="60">
        <f>GEW!$E$12+($F20-GEW!$E$12)*SUM(Fasering!$D$5:$D$11)</f>
        <v>2499.2308631667133</v>
      </c>
      <c r="O20" s="117">
        <f>GEW!$E$12+($F20-GEW!$E$12)*SUM(Fasering!$D$5:$D$12)</f>
        <v>2610.8654000000001</v>
      </c>
      <c r="P20" s="142">
        <f t="shared" si="3"/>
        <v>33.619872000000115</v>
      </c>
      <c r="Q20" s="144">
        <f t="shared" si="4"/>
        <v>0.83341485725051656</v>
      </c>
      <c r="R20" s="45">
        <f>$P20*SUM(Fasering!$D$5)</f>
        <v>0</v>
      </c>
      <c r="S20" s="45">
        <f>$P20*SUM(Fasering!$D$5:$D$7)</f>
        <v>8.6928782466493857</v>
      </c>
      <c r="T20" s="45">
        <f>$P20*SUM(Fasering!$D$5:$D$8)</f>
        <v>13.680519452690783</v>
      </c>
      <c r="U20" s="101">
        <f>$P20*SUM(Fasering!$D$5:$D$9)</f>
        <v>18.66816065873218</v>
      </c>
      <c r="V20" s="45">
        <f>$P20*SUM(Fasering!$D$5:$D$10)</f>
        <v>23.655801864773576</v>
      </c>
      <c r="W20" s="45">
        <f>$P20*SUM(Fasering!$D$5:$D$11)</f>
        <v>28.632230793958726</v>
      </c>
      <c r="X20" s="116">
        <f>$P20*SUM(Fasering!$D$5:$D$12)</f>
        <v>33.619872000000122</v>
      </c>
      <c r="Y20" s="142">
        <f t="shared" si="5"/>
        <v>7.5080720000001167</v>
      </c>
      <c r="Z20" s="144">
        <f t="shared" si="6"/>
        <v>0.1861202432331294</v>
      </c>
      <c r="AA20" s="115">
        <f>$Y20*SUM(Fasering!$D$5)</f>
        <v>0</v>
      </c>
      <c r="AB20" s="45">
        <f>$Y20*SUM(Fasering!$D$5:$D$7)</f>
        <v>1.9413148200884922</v>
      </c>
      <c r="AC20" s="45">
        <f>$Y20*SUM(Fasering!$D$5:$D$8)</f>
        <v>3.0551670466860861</v>
      </c>
      <c r="AD20" s="101">
        <f>$Y20*SUM(Fasering!$D$5:$D$9)</f>
        <v>4.1690192732836797</v>
      </c>
      <c r="AE20" s="45">
        <f>$Y20*SUM(Fasering!$D$5:$D$10)</f>
        <v>5.2828714998812734</v>
      </c>
      <c r="AF20" s="45">
        <f>$Y20*SUM(Fasering!$D$5:$D$11)</f>
        <v>6.3942197734025248</v>
      </c>
      <c r="AG20" s="116">
        <f>$Y20*SUM(Fasering!$D$5:$D$12)</f>
        <v>7.5080720000001184</v>
      </c>
      <c r="AH20" s="5">
        <f>($AK$3+(I20+R20)*12*7.57%)*SUM(Fasering!$D$5)</f>
        <v>0</v>
      </c>
      <c r="AI20" s="109">
        <f>($AK$3+(J20+S20)*12*7.57%)*SUM(Fasering!$D$5:$D$7)</f>
        <v>520.00536492208755</v>
      </c>
      <c r="AJ20" s="109">
        <f>($AK$3+(K20+T20)*12*7.57%)*SUM(Fasering!$D$5:$D$8)</f>
        <v>861.47325137132748</v>
      </c>
      <c r="AK20" s="104">
        <f>($AK$3+(L20+U20)*12*7.57%)*SUM(Fasering!$D$5:$D$9)</f>
        <v>1234.3742525648847</v>
      </c>
      <c r="AL20" s="9">
        <f>($AK$3+(M20+V20)*12*7.57%)*SUM(Fasering!$D$5:$D$10)</f>
        <v>1638.708368502759</v>
      </c>
      <c r="AM20" s="9">
        <f>($AK$3+(N20+W20)*12*7.57%)*SUM(Fasering!$D$5:$D$11)</f>
        <v>2073.4607376747454</v>
      </c>
      <c r="AN20" s="74">
        <f>($AK$3+(O20+X20)*12*7.57%)*SUM(Fasering!$D$5:$D$12)</f>
        <v>2540.5904210848012</v>
      </c>
      <c r="AO20" s="5">
        <f>($AK$3+(I20+AA20)*12*7.57%)*SUM(Fasering!$D$5)</f>
        <v>0</v>
      </c>
      <c r="AP20" s="109">
        <f>($AK$3+(J20+AB20)*12*7.57%)*SUM(Fasering!$D$5:$D$7)</f>
        <v>518.41956271214053</v>
      </c>
      <c r="AQ20" s="109">
        <f>($AK$3+(K20+AC20)*12*7.57%)*SUM(Fasering!$D$5:$D$8)</f>
        <v>857.54565363650534</v>
      </c>
      <c r="AR20" s="104">
        <f>($AK$3+(L20+AD20)*12*7.57%)*SUM(Fasering!$D$5:$D$9)</f>
        <v>1227.0607589845342</v>
      </c>
      <c r="AS20" s="9">
        <f>($AK$3+(M20+AE20)*12*7.57%)*SUM(Fasering!$D$5:$D$10)</f>
        <v>1626.9648787562276</v>
      </c>
      <c r="AT20" s="9">
        <f>($AK$3+(N20+AF20)*12*7.57%)*SUM(Fasering!$D$5:$D$11)</f>
        <v>2056.256628212273</v>
      </c>
      <c r="AU20" s="74">
        <f>($AK$3+(O20+AG20)*12*7.57%)*SUM(Fasering!$D$5:$D$12)</f>
        <v>2516.8704619648011</v>
      </c>
    </row>
    <row r="21" spans="1:47" x14ac:dyDescent="0.3">
      <c r="A21" s="32">
        <f t="shared" si="7"/>
        <v>11</v>
      </c>
      <c r="B21" s="142">
        <v>22822.25</v>
      </c>
      <c r="C21" s="143"/>
      <c r="D21" s="142">
        <f t="shared" si="0"/>
        <v>31330.3848</v>
      </c>
      <c r="E21" s="144">
        <f t="shared" si="1"/>
        <v>776.65995205739227</v>
      </c>
      <c r="F21" s="142">
        <f t="shared" si="2"/>
        <v>2610.8654000000001</v>
      </c>
      <c r="G21" s="144">
        <f t="shared" si="8"/>
        <v>64.721662671449366</v>
      </c>
      <c r="H21" s="60">
        <f>'L4'!$H$10</f>
        <v>1742.05</v>
      </c>
      <c r="I21" s="60">
        <f>GEW!$E$12+($F21-GEW!$E$12)*SUM(Fasering!$D$5)</f>
        <v>1858.3776639999999</v>
      </c>
      <c r="J21" s="60">
        <f>GEW!$E$12+($F21-GEW!$E$12)*SUM(Fasering!$D$5:$D$7)</f>
        <v>2052.9436716024329</v>
      </c>
      <c r="K21" s="60">
        <f>GEW!$E$12+($F21-GEW!$E$12)*SUM(Fasering!$D$5:$D$8)</f>
        <v>2164.5782084357197</v>
      </c>
      <c r="L21" s="98">
        <f>GEW!$E$12+($F21-GEW!$E$12)*SUM(Fasering!$D$5:$D$9)</f>
        <v>2276.2127452690065</v>
      </c>
      <c r="M21" s="60">
        <f>GEW!$E$12+($F21-GEW!$E$12)*SUM(Fasering!$D$5:$D$10)</f>
        <v>2387.8472821022933</v>
      </c>
      <c r="N21" s="60">
        <f>GEW!$E$12+($F21-GEW!$E$12)*SUM(Fasering!$D$5:$D$11)</f>
        <v>2499.2308631667133</v>
      </c>
      <c r="O21" s="117">
        <f>GEW!$E$12+($F21-GEW!$E$12)*SUM(Fasering!$D$5:$D$12)</f>
        <v>2610.8654000000001</v>
      </c>
      <c r="P21" s="142">
        <f t="shared" si="3"/>
        <v>33.619872000000115</v>
      </c>
      <c r="Q21" s="144">
        <f t="shared" si="4"/>
        <v>0.83341485725051656</v>
      </c>
      <c r="R21" s="45">
        <f>$P21*SUM(Fasering!$D$5)</f>
        <v>0</v>
      </c>
      <c r="S21" s="45">
        <f>$P21*SUM(Fasering!$D$5:$D$7)</f>
        <v>8.6928782466493857</v>
      </c>
      <c r="T21" s="45">
        <f>$P21*SUM(Fasering!$D$5:$D$8)</f>
        <v>13.680519452690783</v>
      </c>
      <c r="U21" s="101">
        <f>$P21*SUM(Fasering!$D$5:$D$9)</f>
        <v>18.66816065873218</v>
      </c>
      <c r="V21" s="45">
        <f>$P21*SUM(Fasering!$D$5:$D$10)</f>
        <v>23.655801864773576</v>
      </c>
      <c r="W21" s="45">
        <f>$P21*SUM(Fasering!$D$5:$D$11)</f>
        <v>28.632230793958726</v>
      </c>
      <c r="X21" s="116">
        <f>$P21*SUM(Fasering!$D$5:$D$12)</f>
        <v>33.619872000000122</v>
      </c>
      <c r="Y21" s="142">
        <f t="shared" si="5"/>
        <v>7.5080720000001167</v>
      </c>
      <c r="Z21" s="144">
        <f t="shared" si="6"/>
        <v>0.1861202432331294</v>
      </c>
      <c r="AA21" s="115">
        <f>$Y21*SUM(Fasering!$D$5)</f>
        <v>0</v>
      </c>
      <c r="AB21" s="45">
        <f>$Y21*SUM(Fasering!$D$5:$D$7)</f>
        <v>1.9413148200884922</v>
      </c>
      <c r="AC21" s="45">
        <f>$Y21*SUM(Fasering!$D$5:$D$8)</f>
        <v>3.0551670466860861</v>
      </c>
      <c r="AD21" s="101">
        <f>$Y21*SUM(Fasering!$D$5:$D$9)</f>
        <v>4.1690192732836797</v>
      </c>
      <c r="AE21" s="45">
        <f>$Y21*SUM(Fasering!$D$5:$D$10)</f>
        <v>5.2828714998812734</v>
      </c>
      <c r="AF21" s="45">
        <f>$Y21*SUM(Fasering!$D$5:$D$11)</f>
        <v>6.3942197734025248</v>
      </c>
      <c r="AG21" s="116">
        <f>$Y21*SUM(Fasering!$D$5:$D$12)</f>
        <v>7.5080720000001184</v>
      </c>
      <c r="AH21" s="5">
        <f>($AK$3+(I21+R21)*12*7.57%)*SUM(Fasering!$D$5)</f>
        <v>0</v>
      </c>
      <c r="AI21" s="109">
        <f>($AK$3+(J21+S21)*12*7.57%)*SUM(Fasering!$D$5:$D$7)</f>
        <v>520.00536492208755</v>
      </c>
      <c r="AJ21" s="109">
        <f>($AK$3+(K21+T21)*12*7.57%)*SUM(Fasering!$D$5:$D$8)</f>
        <v>861.47325137132748</v>
      </c>
      <c r="AK21" s="104">
        <f>($AK$3+(L21+U21)*12*7.57%)*SUM(Fasering!$D$5:$D$9)</f>
        <v>1234.3742525648847</v>
      </c>
      <c r="AL21" s="9">
        <f>($AK$3+(M21+V21)*12*7.57%)*SUM(Fasering!$D$5:$D$10)</f>
        <v>1638.708368502759</v>
      </c>
      <c r="AM21" s="9">
        <f>($AK$3+(N21+W21)*12*7.57%)*SUM(Fasering!$D$5:$D$11)</f>
        <v>2073.4607376747454</v>
      </c>
      <c r="AN21" s="74">
        <f>($AK$3+(O21+X21)*12*7.57%)*SUM(Fasering!$D$5:$D$12)</f>
        <v>2540.5904210848012</v>
      </c>
      <c r="AO21" s="5">
        <f>($AK$3+(I21+AA21)*12*7.57%)*SUM(Fasering!$D$5)</f>
        <v>0</v>
      </c>
      <c r="AP21" s="109">
        <f>($AK$3+(J21+AB21)*12*7.57%)*SUM(Fasering!$D$5:$D$7)</f>
        <v>518.41956271214053</v>
      </c>
      <c r="AQ21" s="109">
        <f>($AK$3+(K21+AC21)*12*7.57%)*SUM(Fasering!$D$5:$D$8)</f>
        <v>857.54565363650534</v>
      </c>
      <c r="AR21" s="104">
        <f>($AK$3+(L21+AD21)*12*7.57%)*SUM(Fasering!$D$5:$D$9)</f>
        <v>1227.0607589845342</v>
      </c>
      <c r="AS21" s="9">
        <f>($AK$3+(M21+AE21)*12*7.57%)*SUM(Fasering!$D$5:$D$10)</f>
        <v>1626.9648787562276</v>
      </c>
      <c r="AT21" s="9">
        <f>($AK$3+(N21+AF21)*12*7.57%)*SUM(Fasering!$D$5:$D$11)</f>
        <v>2056.256628212273</v>
      </c>
      <c r="AU21" s="74">
        <f>($AK$3+(O21+AG21)*12*7.57%)*SUM(Fasering!$D$5:$D$12)</f>
        <v>2516.8704619648011</v>
      </c>
    </row>
    <row r="22" spans="1:47" x14ac:dyDescent="0.3">
      <c r="A22" s="32">
        <f t="shared" si="7"/>
        <v>12</v>
      </c>
      <c r="B22" s="142">
        <v>23818.48</v>
      </c>
      <c r="C22" s="143"/>
      <c r="D22" s="142">
        <f t="shared" si="0"/>
        <v>32698.009343999998</v>
      </c>
      <c r="E22" s="144">
        <f t="shared" si="1"/>
        <v>810.56247893524767</v>
      </c>
      <c r="F22" s="142">
        <f t="shared" si="2"/>
        <v>2724.834112</v>
      </c>
      <c r="G22" s="144">
        <f t="shared" si="8"/>
        <v>67.546873244603972</v>
      </c>
      <c r="H22" s="60">
        <f>'L4'!$H$10</f>
        <v>1742.05</v>
      </c>
      <c r="I22" s="60">
        <f>GEW!$E$12+($F22-GEW!$E$12)*SUM(Fasering!$D$5)</f>
        <v>1858.3776639999999</v>
      </c>
      <c r="J22" s="60">
        <f>GEW!$E$12+($F22-GEW!$E$12)*SUM(Fasering!$D$5:$D$7)</f>
        <v>2082.4118426098489</v>
      </c>
      <c r="K22" s="60">
        <f>GEW!$E$12+($F22-GEW!$E$12)*SUM(Fasering!$D$5:$D$8)</f>
        <v>2210.9540893883332</v>
      </c>
      <c r="L22" s="98">
        <f>GEW!$E$12+($F22-GEW!$E$12)*SUM(Fasering!$D$5:$D$9)</f>
        <v>2339.4963361668174</v>
      </c>
      <c r="M22" s="60">
        <f>GEW!$E$12+($F22-GEW!$E$12)*SUM(Fasering!$D$5:$D$10)</f>
        <v>2468.0385829453016</v>
      </c>
      <c r="N22" s="60">
        <f>GEW!$E$12+($F22-GEW!$E$12)*SUM(Fasering!$D$5:$D$11)</f>
        <v>2596.2918652215158</v>
      </c>
      <c r="O22" s="117">
        <f>GEW!$E$12+($F22-GEW!$E$12)*SUM(Fasering!$D$5:$D$12)</f>
        <v>2724.8341120000005</v>
      </c>
      <c r="P22" s="142">
        <f t="shared" si="3"/>
        <v>0</v>
      </c>
      <c r="Q22" s="144">
        <f t="shared" si="4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101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116">
        <f>$P22*SUM(Fasering!$D$5:$D$12)</f>
        <v>0</v>
      </c>
      <c r="Y22" s="142">
        <f t="shared" si="5"/>
        <v>0</v>
      </c>
      <c r="Z22" s="144">
        <f t="shared" si="6"/>
        <v>0</v>
      </c>
      <c r="AA22" s="115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101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116">
        <f>$Y22*SUM(Fasering!$D$5:$D$12)</f>
        <v>0</v>
      </c>
      <c r="AH22" s="5">
        <f>($AK$3+(I22+R22)*12*7.57%)*SUM(Fasering!$D$5)</f>
        <v>0</v>
      </c>
      <c r="AI22" s="109">
        <f>($AK$3+(J22+S22)*12*7.57%)*SUM(Fasering!$D$5:$D$7)</f>
        <v>524.8850502765506</v>
      </c>
      <c r="AJ22" s="109">
        <f>($AK$3+(K22+T22)*12*7.57%)*SUM(Fasering!$D$5:$D$8)</f>
        <v>873.55889548546645</v>
      </c>
      <c r="AK22" s="104">
        <f>($AK$3+(L22+U22)*12*7.57%)*SUM(Fasering!$D$5:$D$9)</f>
        <v>1256.8786653410468</v>
      </c>
      <c r="AL22" s="9">
        <f>($AK$3+(M22+V22)*12*7.57%)*SUM(Fasering!$D$5:$D$10)</f>
        <v>1674.8443598432916</v>
      </c>
      <c r="AM22" s="9">
        <f>($AK$3+(N22+W22)*12*7.57%)*SUM(Fasering!$D$5:$D$11)</f>
        <v>2126.3996479966204</v>
      </c>
      <c r="AN22" s="74">
        <f>($AK$3+(O22+X22)*12*7.57%)*SUM(Fasering!$D$5:$D$12)</f>
        <v>2613.5793073408013</v>
      </c>
      <c r="AO22" s="5">
        <f>($AK$3+(I22+AA22)*12*7.57%)*SUM(Fasering!$D$5)</f>
        <v>0</v>
      </c>
      <c r="AP22" s="109">
        <f>($AK$3+(J22+AB22)*12*7.57%)*SUM(Fasering!$D$5:$D$7)</f>
        <v>524.8850502765506</v>
      </c>
      <c r="AQ22" s="109">
        <f>($AK$3+(K22+AC22)*12*7.57%)*SUM(Fasering!$D$5:$D$8)</f>
        <v>873.55889548546645</v>
      </c>
      <c r="AR22" s="104">
        <f>($AK$3+(L22+AD22)*12*7.57%)*SUM(Fasering!$D$5:$D$9)</f>
        <v>1256.8786653410468</v>
      </c>
      <c r="AS22" s="9">
        <f>($AK$3+(M22+AE22)*12*7.57%)*SUM(Fasering!$D$5:$D$10)</f>
        <v>1674.8443598432916</v>
      </c>
      <c r="AT22" s="9">
        <f>($AK$3+(N22+AF22)*12*7.57%)*SUM(Fasering!$D$5:$D$11)</f>
        <v>2126.3996479966204</v>
      </c>
      <c r="AU22" s="74">
        <f>($AK$3+(O22+AG22)*12*7.57%)*SUM(Fasering!$D$5:$D$12)</f>
        <v>2613.5793073408013</v>
      </c>
    </row>
    <row r="23" spans="1:47" x14ac:dyDescent="0.3">
      <c r="A23" s="32">
        <f t="shared" si="7"/>
        <v>13</v>
      </c>
      <c r="B23" s="142">
        <v>23818.48</v>
      </c>
      <c r="C23" s="143"/>
      <c r="D23" s="142">
        <f t="shared" si="0"/>
        <v>32698.009343999998</v>
      </c>
      <c r="E23" s="144">
        <f t="shared" si="1"/>
        <v>810.56247893524767</v>
      </c>
      <c r="F23" s="142">
        <f t="shared" si="2"/>
        <v>2724.834112</v>
      </c>
      <c r="G23" s="144">
        <f t="shared" si="8"/>
        <v>67.546873244603972</v>
      </c>
      <c r="H23" s="60">
        <f>'L4'!$H$10</f>
        <v>1742.05</v>
      </c>
      <c r="I23" s="60">
        <f>GEW!$E$12+($F23-GEW!$E$12)*SUM(Fasering!$D$5)</f>
        <v>1858.3776639999999</v>
      </c>
      <c r="J23" s="60">
        <f>GEW!$E$12+($F23-GEW!$E$12)*SUM(Fasering!$D$5:$D$7)</f>
        <v>2082.4118426098489</v>
      </c>
      <c r="K23" s="60">
        <f>GEW!$E$12+($F23-GEW!$E$12)*SUM(Fasering!$D$5:$D$8)</f>
        <v>2210.9540893883332</v>
      </c>
      <c r="L23" s="98">
        <f>GEW!$E$12+($F23-GEW!$E$12)*SUM(Fasering!$D$5:$D$9)</f>
        <v>2339.4963361668174</v>
      </c>
      <c r="M23" s="60">
        <f>GEW!$E$12+($F23-GEW!$E$12)*SUM(Fasering!$D$5:$D$10)</f>
        <v>2468.0385829453016</v>
      </c>
      <c r="N23" s="60">
        <f>GEW!$E$12+($F23-GEW!$E$12)*SUM(Fasering!$D$5:$D$11)</f>
        <v>2596.2918652215158</v>
      </c>
      <c r="O23" s="117">
        <f>GEW!$E$12+($F23-GEW!$E$12)*SUM(Fasering!$D$5:$D$12)</f>
        <v>2724.8341120000005</v>
      </c>
      <c r="P23" s="142">
        <f t="shared" si="3"/>
        <v>0</v>
      </c>
      <c r="Q23" s="144">
        <f t="shared" si="4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101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116">
        <f>$P23*SUM(Fasering!$D$5:$D$12)</f>
        <v>0</v>
      </c>
      <c r="Y23" s="142">
        <f t="shared" si="5"/>
        <v>0</v>
      </c>
      <c r="Z23" s="144">
        <f t="shared" si="6"/>
        <v>0</v>
      </c>
      <c r="AA23" s="115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101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116">
        <f>$Y23*SUM(Fasering!$D$5:$D$12)</f>
        <v>0</v>
      </c>
      <c r="AH23" s="5">
        <f>($AK$3+(I23+R23)*12*7.57%)*SUM(Fasering!$D$5)</f>
        <v>0</v>
      </c>
      <c r="AI23" s="109">
        <f>($AK$3+(J23+S23)*12*7.57%)*SUM(Fasering!$D$5:$D$7)</f>
        <v>524.8850502765506</v>
      </c>
      <c r="AJ23" s="109">
        <f>($AK$3+(K23+T23)*12*7.57%)*SUM(Fasering!$D$5:$D$8)</f>
        <v>873.55889548546645</v>
      </c>
      <c r="AK23" s="104">
        <f>($AK$3+(L23+U23)*12*7.57%)*SUM(Fasering!$D$5:$D$9)</f>
        <v>1256.8786653410468</v>
      </c>
      <c r="AL23" s="9">
        <f>($AK$3+(M23+V23)*12*7.57%)*SUM(Fasering!$D$5:$D$10)</f>
        <v>1674.8443598432916</v>
      </c>
      <c r="AM23" s="9">
        <f>($AK$3+(N23+W23)*12*7.57%)*SUM(Fasering!$D$5:$D$11)</f>
        <v>2126.3996479966204</v>
      </c>
      <c r="AN23" s="74">
        <f>($AK$3+(O23+X23)*12*7.57%)*SUM(Fasering!$D$5:$D$12)</f>
        <v>2613.5793073408013</v>
      </c>
      <c r="AO23" s="5">
        <f>($AK$3+(I23+AA23)*12*7.57%)*SUM(Fasering!$D$5)</f>
        <v>0</v>
      </c>
      <c r="AP23" s="109">
        <f>($AK$3+(J23+AB23)*12*7.57%)*SUM(Fasering!$D$5:$D$7)</f>
        <v>524.8850502765506</v>
      </c>
      <c r="AQ23" s="109">
        <f>($AK$3+(K23+AC23)*12*7.57%)*SUM(Fasering!$D$5:$D$8)</f>
        <v>873.55889548546645</v>
      </c>
      <c r="AR23" s="104">
        <f>($AK$3+(L23+AD23)*12*7.57%)*SUM(Fasering!$D$5:$D$9)</f>
        <v>1256.8786653410468</v>
      </c>
      <c r="AS23" s="9">
        <f>($AK$3+(M23+AE23)*12*7.57%)*SUM(Fasering!$D$5:$D$10)</f>
        <v>1674.8443598432916</v>
      </c>
      <c r="AT23" s="9">
        <f>($AK$3+(N23+AF23)*12*7.57%)*SUM(Fasering!$D$5:$D$11)</f>
        <v>2126.3996479966204</v>
      </c>
      <c r="AU23" s="74">
        <f>($AK$3+(O23+AG23)*12*7.57%)*SUM(Fasering!$D$5:$D$12)</f>
        <v>2613.5793073408013</v>
      </c>
    </row>
    <row r="24" spans="1:47" x14ac:dyDescent="0.3">
      <c r="A24" s="32">
        <f t="shared" si="7"/>
        <v>14</v>
      </c>
      <c r="B24" s="142">
        <v>24814.7</v>
      </c>
      <c r="C24" s="143"/>
      <c r="D24" s="142">
        <f t="shared" si="0"/>
        <v>34065.620159999999</v>
      </c>
      <c r="E24" s="144">
        <f t="shared" si="1"/>
        <v>844.4646655048723</v>
      </c>
      <c r="F24" s="142">
        <f t="shared" si="2"/>
        <v>2838.8016800000005</v>
      </c>
      <c r="G24" s="144">
        <f t="shared" si="8"/>
        <v>70.372055458739368</v>
      </c>
      <c r="H24" s="60">
        <f>'L4'!$H$10</f>
        <v>1742.05</v>
      </c>
      <c r="I24" s="60">
        <f>GEW!$E$12+($F24-GEW!$E$12)*SUM(Fasering!$D$5)</f>
        <v>1858.3776639999999</v>
      </c>
      <c r="J24" s="60">
        <f>GEW!$E$12+($F24-GEW!$E$12)*SUM(Fasering!$D$5:$D$7)</f>
        <v>2111.8797178204013</v>
      </c>
      <c r="K24" s="60">
        <f>GEW!$E$12+($F24-GEW!$E$12)*SUM(Fasering!$D$5:$D$8)</f>
        <v>2257.3295048271507</v>
      </c>
      <c r="L24" s="98">
        <f>GEW!$E$12+($F24-GEW!$E$12)*SUM(Fasering!$D$5:$D$9)</f>
        <v>2402.7792918339001</v>
      </c>
      <c r="M24" s="60">
        <f>GEW!$E$12+($F24-GEW!$E$12)*SUM(Fasering!$D$5:$D$10)</f>
        <v>2548.2290788406494</v>
      </c>
      <c r="N24" s="60">
        <f>GEW!$E$12+($F24-GEW!$E$12)*SUM(Fasering!$D$5:$D$11)</f>
        <v>2693.3518929932516</v>
      </c>
      <c r="O24" s="117">
        <f>GEW!$E$12+($F24-GEW!$E$12)*SUM(Fasering!$D$5:$D$12)</f>
        <v>2838.8016800000005</v>
      </c>
      <c r="P24" s="142">
        <f t="shared" si="3"/>
        <v>0</v>
      </c>
      <c r="Q24" s="144">
        <f t="shared" si="4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101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116">
        <f>$P24*SUM(Fasering!$D$5:$D$12)</f>
        <v>0</v>
      </c>
      <c r="Y24" s="142">
        <f t="shared" si="5"/>
        <v>0</v>
      </c>
      <c r="Z24" s="144">
        <f t="shared" si="6"/>
        <v>0</v>
      </c>
      <c r="AA24" s="115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101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116">
        <f>$Y24*SUM(Fasering!$D$5:$D$12)</f>
        <v>0</v>
      </c>
      <c r="AH24" s="5">
        <f>($AK$3+(I24+R24)*12*7.57%)*SUM(Fasering!$D$5)</f>
        <v>0</v>
      </c>
      <c r="AI24" s="109">
        <f>($AK$3+(J24+S24)*12*7.57%)*SUM(Fasering!$D$5:$D$7)</f>
        <v>531.80644294946762</v>
      </c>
      <c r="AJ24" s="109">
        <f>($AK$3+(K24+T24)*12*7.57%)*SUM(Fasering!$D$5:$D$8)</f>
        <v>890.70128941924281</v>
      </c>
      <c r="AK24" s="104">
        <f>($AK$3+(L24+U24)*12*7.57%)*SUM(Fasering!$D$5:$D$9)</f>
        <v>1288.7991410239235</v>
      </c>
      <c r="AL24" s="9">
        <f>($AK$3+(M24+V24)*12*7.57%)*SUM(Fasering!$D$5:$D$10)</f>
        <v>1726.0999977635099</v>
      </c>
      <c r="AM24" s="9">
        <f>($AK$3+(N24+W24)*12*7.57%)*SUM(Fasering!$D$5:$D$11)</f>
        <v>2201.4887079252294</v>
      </c>
      <c r="AN24" s="74">
        <f>($AK$3+(O24+X24)*12*7.57%)*SUM(Fasering!$D$5:$D$12)</f>
        <v>2717.1074461120011</v>
      </c>
      <c r="AO24" s="5">
        <f>($AK$3+(I24+AA24)*12*7.57%)*SUM(Fasering!$D$5)</f>
        <v>0</v>
      </c>
      <c r="AP24" s="109">
        <f>($AK$3+(J24+AB24)*12*7.57%)*SUM(Fasering!$D$5:$D$7)</f>
        <v>531.80644294946762</v>
      </c>
      <c r="AQ24" s="109">
        <f>($AK$3+(K24+AC24)*12*7.57%)*SUM(Fasering!$D$5:$D$8)</f>
        <v>890.70128941924281</v>
      </c>
      <c r="AR24" s="104">
        <f>($AK$3+(L24+AD24)*12*7.57%)*SUM(Fasering!$D$5:$D$9)</f>
        <v>1288.7991410239235</v>
      </c>
      <c r="AS24" s="9">
        <f>($AK$3+(M24+AE24)*12*7.57%)*SUM(Fasering!$D$5:$D$10)</f>
        <v>1726.0999977635099</v>
      </c>
      <c r="AT24" s="9">
        <f>($AK$3+(N24+AF24)*12*7.57%)*SUM(Fasering!$D$5:$D$11)</f>
        <v>2201.4887079252294</v>
      </c>
      <c r="AU24" s="74">
        <f>($AK$3+(O24+AG24)*12*7.57%)*SUM(Fasering!$D$5:$D$12)</f>
        <v>2717.1074461120011</v>
      </c>
    </row>
    <row r="25" spans="1:47" x14ac:dyDescent="0.3">
      <c r="A25" s="32">
        <f t="shared" si="7"/>
        <v>15</v>
      </c>
      <c r="B25" s="142">
        <v>24814.7</v>
      </c>
      <c r="C25" s="143"/>
      <c r="D25" s="142">
        <f t="shared" si="0"/>
        <v>34065.620159999999</v>
      </c>
      <c r="E25" s="144">
        <f t="shared" si="1"/>
        <v>844.4646655048723</v>
      </c>
      <c r="F25" s="142">
        <f t="shared" si="2"/>
        <v>2838.8016800000005</v>
      </c>
      <c r="G25" s="144">
        <f t="shared" si="8"/>
        <v>70.372055458739368</v>
      </c>
      <c r="H25" s="60">
        <f>'L4'!$H$10</f>
        <v>1742.05</v>
      </c>
      <c r="I25" s="60">
        <f>GEW!$E$12+($F25-GEW!$E$12)*SUM(Fasering!$D$5)</f>
        <v>1858.3776639999999</v>
      </c>
      <c r="J25" s="60">
        <f>GEW!$E$12+($F25-GEW!$E$12)*SUM(Fasering!$D$5:$D$7)</f>
        <v>2111.8797178204013</v>
      </c>
      <c r="K25" s="60">
        <f>GEW!$E$12+($F25-GEW!$E$12)*SUM(Fasering!$D$5:$D$8)</f>
        <v>2257.3295048271507</v>
      </c>
      <c r="L25" s="98">
        <f>GEW!$E$12+($F25-GEW!$E$12)*SUM(Fasering!$D$5:$D$9)</f>
        <v>2402.7792918339001</v>
      </c>
      <c r="M25" s="60">
        <f>GEW!$E$12+($F25-GEW!$E$12)*SUM(Fasering!$D$5:$D$10)</f>
        <v>2548.2290788406494</v>
      </c>
      <c r="N25" s="60">
        <f>GEW!$E$12+($F25-GEW!$E$12)*SUM(Fasering!$D$5:$D$11)</f>
        <v>2693.3518929932516</v>
      </c>
      <c r="O25" s="117">
        <f>GEW!$E$12+($F25-GEW!$E$12)*SUM(Fasering!$D$5:$D$12)</f>
        <v>2838.8016800000005</v>
      </c>
      <c r="P25" s="142">
        <f t="shared" si="3"/>
        <v>0</v>
      </c>
      <c r="Q25" s="144">
        <f t="shared" si="4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101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116">
        <f>$P25*SUM(Fasering!$D$5:$D$12)</f>
        <v>0</v>
      </c>
      <c r="Y25" s="142">
        <f t="shared" si="5"/>
        <v>0</v>
      </c>
      <c r="Z25" s="144">
        <f t="shared" si="6"/>
        <v>0</v>
      </c>
      <c r="AA25" s="115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101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116">
        <f>$Y25*SUM(Fasering!$D$5:$D$12)</f>
        <v>0</v>
      </c>
      <c r="AH25" s="5">
        <f>($AK$3+(I25+R25)*12*7.57%)*SUM(Fasering!$D$5)</f>
        <v>0</v>
      </c>
      <c r="AI25" s="109">
        <f>($AK$3+(J25+S25)*12*7.57%)*SUM(Fasering!$D$5:$D$7)</f>
        <v>531.80644294946762</v>
      </c>
      <c r="AJ25" s="109">
        <f>($AK$3+(K25+T25)*12*7.57%)*SUM(Fasering!$D$5:$D$8)</f>
        <v>890.70128941924281</v>
      </c>
      <c r="AK25" s="104">
        <f>($AK$3+(L25+U25)*12*7.57%)*SUM(Fasering!$D$5:$D$9)</f>
        <v>1288.7991410239235</v>
      </c>
      <c r="AL25" s="9">
        <f>($AK$3+(M25+V25)*12*7.57%)*SUM(Fasering!$D$5:$D$10)</f>
        <v>1726.0999977635099</v>
      </c>
      <c r="AM25" s="9">
        <f>($AK$3+(N25+W25)*12*7.57%)*SUM(Fasering!$D$5:$D$11)</f>
        <v>2201.4887079252294</v>
      </c>
      <c r="AN25" s="74">
        <f>($AK$3+(O25+X25)*12*7.57%)*SUM(Fasering!$D$5:$D$12)</f>
        <v>2717.1074461120011</v>
      </c>
      <c r="AO25" s="5">
        <f>($AK$3+(I25+AA25)*12*7.57%)*SUM(Fasering!$D$5)</f>
        <v>0</v>
      </c>
      <c r="AP25" s="109">
        <f>($AK$3+(J25+AB25)*12*7.57%)*SUM(Fasering!$D$5:$D$7)</f>
        <v>531.80644294946762</v>
      </c>
      <c r="AQ25" s="109">
        <f>($AK$3+(K25+AC25)*12*7.57%)*SUM(Fasering!$D$5:$D$8)</f>
        <v>890.70128941924281</v>
      </c>
      <c r="AR25" s="104">
        <f>($AK$3+(L25+AD25)*12*7.57%)*SUM(Fasering!$D$5:$D$9)</f>
        <v>1288.7991410239235</v>
      </c>
      <c r="AS25" s="9">
        <f>($AK$3+(M25+AE25)*12*7.57%)*SUM(Fasering!$D$5:$D$10)</f>
        <v>1726.0999977635099</v>
      </c>
      <c r="AT25" s="9">
        <f>($AK$3+(N25+AF25)*12*7.57%)*SUM(Fasering!$D$5:$D$11)</f>
        <v>2201.4887079252294</v>
      </c>
      <c r="AU25" s="74">
        <f>($AK$3+(O25+AG25)*12*7.57%)*SUM(Fasering!$D$5:$D$12)</f>
        <v>2717.1074461120011</v>
      </c>
    </row>
    <row r="26" spans="1:47" x14ac:dyDescent="0.3">
      <c r="A26" s="32">
        <f t="shared" si="7"/>
        <v>16</v>
      </c>
      <c r="B26" s="142">
        <v>25810.92</v>
      </c>
      <c r="C26" s="143"/>
      <c r="D26" s="142">
        <f t="shared" si="0"/>
        <v>35433.230975999999</v>
      </c>
      <c r="E26" s="144">
        <f t="shared" si="1"/>
        <v>878.36685207449693</v>
      </c>
      <c r="F26" s="142">
        <f t="shared" si="2"/>
        <v>2952.7692480000001</v>
      </c>
      <c r="G26" s="144">
        <f t="shared" si="8"/>
        <v>73.197237672874749</v>
      </c>
      <c r="H26" s="60">
        <f>'L4'!$H$10</f>
        <v>1742.05</v>
      </c>
      <c r="I26" s="60">
        <f>GEW!$E$12+($F26-GEW!$E$12)*SUM(Fasering!$D$5)</f>
        <v>1858.3776639999999</v>
      </c>
      <c r="J26" s="60">
        <f>GEW!$E$12+($F26-GEW!$E$12)*SUM(Fasering!$D$5:$D$7)</f>
        <v>2141.3475930309532</v>
      </c>
      <c r="K26" s="60">
        <f>GEW!$E$12+($F26-GEW!$E$12)*SUM(Fasering!$D$5:$D$8)</f>
        <v>2303.7049202659673</v>
      </c>
      <c r="L26" s="98">
        <f>GEW!$E$12+($F26-GEW!$E$12)*SUM(Fasering!$D$5:$D$9)</f>
        <v>2466.0622475009818</v>
      </c>
      <c r="M26" s="60">
        <f>GEW!$E$12+($F26-GEW!$E$12)*SUM(Fasering!$D$5:$D$10)</f>
        <v>2628.4195747359963</v>
      </c>
      <c r="N26" s="60">
        <f>GEW!$E$12+($F26-GEW!$E$12)*SUM(Fasering!$D$5:$D$11)</f>
        <v>2790.411920764986</v>
      </c>
      <c r="O26" s="117">
        <f>GEW!$E$12+($F26-GEW!$E$12)*SUM(Fasering!$D$5:$D$12)</f>
        <v>2952.7692480000005</v>
      </c>
      <c r="P26" s="142">
        <f t="shared" si="3"/>
        <v>0</v>
      </c>
      <c r="Q26" s="144">
        <f t="shared" si="4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101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116">
        <f>$P26*SUM(Fasering!$D$5:$D$12)</f>
        <v>0</v>
      </c>
      <c r="Y26" s="142">
        <f t="shared" si="5"/>
        <v>0</v>
      </c>
      <c r="Z26" s="144">
        <f t="shared" si="6"/>
        <v>0</v>
      </c>
      <c r="AA26" s="115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101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116">
        <f>$Y26*SUM(Fasering!$D$5:$D$12)</f>
        <v>0</v>
      </c>
      <c r="AH26" s="5">
        <f>($AK$3+(I26+R26)*12*7.57%)*SUM(Fasering!$D$5)</f>
        <v>0</v>
      </c>
      <c r="AI26" s="109">
        <f>($AK$3+(J26+S26)*12*7.57%)*SUM(Fasering!$D$5:$D$7)</f>
        <v>538.72783562238453</v>
      </c>
      <c r="AJ26" s="109">
        <f>($AK$3+(K26+T26)*12*7.57%)*SUM(Fasering!$D$5:$D$8)</f>
        <v>907.84368335301872</v>
      </c>
      <c r="AK26" s="104">
        <f>($AK$3+(L26+U26)*12*7.57%)*SUM(Fasering!$D$5:$D$9)</f>
        <v>1320.7196167067998</v>
      </c>
      <c r="AL26" s="9">
        <f>($AK$3+(M26+V26)*12*7.57%)*SUM(Fasering!$D$5:$D$10)</f>
        <v>1777.355635683728</v>
      </c>
      <c r="AM26" s="9">
        <f>($AK$3+(N26+W26)*12*7.57%)*SUM(Fasering!$D$5:$D$11)</f>
        <v>2276.5777678538379</v>
      </c>
      <c r="AN26" s="74">
        <f>($AK$3+(O26+X26)*12*7.57%)*SUM(Fasering!$D$5:$D$12)</f>
        <v>2820.6355848832013</v>
      </c>
      <c r="AO26" s="5">
        <f>($AK$3+(I26+AA26)*12*7.57%)*SUM(Fasering!$D$5)</f>
        <v>0</v>
      </c>
      <c r="AP26" s="109">
        <f>($AK$3+(J26+AB26)*12*7.57%)*SUM(Fasering!$D$5:$D$7)</f>
        <v>538.72783562238453</v>
      </c>
      <c r="AQ26" s="109">
        <f>($AK$3+(K26+AC26)*12*7.57%)*SUM(Fasering!$D$5:$D$8)</f>
        <v>907.84368335301872</v>
      </c>
      <c r="AR26" s="104">
        <f>($AK$3+(L26+AD26)*12*7.57%)*SUM(Fasering!$D$5:$D$9)</f>
        <v>1320.7196167067998</v>
      </c>
      <c r="AS26" s="9">
        <f>($AK$3+(M26+AE26)*12*7.57%)*SUM(Fasering!$D$5:$D$10)</f>
        <v>1777.355635683728</v>
      </c>
      <c r="AT26" s="9">
        <f>($AK$3+(N26+AF26)*12*7.57%)*SUM(Fasering!$D$5:$D$11)</f>
        <v>2276.5777678538379</v>
      </c>
      <c r="AU26" s="74">
        <f>($AK$3+(O26+AG26)*12*7.57%)*SUM(Fasering!$D$5:$D$12)</f>
        <v>2820.6355848832013</v>
      </c>
    </row>
    <row r="27" spans="1:47" x14ac:dyDescent="0.3">
      <c r="A27" s="32">
        <f t="shared" si="7"/>
        <v>17</v>
      </c>
      <c r="B27" s="142">
        <v>25810.92</v>
      </c>
      <c r="C27" s="143"/>
      <c r="D27" s="142">
        <f t="shared" si="0"/>
        <v>35433.230975999999</v>
      </c>
      <c r="E27" s="144">
        <f t="shared" si="1"/>
        <v>878.36685207449693</v>
      </c>
      <c r="F27" s="142">
        <f t="shared" si="2"/>
        <v>2952.7692480000001</v>
      </c>
      <c r="G27" s="144">
        <f t="shared" si="8"/>
        <v>73.197237672874749</v>
      </c>
      <c r="H27" s="60">
        <f>'L4'!$H$10</f>
        <v>1742.05</v>
      </c>
      <c r="I27" s="60">
        <f>GEW!$E$12+($F27-GEW!$E$12)*SUM(Fasering!$D$5)</f>
        <v>1858.3776639999999</v>
      </c>
      <c r="J27" s="60">
        <f>GEW!$E$12+($F27-GEW!$E$12)*SUM(Fasering!$D$5:$D$7)</f>
        <v>2141.3475930309532</v>
      </c>
      <c r="K27" s="60">
        <f>GEW!$E$12+($F27-GEW!$E$12)*SUM(Fasering!$D$5:$D$8)</f>
        <v>2303.7049202659673</v>
      </c>
      <c r="L27" s="98">
        <f>GEW!$E$12+($F27-GEW!$E$12)*SUM(Fasering!$D$5:$D$9)</f>
        <v>2466.0622475009818</v>
      </c>
      <c r="M27" s="60">
        <f>GEW!$E$12+($F27-GEW!$E$12)*SUM(Fasering!$D$5:$D$10)</f>
        <v>2628.4195747359963</v>
      </c>
      <c r="N27" s="60">
        <f>GEW!$E$12+($F27-GEW!$E$12)*SUM(Fasering!$D$5:$D$11)</f>
        <v>2790.411920764986</v>
      </c>
      <c r="O27" s="117">
        <f>GEW!$E$12+($F27-GEW!$E$12)*SUM(Fasering!$D$5:$D$12)</f>
        <v>2952.7692480000005</v>
      </c>
      <c r="P27" s="142">
        <f t="shared" si="3"/>
        <v>0</v>
      </c>
      <c r="Q27" s="144">
        <f t="shared" si="4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101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116">
        <f>$P27*SUM(Fasering!$D$5:$D$12)</f>
        <v>0</v>
      </c>
      <c r="Y27" s="142">
        <f t="shared" si="5"/>
        <v>0</v>
      </c>
      <c r="Z27" s="144">
        <f t="shared" si="6"/>
        <v>0</v>
      </c>
      <c r="AA27" s="115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101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116">
        <f>$Y27*SUM(Fasering!$D$5:$D$12)</f>
        <v>0</v>
      </c>
      <c r="AH27" s="5">
        <f>($AK$3+(I27+R27)*12*7.57%)*SUM(Fasering!$D$5)</f>
        <v>0</v>
      </c>
      <c r="AI27" s="109">
        <f>($AK$3+(J27+S27)*12*7.57%)*SUM(Fasering!$D$5:$D$7)</f>
        <v>538.72783562238453</v>
      </c>
      <c r="AJ27" s="109">
        <f>($AK$3+(K27+T27)*12*7.57%)*SUM(Fasering!$D$5:$D$8)</f>
        <v>907.84368335301872</v>
      </c>
      <c r="AK27" s="104">
        <f>($AK$3+(L27+U27)*12*7.57%)*SUM(Fasering!$D$5:$D$9)</f>
        <v>1320.7196167067998</v>
      </c>
      <c r="AL27" s="9">
        <f>($AK$3+(M27+V27)*12*7.57%)*SUM(Fasering!$D$5:$D$10)</f>
        <v>1777.355635683728</v>
      </c>
      <c r="AM27" s="9">
        <f>($AK$3+(N27+W27)*12*7.57%)*SUM(Fasering!$D$5:$D$11)</f>
        <v>2276.5777678538379</v>
      </c>
      <c r="AN27" s="74">
        <f>($AK$3+(O27+X27)*12*7.57%)*SUM(Fasering!$D$5:$D$12)</f>
        <v>2820.6355848832013</v>
      </c>
      <c r="AO27" s="5">
        <f>($AK$3+(I27+AA27)*12*7.57%)*SUM(Fasering!$D$5)</f>
        <v>0</v>
      </c>
      <c r="AP27" s="109">
        <f>($AK$3+(J27+AB27)*12*7.57%)*SUM(Fasering!$D$5:$D$7)</f>
        <v>538.72783562238453</v>
      </c>
      <c r="AQ27" s="109">
        <f>($AK$3+(K27+AC27)*12*7.57%)*SUM(Fasering!$D$5:$D$8)</f>
        <v>907.84368335301872</v>
      </c>
      <c r="AR27" s="104">
        <f>($AK$3+(L27+AD27)*12*7.57%)*SUM(Fasering!$D$5:$D$9)</f>
        <v>1320.7196167067998</v>
      </c>
      <c r="AS27" s="9">
        <f>($AK$3+(M27+AE27)*12*7.57%)*SUM(Fasering!$D$5:$D$10)</f>
        <v>1777.355635683728</v>
      </c>
      <c r="AT27" s="9">
        <f>($AK$3+(N27+AF27)*12*7.57%)*SUM(Fasering!$D$5:$D$11)</f>
        <v>2276.5777678538379</v>
      </c>
      <c r="AU27" s="74">
        <f>($AK$3+(O27+AG27)*12*7.57%)*SUM(Fasering!$D$5:$D$12)</f>
        <v>2820.6355848832013</v>
      </c>
    </row>
    <row r="28" spans="1:47" x14ac:dyDescent="0.3">
      <c r="A28" s="32">
        <f t="shared" si="7"/>
        <v>18</v>
      </c>
      <c r="B28" s="142">
        <v>26807.15</v>
      </c>
      <c r="C28" s="143"/>
      <c r="D28" s="142">
        <f t="shared" si="0"/>
        <v>36800.855520000005</v>
      </c>
      <c r="E28" s="144">
        <f t="shared" si="1"/>
        <v>912.26937895235255</v>
      </c>
      <c r="F28" s="142">
        <f t="shared" si="2"/>
        <v>3066.7379600000004</v>
      </c>
      <c r="G28" s="144">
        <f t="shared" si="8"/>
        <v>76.02244824602937</v>
      </c>
      <c r="H28" s="60">
        <f>'L4'!$H$10</f>
        <v>1742.05</v>
      </c>
      <c r="I28" s="60">
        <f>GEW!$E$12+($F28-GEW!$E$12)*SUM(Fasering!$D$5)</f>
        <v>1858.3776639999999</v>
      </c>
      <c r="J28" s="60">
        <f>GEW!$E$12+($F28-GEW!$E$12)*SUM(Fasering!$D$5:$D$7)</f>
        <v>2170.8157640383697</v>
      </c>
      <c r="K28" s="60">
        <f>GEW!$E$12+($F28-GEW!$E$12)*SUM(Fasering!$D$5:$D$8)</f>
        <v>2350.0808012185812</v>
      </c>
      <c r="L28" s="98">
        <f>GEW!$E$12+($F28-GEW!$E$12)*SUM(Fasering!$D$5:$D$9)</f>
        <v>2529.3458383987931</v>
      </c>
      <c r="M28" s="60">
        <f>GEW!$E$12+($F28-GEW!$E$12)*SUM(Fasering!$D$5:$D$10)</f>
        <v>2708.6108755790046</v>
      </c>
      <c r="N28" s="60">
        <f>GEW!$E$12+($F28-GEW!$E$12)*SUM(Fasering!$D$5:$D$11)</f>
        <v>2887.4729228197889</v>
      </c>
      <c r="O28" s="117">
        <f>GEW!$E$12+($F28-GEW!$E$12)*SUM(Fasering!$D$5:$D$12)</f>
        <v>3066.7379600000004</v>
      </c>
      <c r="P28" s="142">
        <f t="shared" si="3"/>
        <v>0</v>
      </c>
      <c r="Q28" s="144">
        <f t="shared" si="4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101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116">
        <f>$P28*SUM(Fasering!$D$5:$D$12)</f>
        <v>0</v>
      </c>
      <c r="Y28" s="142">
        <f t="shared" si="5"/>
        <v>0</v>
      </c>
      <c r="Z28" s="144">
        <f t="shared" si="6"/>
        <v>0</v>
      </c>
      <c r="AA28" s="115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101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116">
        <f>$Y28*SUM(Fasering!$D$5:$D$12)</f>
        <v>0</v>
      </c>
      <c r="AH28" s="5">
        <f>($AK$3+(I28+R28)*12*7.57%)*SUM(Fasering!$D$5)</f>
        <v>0</v>
      </c>
      <c r="AI28" s="109">
        <f>($AK$3+(J28+S28)*12*7.57%)*SUM(Fasering!$D$5:$D$7)</f>
        <v>545.64929777184966</v>
      </c>
      <c r="AJ28" s="109">
        <f>($AK$3+(K28+T28)*12*7.57%)*SUM(Fasering!$D$5:$D$8)</f>
        <v>924.98624936117551</v>
      </c>
      <c r="AK28" s="104">
        <f>($AK$3+(L28+U28)*12*7.57%)*SUM(Fasering!$D$5:$D$9)</f>
        <v>1352.6404128056058</v>
      </c>
      <c r="AL28" s="9">
        <f>($AK$3+(M28+V28)*12*7.57%)*SUM(Fasering!$D$5:$D$10)</f>
        <v>1828.61178810514</v>
      </c>
      <c r="AM28" s="9">
        <f>($AK$3+(N28+W28)*12*7.57%)*SUM(Fasering!$D$5:$D$11)</f>
        <v>2351.6675815221824</v>
      </c>
      <c r="AN28" s="74">
        <f>($AK$3+(O28+X28)*12*7.57%)*SUM(Fasering!$D$5:$D$12)</f>
        <v>2924.1647628640012</v>
      </c>
      <c r="AO28" s="5">
        <f>($AK$3+(I28+AA28)*12*7.57%)*SUM(Fasering!$D$5)</f>
        <v>0</v>
      </c>
      <c r="AP28" s="109">
        <f>($AK$3+(J28+AB28)*12*7.57%)*SUM(Fasering!$D$5:$D$7)</f>
        <v>545.64929777184966</v>
      </c>
      <c r="AQ28" s="109">
        <f>($AK$3+(K28+AC28)*12*7.57%)*SUM(Fasering!$D$5:$D$8)</f>
        <v>924.98624936117551</v>
      </c>
      <c r="AR28" s="104">
        <f>($AK$3+(L28+AD28)*12*7.57%)*SUM(Fasering!$D$5:$D$9)</f>
        <v>1352.6404128056058</v>
      </c>
      <c r="AS28" s="9">
        <f>($AK$3+(M28+AE28)*12*7.57%)*SUM(Fasering!$D$5:$D$10)</f>
        <v>1828.61178810514</v>
      </c>
      <c r="AT28" s="9">
        <f>($AK$3+(N28+AF28)*12*7.57%)*SUM(Fasering!$D$5:$D$11)</f>
        <v>2351.6675815221824</v>
      </c>
      <c r="AU28" s="74">
        <f>($AK$3+(O28+AG28)*12*7.57%)*SUM(Fasering!$D$5:$D$12)</f>
        <v>2924.1647628640012</v>
      </c>
    </row>
    <row r="29" spans="1:47" x14ac:dyDescent="0.3">
      <c r="A29" s="32">
        <f t="shared" si="7"/>
        <v>19</v>
      </c>
      <c r="B29" s="142">
        <v>26807.15</v>
      </c>
      <c r="C29" s="143"/>
      <c r="D29" s="142">
        <f t="shared" si="0"/>
        <v>36800.855520000005</v>
      </c>
      <c r="E29" s="144">
        <f t="shared" si="1"/>
        <v>912.26937895235255</v>
      </c>
      <c r="F29" s="142">
        <f t="shared" si="2"/>
        <v>3066.7379600000004</v>
      </c>
      <c r="G29" s="144">
        <f t="shared" si="8"/>
        <v>76.02244824602937</v>
      </c>
      <c r="H29" s="60">
        <f>'L4'!$H$10</f>
        <v>1742.05</v>
      </c>
      <c r="I29" s="60">
        <f>GEW!$E$12+($F29-GEW!$E$12)*SUM(Fasering!$D$5)</f>
        <v>1858.3776639999999</v>
      </c>
      <c r="J29" s="60">
        <f>GEW!$E$12+($F29-GEW!$E$12)*SUM(Fasering!$D$5:$D$7)</f>
        <v>2170.8157640383697</v>
      </c>
      <c r="K29" s="60">
        <f>GEW!$E$12+($F29-GEW!$E$12)*SUM(Fasering!$D$5:$D$8)</f>
        <v>2350.0808012185812</v>
      </c>
      <c r="L29" s="98">
        <f>GEW!$E$12+($F29-GEW!$E$12)*SUM(Fasering!$D$5:$D$9)</f>
        <v>2529.3458383987931</v>
      </c>
      <c r="M29" s="60">
        <f>GEW!$E$12+($F29-GEW!$E$12)*SUM(Fasering!$D$5:$D$10)</f>
        <v>2708.6108755790046</v>
      </c>
      <c r="N29" s="60">
        <f>GEW!$E$12+($F29-GEW!$E$12)*SUM(Fasering!$D$5:$D$11)</f>
        <v>2887.4729228197889</v>
      </c>
      <c r="O29" s="117">
        <f>GEW!$E$12+($F29-GEW!$E$12)*SUM(Fasering!$D$5:$D$12)</f>
        <v>3066.7379600000004</v>
      </c>
      <c r="P29" s="142">
        <f t="shared" si="3"/>
        <v>0</v>
      </c>
      <c r="Q29" s="144">
        <f t="shared" si="4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101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116">
        <f>$P29*SUM(Fasering!$D$5:$D$12)</f>
        <v>0</v>
      </c>
      <c r="Y29" s="142">
        <f t="shared" si="5"/>
        <v>0</v>
      </c>
      <c r="Z29" s="144">
        <f t="shared" si="6"/>
        <v>0</v>
      </c>
      <c r="AA29" s="115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101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116">
        <f>$Y29*SUM(Fasering!$D$5:$D$12)</f>
        <v>0</v>
      </c>
      <c r="AH29" s="5">
        <f>($AK$3+(I29+R29)*12*7.57%)*SUM(Fasering!$D$5)</f>
        <v>0</v>
      </c>
      <c r="AI29" s="109">
        <f>($AK$3+(J29+S29)*12*7.57%)*SUM(Fasering!$D$5:$D$7)</f>
        <v>545.64929777184966</v>
      </c>
      <c r="AJ29" s="109">
        <f>($AK$3+(K29+T29)*12*7.57%)*SUM(Fasering!$D$5:$D$8)</f>
        <v>924.98624936117551</v>
      </c>
      <c r="AK29" s="104">
        <f>($AK$3+(L29+U29)*12*7.57%)*SUM(Fasering!$D$5:$D$9)</f>
        <v>1352.6404128056058</v>
      </c>
      <c r="AL29" s="9">
        <f>($AK$3+(M29+V29)*12*7.57%)*SUM(Fasering!$D$5:$D$10)</f>
        <v>1828.61178810514</v>
      </c>
      <c r="AM29" s="9">
        <f>($AK$3+(N29+W29)*12*7.57%)*SUM(Fasering!$D$5:$D$11)</f>
        <v>2351.6675815221824</v>
      </c>
      <c r="AN29" s="74">
        <f>($AK$3+(O29+X29)*12*7.57%)*SUM(Fasering!$D$5:$D$12)</f>
        <v>2924.1647628640012</v>
      </c>
      <c r="AO29" s="5">
        <f>($AK$3+(I29+AA29)*12*7.57%)*SUM(Fasering!$D$5)</f>
        <v>0</v>
      </c>
      <c r="AP29" s="109">
        <f>($AK$3+(J29+AB29)*12*7.57%)*SUM(Fasering!$D$5:$D$7)</f>
        <v>545.64929777184966</v>
      </c>
      <c r="AQ29" s="109">
        <f>($AK$3+(K29+AC29)*12*7.57%)*SUM(Fasering!$D$5:$D$8)</f>
        <v>924.98624936117551</v>
      </c>
      <c r="AR29" s="104">
        <f>($AK$3+(L29+AD29)*12*7.57%)*SUM(Fasering!$D$5:$D$9)</f>
        <v>1352.6404128056058</v>
      </c>
      <c r="AS29" s="9">
        <f>($AK$3+(M29+AE29)*12*7.57%)*SUM(Fasering!$D$5:$D$10)</f>
        <v>1828.61178810514</v>
      </c>
      <c r="AT29" s="9">
        <f>($AK$3+(N29+AF29)*12*7.57%)*SUM(Fasering!$D$5:$D$11)</f>
        <v>2351.6675815221824</v>
      </c>
      <c r="AU29" s="74">
        <f>($AK$3+(O29+AG29)*12*7.57%)*SUM(Fasering!$D$5:$D$12)</f>
        <v>2924.1647628640012</v>
      </c>
    </row>
    <row r="30" spans="1:47" x14ac:dyDescent="0.3">
      <c r="A30" s="32">
        <f t="shared" si="7"/>
        <v>20</v>
      </c>
      <c r="B30" s="142">
        <v>27803.37</v>
      </c>
      <c r="C30" s="143"/>
      <c r="D30" s="142">
        <f t="shared" si="0"/>
        <v>38168.466335999998</v>
      </c>
      <c r="E30" s="144">
        <f t="shared" si="1"/>
        <v>946.17156552197696</v>
      </c>
      <c r="F30" s="142">
        <f t="shared" si="2"/>
        <v>3180.7055279999995</v>
      </c>
      <c r="G30" s="144">
        <f t="shared" si="8"/>
        <v>78.847630460164737</v>
      </c>
      <c r="H30" s="60">
        <f>'L4'!$H$10</f>
        <v>1742.05</v>
      </c>
      <c r="I30" s="60">
        <f>GEW!$E$12+($F30-GEW!$E$12)*SUM(Fasering!$D$5)</f>
        <v>1858.3776639999999</v>
      </c>
      <c r="J30" s="60">
        <f>GEW!$E$12+($F30-GEW!$E$12)*SUM(Fasering!$D$5:$D$7)</f>
        <v>2200.2836392489212</v>
      </c>
      <c r="K30" s="60">
        <f>GEW!$E$12+($F30-GEW!$E$12)*SUM(Fasering!$D$5:$D$8)</f>
        <v>2396.4562166573978</v>
      </c>
      <c r="L30" s="98">
        <f>GEW!$E$12+($F30-GEW!$E$12)*SUM(Fasering!$D$5:$D$9)</f>
        <v>2592.6287940658749</v>
      </c>
      <c r="M30" s="60">
        <f>GEW!$E$12+($F30-GEW!$E$12)*SUM(Fasering!$D$5:$D$10)</f>
        <v>2788.8013714743515</v>
      </c>
      <c r="N30" s="60">
        <f>GEW!$E$12+($F30-GEW!$E$12)*SUM(Fasering!$D$5:$D$11)</f>
        <v>2984.5329505915233</v>
      </c>
      <c r="O30" s="117">
        <f>GEW!$E$12+($F30-GEW!$E$12)*SUM(Fasering!$D$5:$D$12)</f>
        <v>3180.7055279999995</v>
      </c>
      <c r="P30" s="142">
        <f t="shared" si="3"/>
        <v>0</v>
      </c>
      <c r="Q30" s="144">
        <f t="shared" si="4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101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116">
        <f>$P30*SUM(Fasering!$D$5:$D$12)</f>
        <v>0</v>
      </c>
      <c r="Y30" s="142">
        <f t="shared" si="5"/>
        <v>0</v>
      </c>
      <c r="Z30" s="144">
        <f t="shared" si="6"/>
        <v>0</v>
      </c>
      <c r="AA30" s="115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101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116">
        <f>$Y30*SUM(Fasering!$D$5:$D$12)</f>
        <v>0</v>
      </c>
      <c r="AH30" s="5">
        <f>($AK$3+(I30+R30)*12*7.57%)*SUM(Fasering!$D$5)</f>
        <v>0</v>
      </c>
      <c r="AI30" s="109">
        <f>($AK$3+(J30+S30)*12*7.57%)*SUM(Fasering!$D$5:$D$7)</f>
        <v>552.57069044476657</v>
      </c>
      <c r="AJ30" s="109">
        <f>($AK$3+(K30+T30)*12*7.57%)*SUM(Fasering!$D$5:$D$8)</f>
        <v>942.1286432949513</v>
      </c>
      <c r="AK30" s="104">
        <f>($AK$3+(L30+U30)*12*7.57%)*SUM(Fasering!$D$5:$D$9)</f>
        <v>1384.5608884884819</v>
      </c>
      <c r="AL30" s="9">
        <f>($AK$3+(M30+V30)*12*7.57%)*SUM(Fasering!$D$5:$D$10)</f>
        <v>1879.8674260253579</v>
      </c>
      <c r="AM30" s="9">
        <f>($AK$3+(N30+W30)*12*7.57%)*SUM(Fasering!$D$5:$D$11)</f>
        <v>2426.7566414507905</v>
      </c>
      <c r="AN30" s="74">
        <f>($AK$3+(O30+X30)*12*7.57%)*SUM(Fasering!$D$5:$D$12)</f>
        <v>3027.6929016352005</v>
      </c>
      <c r="AO30" s="5">
        <f>($AK$3+(I30+AA30)*12*7.57%)*SUM(Fasering!$D$5)</f>
        <v>0</v>
      </c>
      <c r="AP30" s="109">
        <f>($AK$3+(J30+AB30)*12*7.57%)*SUM(Fasering!$D$5:$D$7)</f>
        <v>552.57069044476657</v>
      </c>
      <c r="AQ30" s="109">
        <f>($AK$3+(K30+AC30)*12*7.57%)*SUM(Fasering!$D$5:$D$8)</f>
        <v>942.1286432949513</v>
      </c>
      <c r="AR30" s="104">
        <f>($AK$3+(L30+AD30)*12*7.57%)*SUM(Fasering!$D$5:$D$9)</f>
        <v>1384.5608884884819</v>
      </c>
      <c r="AS30" s="9">
        <f>($AK$3+(M30+AE30)*12*7.57%)*SUM(Fasering!$D$5:$D$10)</f>
        <v>1879.8674260253579</v>
      </c>
      <c r="AT30" s="9">
        <f>($AK$3+(N30+AF30)*12*7.57%)*SUM(Fasering!$D$5:$D$11)</f>
        <v>2426.7566414507905</v>
      </c>
      <c r="AU30" s="74">
        <f>($AK$3+(O30+AG30)*12*7.57%)*SUM(Fasering!$D$5:$D$12)</f>
        <v>3027.6929016352005</v>
      </c>
    </row>
    <row r="31" spans="1:47" x14ac:dyDescent="0.3">
      <c r="A31" s="32">
        <f t="shared" si="7"/>
        <v>21</v>
      </c>
      <c r="B31" s="142">
        <v>27803.37</v>
      </c>
      <c r="C31" s="143"/>
      <c r="D31" s="142">
        <f t="shared" si="0"/>
        <v>38168.466335999998</v>
      </c>
      <c r="E31" s="144">
        <f t="shared" si="1"/>
        <v>946.17156552197696</v>
      </c>
      <c r="F31" s="142">
        <f t="shared" si="2"/>
        <v>3180.7055279999995</v>
      </c>
      <c r="G31" s="144">
        <f t="shared" si="8"/>
        <v>78.847630460164737</v>
      </c>
      <c r="H31" s="60">
        <f>'L4'!$H$10</f>
        <v>1742.05</v>
      </c>
      <c r="I31" s="60">
        <f>GEW!$E$12+($F31-GEW!$E$12)*SUM(Fasering!$D$5)</f>
        <v>1858.3776639999999</v>
      </c>
      <c r="J31" s="60">
        <f>GEW!$E$12+($F31-GEW!$E$12)*SUM(Fasering!$D$5:$D$7)</f>
        <v>2200.2836392489212</v>
      </c>
      <c r="K31" s="60">
        <f>GEW!$E$12+($F31-GEW!$E$12)*SUM(Fasering!$D$5:$D$8)</f>
        <v>2396.4562166573978</v>
      </c>
      <c r="L31" s="98">
        <f>GEW!$E$12+($F31-GEW!$E$12)*SUM(Fasering!$D$5:$D$9)</f>
        <v>2592.6287940658749</v>
      </c>
      <c r="M31" s="60">
        <f>GEW!$E$12+($F31-GEW!$E$12)*SUM(Fasering!$D$5:$D$10)</f>
        <v>2788.8013714743515</v>
      </c>
      <c r="N31" s="60">
        <f>GEW!$E$12+($F31-GEW!$E$12)*SUM(Fasering!$D$5:$D$11)</f>
        <v>2984.5329505915233</v>
      </c>
      <c r="O31" s="117">
        <f>GEW!$E$12+($F31-GEW!$E$12)*SUM(Fasering!$D$5:$D$12)</f>
        <v>3180.7055279999995</v>
      </c>
      <c r="P31" s="142">
        <f t="shared" si="3"/>
        <v>0</v>
      </c>
      <c r="Q31" s="144">
        <f t="shared" si="4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101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116">
        <f>$P31*SUM(Fasering!$D$5:$D$12)</f>
        <v>0</v>
      </c>
      <c r="Y31" s="142">
        <f t="shared" si="5"/>
        <v>0</v>
      </c>
      <c r="Z31" s="144">
        <f t="shared" si="6"/>
        <v>0</v>
      </c>
      <c r="AA31" s="115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101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116">
        <f>$Y31*SUM(Fasering!$D$5:$D$12)</f>
        <v>0</v>
      </c>
      <c r="AH31" s="5">
        <f>($AK$3+(I31+R31)*12*7.57%)*SUM(Fasering!$D$5)</f>
        <v>0</v>
      </c>
      <c r="AI31" s="109">
        <f>($AK$3+(J31+S31)*12*7.57%)*SUM(Fasering!$D$5:$D$7)</f>
        <v>552.57069044476657</v>
      </c>
      <c r="AJ31" s="109">
        <f>($AK$3+(K31+T31)*12*7.57%)*SUM(Fasering!$D$5:$D$8)</f>
        <v>942.1286432949513</v>
      </c>
      <c r="AK31" s="104">
        <f>($AK$3+(L31+U31)*12*7.57%)*SUM(Fasering!$D$5:$D$9)</f>
        <v>1384.5608884884819</v>
      </c>
      <c r="AL31" s="9">
        <f>($AK$3+(M31+V31)*12*7.57%)*SUM(Fasering!$D$5:$D$10)</f>
        <v>1879.8674260253579</v>
      </c>
      <c r="AM31" s="9">
        <f>($AK$3+(N31+W31)*12*7.57%)*SUM(Fasering!$D$5:$D$11)</f>
        <v>2426.7566414507905</v>
      </c>
      <c r="AN31" s="74">
        <f>($AK$3+(O31+X31)*12*7.57%)*SUM(Fasering!$D$5:$D$12)</f>
        <v>3027.6929016352005</v>
      </c>
      <c r="AO31" s="5">
        <f>($AK$3+(I31+AA31)*12*7.57%)*SUM(Fasering!$D$5)</f>
        <v>0</v>
      </c>
      <c r="AP31" s="109">
        <f>($AK$3+(J31+AB31)*12*7.57%)*SUM(Fasering!$D$5:$D$7)</f>
        <v>552.57069044476657</v>
      </c>
      <c r="AQ31" s="109">
        <f>($AK$3+(K31+AC31)*12*7.57%)*SUM(Fasering!$D$5:$D$8)</f>
        <v>942.1286432949513</v>
      </c>
      <c r="AR31" s="104">
        <f>($AK$3+(L31+AD31)*12*7.57%)*SUM(Fasering!$D$5:$D$9)</f>
        <v>1384.5608884884819</v>
      </c>
      <c r="AS31" s="9">
        <f>($AK$3+(M31+AE31)*12*7.57%)*SUM(Fasering!$D$5:$D$10)</f>
        <v>1879.8674260253579</v>
      </c>
      <c r="AT31" s="9">
        <f>($AK$3+(N31+AF31)*12*7.57%)*SUM(Fasering!$D$5:$D$11)</f>
        <v>2426.7566414507905</v>
      </c>
      <c r="AU31" s="74">
        <f>($AK$3+(O31+AG31)*12*7.57%)*SUM(Fasering!$D$5:$D$12)</f>
        <v>3027.6929016352005</v>
      </c>
    </row>
    <row r="32" spans="1:47" x14ac:dyDescent="0.3">
      <c r="A32" s="32">
        <f t="shared" si="7"/>
        <v>22</v>
      </c>
      <c r="B32" s="142">
        <v>28799.59</v>
      </c>
      <c r="C32" s="143"/>
      <c r="D32" s="142">
        <f t="shared" si="0"/>
        <v>39536.077151999998</v>
      </c>
      <c r="E32" s="144">
        <f t="shared" si="1"/>
        <v>980.07375209160159</v>
      </c>
      <c r="F32" s="142">
        <f t="shared" si="2"/>
        <v>3294.673096</v>
      </c>
      <c r="G32" s="144">
        <f t="shared" si="8"/>
        <v>81.672812674300133</v>
      </c>
      <c r="H32" s="60">
        <f>'L4'!$H$10</f>
        <v>1742.05</v>
      </c>
      <c r="I32" s="60">
        <f>GEW!$E$12+($F32-GEW!$E$12)*SUM(Fasering!$D$5)</f>
        <v>1858.3776639999999</v>
      </c>
      <c r="J32" s="60">
        <f>GEW!$E$12+($F32-GEW!$E$12)*SUM(Fasering!$D$5:$D$7)</f>
        <v>2229.7515144594736</v>
      </c>
      <c r="K32" s="60">
        <f>GEW!$E$12+($F32-GEW!$E$12)*SUM(Fasering!$D$5:$D$8)</f>
        <v>2442.8316320962153</v>
      </c>
      <c r="L32" s="98">
        <f>GEW!$E$12+($F32-GEW!$E$12)*SUM(Fasering!$D$5:$D$9)</f>
        <v>2655.9117497329571</v>
      </c>
      <c r="M32" s="60">
        <f>GEW!$E$12+($F32-GEW!$E$12)*SUM(Fasering!$D$5:$D$10)</f>
        <v>2868.9918673696993</v>
      </c>
      <c r="N32" s="60">
        <f>GEW!$E$12+($F32-GEW!$E$12)*SUM(Fasering!$D$5:$D$11)</f>
        <v>3081.5929783632582</v>
      </c>
      <c r="O32" s="117">
        <f>GEW!$E$12+($F32-GEW!$E$12)*SUM(Fasering!$D$5:$D$12)</f>
        <v>3294.6730960000004</v>
      </c>
      <c r="P32" s="142">
        <f t="shared" si="3"/>
        <v>0</v>
      </c>
      <c r="Q32" s="144">
        <f t="shared" si="4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101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116">
        <f>$P32*SUM(Fasering!$D$5:$D$12)</f>
        <v>0</v>
      </c>
      <c r="Y32" s="142">
        <f t="shared" si="5"/>
        <v>0</v>
      </c>
      <c r="Z32" s="144">
        <f t="shared" si="6"/>
        <v>0</v>
      </c>
      <c r="AA32" s="115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101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116">
        <f>$Y32*SUM(Fasering!$D$5:$D$12)</f>
        <v>0</v>
      </c>
      <c r="AH32" s="5">
        <f>($AK$3+(I32+R32)*12*7.57%)*SUM(Fasering!$D$5)</f>
        <v>0</v>
      </c>
      <c r="AI32" s="109">
        <f>($AK$3+(J32+S32)*12*7.57%)*SUM(Fasering!$D$5:$D$7)</f>
        <v>559.49208311768348</v>
      </c>
      <c r="AJ32" s="109">
        <f>($AK$3+(K32+T32)*12*7.57%)*SUM(Fasering!$D$5:$D$8)</f>
        <v>959.27103722872778</v>
      </c>
      <c r="AK32" s="104">
        <f>($AK$3+(L32+U32)*12*7.57%)*SUM(Fasering!$D$5:$D$9)</f>
        <v>1416.4813641713586</v>
      </c>
      <c r="AL32" s="9">
        <f>($AK$3+(M32+V32)*12*7.57%)*SUM(Fasering!$D$5:$D$10)</f>
        <v>1931.1230639455764</v>
      </c>
      <c r="AM32" s="9">
        <f>($AK$3+(N32+W32)*12*7.57%)*SUM(Fasering!$D$5:$D$11)</f>
        <v>2501.8457013793991</v>
      </c>
      <c r="AN32" s="74">
        <f>($AK$3+(O32+X32)*12*7.57%)*SUM(Fasering!$D$5:$D$12)</f>
        <v>3131.2210404064017</v>
      </c>
      <c r="AO32" s="5">
        <f>($AK$3+(I32+AA32)*12*7.57%)*SUM(Fasering!$D$5)</f>
        <v>0</v>
      </c>
      <c r="AP32" s="109">
        <f>($AK$3+(J32+AB32)*12*7.57%)*SUM(Fasering!$D$5:$D$7)</f>
        <v>559.49208311768348</v>
      </c>
      <c r="AQ32" s="109">
        <f>($AK$3+(K32+AC32)*12*7.57%)*SUM(Fasering!$D$5:$D$8)</f>
        <v>959.27103722872778</v>
      </c>
      <c r="AR32" s="104">
        <f>($AK$3+(L32+AD32)*12*7.57%)*SUM(Fasering!$D$5:$D$9)</f>
        <v>1416.4813641713586</v>
      </c>
      <c r="AS32" s="9">
        <f>($AK$3+(M32+AE32)*12*7.57%)*SUM(Fasering!$D$5:$D$10)</f>
        <v>1931.1230639455764</v>
      </c>
      <c r="AT32" s="9">
        <f>($AK$3+(N32+AF32)*12*7.57%)*SUM(Fasering!$D$5:$D$11)</f>
        <v>2501.8457013793991</v>
      </c>
      <c r="AU32" s="74">
        <f>($AK$3+(O32+AG32)*12*7.57%)*SUM(Fasering!$D$5:$D$12)</f>
        <v>3131.2210404064017</v>
      </c>
    </row>
    <row r="33" spans="1:47" x14ac:dyDescent="0.3">
      <c r="A33" s="32">
        <f t="shared" si="7"/>
        <v>23</v>
      </c>
      <c r="B33" s="142">
        <v>29795.82</v>
      </c>
      <c r="C33" s="143"/>
      <c r="D33" s="142">
        <f t="shared" si="0"/>
        <v>40903.701696000004</v>
      </c>
      <c r="E33" s="144">
        <f t="shared" si="1"/>
        <v>1013.9762789694571</v>
      </c>
      <c r="F33" s="142">
        <f t="shared" si="2"/>
        <v>3408.6418080000003</v>
      </c>
      <c r="G33" s="144">
        <f t="shared" si="8"/>
        <v>84.498023247454768</v>
      </c>
      <c r="H33" s="60">
        <f>'L4'!$H$10</f>
        <v>1742.05</v>
      </c>
      <c r="I33" s="60">
        <f>GEW!$E$12+($F33-GEW!$E$12)*SUM(Fasering!$D$5)</f>
        <v>1858.3776639999999</v>
      </c>
      <c r="J33" s="60">
        <f>GEW!$E$12+($F33-GEW!$E$12)*SUM(Fasering!$D$5:$D$7)</f>
        <v>2259.2196854668896</v>
      </c>
      <c r="K33" s="60">
        <f>GEW!$E$12+($F33-GEW!$E$12)*SUM(Fasering!$D$5:$D$8)</f>
        <v>2489.2075130488292</v>
      </c>
      <c r="L33" s="98">
        <f>GEW!$E$12+($F33-GEW!$E$12)*SUM(Fasering!$D$5:$D$9)</f>
        <v>2719.1953406307684</v>
      </c>
      <c r="M33" s="60">
        <f>GEW!$E$12+($F33-GEW!$E$12)*SUM(Fasering!$D$5:$D$10)</f>
        <v>2949.1831682127076</v>
      </c>
      <c r="N33" s="60">
        <f>GEW!$E$12+($F33-GEW!$E$12)*SUM(Fasering!$D$5:$D$11)</f>
        <v>3178.6539804180611</v>
      </c>
      <c r="O33" s="117">
        <f>GEW!$E$12+($F33-GEW!$E$12)*SUM(Fasering!$D$5:$D$12)</f>
        <v>3408.6418080000008</v>
      </c>
      <c r="P33" s="142">
        <f t="shared" si="3"/>
        <v>0</v>
      </c>
      <c r="Q33" s="144">
        <f t="shared" si="4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101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116">
        <f>$P33*SUM(Fasering!$D$5:$D$12)</f>
        <v>0</v>
      </c>
      <c r="Y33" s="142">
        <f t="shared" si="5"/>
        <v>0</v>
      </c>
      <c r="Z33" s="144">
        <f t="shared" si="6"/>
        <v>0</v>
      </c>
      <c r="AA33" s="115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101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116">
        <f>$Y33*SUM(Fasering!$D$5:$D$12)</f>
        <v>0</v>
      </c>
      <c r="AH33" s="5">
        <f>($AK$3+(I33+R33)*12*7.57%)*SUM(Fasering!$D$5)</f>
        <v>0</v>
      </c>
      <c r="AI33" s="109">
        <f>($AK$3+(J33+S33)*12*7.57%)*SUM(Fasering!$D$5:$D$7)</f>
        <v>566.41354526714872</v>
      </c>
      <c r="AJ33" s="109">
        <f>($AK$3+(K33+T33)*12*7.57%)*SUM(Fasering!$D$5:$D$8)</f>
        <v>976.41360323688446</v>
      </c>
      <c r="AK33" s="104">
        <f>($AK$3+(L33+U33)*12*7.57%)*SUM(Fasering!$D$5:$D$9)</f>
        <v>1448.4021602701644</v>
      </c>
      <c r="AL33" s="9">
        <f>($AK$3+(M33+V33)*12*7.57%)*SUM(Fasering!$D$5:$D$10)</f>
        <v>1982.3792163669882</v>
      </c>
      <c r="AM33" s="9">
        <f>($AK$3+(N33+W33)*12*7.57%)*SUM(Fasering!$D$5:$D$11)</f>
        <v>2576.9355150477431</v>
      </c>
      <c r="AN33" s="74">
        <f>($AK$3+(O33+X33)*12*7.57%)*SUM(Fasering!$D$5:$D$12)</f>
        <v>3234.750218387202</v>
      </c>
      <c r="AO33" s="5">
        <f>($AK$3+(I33+AA33)*12*7.57%)*SUM(Fasering!$D$5)</f>
        <v>0</v>
      </c>
      <c r="AP33" s="109">
        <f>($AK$3+(J33+AB33)*12*7.57%)*SUM(Fasering!$D$5:$D$7)</f>
        <v>566.41354526714872</v>
      </c>
      <c r="AQ33" s="109">
        <f>($AK$3+(K33+AC33)*12*7.57%)*SUM(Fasering!$D$5:$D$8)</f>
        <v>976.41360323688446</v>
      </c>
      <c r="AR33" s="104">
        <f>($AK$3+(L33+AD33)*12*7.57%)*SUM(Fasering!$D$5:$D$9)</f>
        <v>1448.4021602701644</v>
      </c>
      <c r="AS33" s="9">
        <f>($AK$3+(M33+AE33)*12*7.57%)*SUM(Fasering!$D$5:$D$10)</f>
        <v>1982.3792163669882</v>
      </c>
      <c r="AT33" s="9">
        <f>($AK$3+(N33+AF33)*12*7.57%)*SUM(Fasering!$D$5:$D$11)</f>
        <v>2576.9355150477431</v>
      </c>
      <c r="AU33" s="74">
        <f>($AK$3+(O33+AG33)*12*7.57%)*SUM(Fasering!$D$5:$D$12)</f>
        <v>3234.750218387202</v>
      </c>
    </row>
    <row r="34" spans="1:47" x14ac:dyDescent="0.3">
      <c r="A34" s="32">
        <f t="shared" si="7"/>
        <v>24</v>
      </c>
      <c r="B34" s="142">
        <v>30792.04</v>
      </c>
      <c r="C34" s="143"/>
      <c r="D34" s="142">
        <f t="shared" si="0"/>
        <v>42271.312512000004</v>
      </c>
      <c r="E34" s="144">
        <f t="shared" si="1"/>
        <v>1047.8784655390818</v>
      </c>
      <c r="F34" s="142">
        <f t="shared" si="2"/>
        <v>3522.6093760000003</v>
      </c>
      <c r="G34" s="144">
        <f t="shared" si="8"/>
        <v>87.323205461590149</v>
      </c>
      <c r="H34" s="60">
        <f>'L4'!$H$10</f>
        <v>1742.05</v>
      </c>
      <c r="I34" s="60">
        <f>GEW!$E$12+($F34-GEW!$E$12)*SUM(Fasering!$D$5)</f>
        <v>1858.3776639999999</v>
      </c>
      <c r="J34" s="60">
        <f>GEW!$E$12+($F34-GEW!$E$12)*SUM(Fasering!$D$5:$D$7)</f>
        <v>2288.6875606774415</v>
      </c>
      <c r="K34" s="60">
        <f>GEW!$E$12+($F34-GEW!$E$12)*SUM(Fasering!$D$5:$D$8)</f>
        <v>2535.5829284876463</v>
      </c>
      <c r="L34" s="98">
        <f>GEW!$E$12+($F34-GEW!$E$12)*SUM(Fasering!$D$5:$D$9)</f>
        <v>2782.4782962978506</v>
      </c>
      <c r="M34" s="60">
        <f>GEW!$E$12+($F34-GEW!$E$12)*SUM(Fasering!$D$5:$D$10)</f>
        <v>3029.373664108055</v>
      </c>
      <c r="N34" s="60">
        <f>GEW!$E$12+($F34-GEW!$E$12)*SUM(Fasering!$D$5:$D$11)</f>
        <v>3275.714008189796</v>
      </c>
      <c r="O34" s="117">
        <f>GEW!$E$12+($F34-GEW!$E$12)*SUM(Fasering!$D$5:$D$12)</f>
        <v>3522.6093760000008</v>
      </c>
      <c r="P34" s="142">
        <f t="shared" si="3"/>
        <v>0</v>
      </c>
      <c r="Q34" s="144">
        <f t="shared" si="4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101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116">
        <f>$P34*SUM(Fasering!$D$5:$D$12)</f>
        <v>0</v>
      </c>
      <c r="Y34" s="142">
        <f t="shared" si="5"/>
        <v>0</v>
      </c>
      <c r="Z34" s="144">
        <f t="shared" si="6"/>
        <v>0</v>
      </c>
      <c r="AA34" s="115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101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116">
        <f>$Y34*SUM(Fasering!$D$5:$D$12)</f>
        <v>0</v>
      </c>
      <c r="AH34" s="5">
        <f>($AK$3+(I34+R34)*12*7.57%)*SUM(Fasering!$D$5)</f>
        <v>0</v>
      </c>
      <c r="AI34" s="109">
        <f>($AK$3+(J34+S34)*12*7.57%)*SUM(Fasering!$D$5:$D$7)</f>
        <v>573.33493794006552</v>
      </c>
      <c r="AJ34" s="109">
        <f>($AK$3+(K34+T34)*12*7.57%)*SUM(Fasering!$D$5:$D$8)</f>
        <v>993.55599717066048</v>
      </c>
      <c r="AK34" s="104">
        <f>($AK$3+(L34+U34)*12*7.57%)*SUM(Fasering!$D$5:$D$9)</f>
        <v>1480.3226359530411</v>
      </c>
      <c r="AL34" s="9">
        <f>($AK$3+(M34+V34)*12*7.57%)*SUM(Fasering!$D$5:$D$10)</f>
        <v>2033.634854287207</v>
      </c>
      <c r="AM34" s="9">
        <f>($AK$3+(N34+W34)*12*7.57%)*SUM(Fasering!$D$5:$D$11)</f>
        <v>2652.0245749763521</v>
      </c>
      <c r="AN34" s="74">
        <f>($AK$3+(O34+X34)*12*7.57%)*SUM(Fasering!$D$5:$D$12)</f>
        <v>3338.2783571584018</v>
      </c>
      <c r="AO34" s="5">
        <f>($AK$3+(I34+AA34)*12*7.57%)*SUM(Fasering!$D$5)</f>
        <v>0</v>
      </c>
      <c r="AP34" s="109">
        <f>($AK$3+(J34+AB34)*12*7.57%)*SUM(Fasering!$D$5:$D$7)</f>
        <v>573.33493794006552</v>
      </c>
      <c r="AQ34" s="109">
        <f>($AK$3+(K34+AC34)*12*7.57%)*SUM(Fasering!$D$5:$D$8)</f>
        <v>993.55599717066048</v>
      </c>
      <c r="AR34" s="104">
        <f>($AK$3+(L34+AD34)*12*7.57%)*SUM(Fasering!$D$5:$D$9)</f>
        <v>1480.3226359530411</v>
      </c>
      <c r="AS34" s="9">
        <f>($AK$3+(M34+AE34)*12*7.57%)*SUM(Fasering!$D$5:$D$10)</f>
        <v>2033.634854287207</v>
      </c>
      <c r="AT34" s="9">
        <f>($AK$3+(N34+AF34)*12*7.57%)*SUM(Fasering!$D$5:$D$11)</f>
        <v>2652.0245749763521</v>
      </c>
      <c r="AU34" s="74">
        <f>($AK$3+(O34+AG34)*12*7.57%)*SUM(Fasering!$D$5:$D$12)</f>
        <v>3338.2783571584018</v>
      </c>
    </row>
    <row r="35" spans="1:47" x14ac:dyDescent="0.3">
      <c r="A35" s="32">
        <f t="shared" si="7"/>
        <v>25</v>
      </c>
      <c r="B35" s="142">
        <v>30792.04</v>
      </c>
      <c r="C35" s="143"/>
      <c r="D35" s="142">
        <f t="shared" si="0"/>
        <v>42271.312512000004</v>
      </c>
      <c r="E35" s="144">
        <f t="shared" si="1"/>
        <v>1047.8784655390818</v>
      </c>
      <c r="F35" s="142">
        <f t="shared" si="2"/>
        <v>3522.6093760000003</v>
      </c>
      <c r="G35" s="144">
        <f t="shared" si="8"/>
        <v>87.323205461590149</v>
      </c>
      <c r="H35" s="60">
        <f>'L4'!$H$10</f>
        <v>1742.05</v>
      </c>
      <c r="I35" s="60">
        <f>GEW!$E$12+($F35-GEW!$E$12)*SUM(Fasering!$D$5)</f>
        <v>1858.3776639999999</v>
      </c>
      <c r="J35" s="60">
        <f>GEW!$E$12+($F35-GEW!$E$12)*SUM(Fasering!$D$5:$D$7)</f>
        <v>2288.6875606774415</v>
      </c>
      <c r="K35" s="60">
        <f>GEW!$E$12+($F35-GEW!$E$12)*SUM(Fasering!$D$5:$D$8)</f>
        <v>2535.5829284876463</v>
      </c>
      <c r="L35" s="98">
        <f>GEW!$E$12+($F35-GEW!$E$12)*SUM(Fasering!$D$5:$D$9)</f>
        <v>2782.4782962978506</v>
      </c>
      <c r="M35" s="60">
        <f>GEW!$E$12+($F35-GEW!$E$12)*SUM(Fasering!$D$5:$D$10)</f>
        <v>3029.373664108055</v>
      </c>
      <c r="N35" s="60">
        <f>GEW!$E$12+($F35-GEW!$E$12)*SUM(Fasering!$D$5:$D$11)</f>
        <v>3275.714008189796</v>
      </c>
      <c r="O35" s="117">
        <f>GEW!$E$12+($F35-GEW!$E$12)*SUM(Fasering!$D$5:$D$12)</f>
        <v>3522.6093760000008</v>
      </c>
      <c r="P35" s="142">
        <f t="shared" si="3"/>
        <v>0</v>
      </c>
      <c r="Q35" s="144">
        <f t="shared" si="4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101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116">
        <f>$P35*SUM(Fasering!$D$5:$D$12)</f>
        <v>0</v>
      </c>
      <c r="Y35" s="142">
        <f t="shared" si="5"/>
        <v>0</v>
      </c>
      <c r="Z35" s="144">
        <f t="shared" si="6"/>
        <v>0</v>
      </c>
      <c r="AA35" s="115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101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116">
        <f>$Y35*SUM(Fasering!$D$5:$D$12)</f>
        <v>0</v>
      </c>
      <c r="AH35" s="5">
        <f>($AK$3+(I35+R35)*12*7.57%)*SUM(Fasering!$D$5)</f>
        <v>0</v>
      </c>
      <c r="AI35" s="109">
        <f>($AK$3+(J35+S35)*12*7.57%)*SUM(Fasering!$D$5:$D$7)</f>
        <v>573.33493794006552</v>
      </c>
      <c r="AJ35" s="109">
        <f>($AK$3+(K35+T35)*12*7.57%)*SUM(Fasering!$D$5:$D$8)</f>
        <v>993.55599717066048</v>
      </c>
      <c r="AK35" s="104">
        <f>($AK$3+(L35+U35)*12*7.57%)*SUM(Fasering!$D$5:$D$9)</f>
        <v>1480.3226359530411</v>
      </c>
      <c r="AL35" s="9">
        <f>($AK$3+(M35+V35)*12*7.57%)*SUM(Fasering!$D$5:$D$10)</f>
        <v>2033.634854287207</v>
      </c>
      <c r="AM35" s="9">
        <f>($AK$3+(N35+W35)*12*7.57%)*SUM(Fasering!$D$5:$D$11)</f>
        <v>2652.0245749763521</v>
      </c>
      <c r="AN35" s="74">
        <f>($AK$3+(O35+X35)*12*7.57%)*SUM(Fasering!$D$5:$D$12)</f>
        <v>3338.2783571584018</v>
      </c>
      <c r="AO35" s="5">
        <f>($AK$3+(I35+AA35)*12*7.57%)*SUM(Fasering!$D$5)</f>
        <v>0</v>
      </c>
      <c r="AP35" s="109">
        <f>($AK$3+(J35+AB35)*12*7.57%)*SUM(Fasering!$D$5:$D$7)</f>
        <v>573.33493794006552</v>
      </c>
      <c r="AQ35" s="109">
        <f>($AK$3+(K35+AC35)*12*7.57%)*SUM(Fasering!$D$5:$D$8)</f>
        <v>993.55599717066048</v>
      </c>
      <c r="AR35" s="104">
        <f>($AK$3+(L35+AD35)*12*7.57%)*SUM(Fasering!$D$5:$D$9)</f>
        <v>1480.3226359530411</v>
      </c>
      <c r="AS35" s="9">
        <f>($AK$3+(M35+AE35)*12*7.57%)*SUM(Fasering!$D$5:$D$10)</f>
        <v>2033.634854287207</v>
      </c>
      <c r="AT35" s="9">
        <f>($AK$3+(N35+AF35)*12*7.57%)*SUM(Fasering!$D$5:$D$11)</f>
        <v>2652.0245749763521</v>
      </c>
      <c r="AU35" s="74">
        <f>($AK$3+(O35+AG35)*12*7.57%)*SUM(Fasering!$D$5:$D$12)</f>
        <v>3338.2783571584018</v>
      </c>
    </row>
    <row r="36" spans="1:47" x14ac:dyDescent="0.3">
      <c r="A36" s="32">
        <f t="shared" si="7"/>
        <v>26</v>
      </c>
      <c r="B36" s="142">
        <v>30792.04</v>
      </c>
      <c r="C36" s="143"/>
      <c r="D36" s="142">
        <f t="shared" si="0"/>
        <v>42271.312512000004</v>
      </c>
      <c r="E36" s="144">
        <f t="shared" si="1"/>
        <v>1047.8784655390818</v>
      </c>
      <c r="F36" s="142">
        <f t="shared" si="2"/>
        <v>3522.6093760000003</v>
      </c>
      <c r="G36" s="144">
        <f t="shared" si="8"/>
        <v>87.323205461590149</v>
      </c>
      <c r="H36" s="60">
        <f>'L4'!$H$10</f>
        <v>1742.05</v>
      </c>
      <c r="I36" s="60">
        <f>GEW!$E$12+($F36-GEW!$E$12)*SUM(Fasering!$D$5)</f>
        <v>1858.3776639999999</v>
      </c>
      <c r="J36" s="60">
        <f>GEW!$E$12+($F36-GEW!$E$12)*SUM(Fasering!$D$5:$D$7)</f>
        <v>2288.6875606774415</v>
      </c>
      <c r="K36" s="60">
        <f>GEW!$E$12+($F36-GEW!$E$12)*SUM(Fasering!$D$5:$D$8)</f>
        <v>2535.5829284876463</v>
      </c>
      <c r="L36" s="98">
        <f>GEW!$E$12+($F36-GEW!$E$12)*SUM(Fasering!$D$5:$D$9)</f>
        <v>2782.4782962978506</v>
      </c>
      <c r="M36" s="60">
        <f>GEW!$E$12+($F36-GEW!$E$12)*SUM(Fasering!$D$5:$D$10)</f>
        <v>3029.373664108055</v>
      </c>
      <c r="N36" s="60">
        <f>GEW!$E$12+($F36-GEW!$E$12)*SUM(Fasering!$D$5:$D$11)</f>
        <v>3275.714008189796</v>
      </c>
      <c r="O36" s="117">
        <f>GEW!$E$12+($F36-GEW!$E$12)*SUM(Fasering!$D$5:$D$12)</f>
        <v>3522.6093760000008</v>
      </c>
      <c r="P36" s="142">
        <f t="shared" si="3"/>
        <v>0</v>
      </c>
      <c r="Q36" s="144">
        <f t="shared" si="4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101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116">
        <f>$P36*SUM(Fasering!$D$5:$D$12)</f>
        <v>0</v>
      </c>
      <c r="Y36" s="142">
        <f t="shared" si="5"/>
        <v>0</v>
      </c>
      <c r="Z36" s="144">
        <f t="shared" si="6"/>
        <v>0</v>
      </c>
      <c r="AA36" s="115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101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116">
        <f>$Y36*SUM(Fasering!$D$5:$D$12)</f>
        <v>0</v>
      </c>
      <c r="AH36" s="5">
        <f>($AK$3+(I36+R36)*12*7.57%)*SUM(Fasering!$D$5)</f>
        <v>0</v>
      </c>
      <c r="AI36" s="109">
        <f>($AK$3+(J36+S36)*12*7.57%)*SUM(Fasering!$D$5:$D$7)</f>
        <v>573.33493794006552</v>
      </c>
      <c r="AJ36" s="109">
        <f>($AK$3+(K36+T36)*12*7.57%)*SUM(Fasering!$D$5:$D$8)</f>
        <v>993.55599717066048</v>
      </c>
      <c r="AK36" s="104">
        <f>($AK$3+(L36+U36)*12*7.57%)*SUM(Fasering!$D$5:$D$9)</f>
        <v>1480.3226359530411</v>
      </c>
      <c r="AL36" s="9">
        <f>($AK$3+(M36+V36)*12*7.57%)*SUM(Fasering!$D$5:$D$10)</f>
        <v>2033.634854287207</v>
      </c>
      <c r="AM36" s="9">
        <f>($AK$3+(N36+W36)*12*7.57%)*SUM(Fasering!$D$5:$D$11)</f>
        <v>2652.0245749763521</v>
      </c>
      <c r="AN36" s="74">
        <f>($AK$3+(O36+X36)*12*7.57%)*SUM(Fasering!$D$5:$D$12)</f>
        <v>3338.2783571584018</v>
      </c>
      <c r="AO36" s="5">
        <f>($AK$3+(I36+AA36)*12*7.57%)*SUM(Fasering!$D$5)</f>
        <v>0</v>
      </c>
      <c r="AP36" s="109">
        <f>($AK$3+(J36+AB36)*12*7.57%)*SUM(Fasering!$D$5:$D$7)</f>
        <v>573.33493794006552</v>
      </c>
      <c r="AQ36" s="109">
        <f>($AK$3+(K36+AC36)*12*7.57%)*SUM(Fasering!$D$5:$D$8)</f>
        <v>993.55599717066048</v>
      </c>
      <c r="AR36" s="104">
        <f>($AK$3+(L36+AD36)*12*7.57%)*SUM(Fasering!$D$5:$D$9)</f>
        <v>1480.3226359530411</v>
      </c>
      <c r="AS36" s="9">
        <f>($AK$3+(M36+AE36)*12*7.57%)*SUM(Fasering!$D$5:$D$10)</f>
        <v>2033.634854287207</v>
      </c>
      <c r="AT36" s="9">
        <f>($AK$3+(N36+AF36)*12*7.57%)*SUM(Fasering!$D$5:$D$11)</f>
        <v>2652.0245749763521</v>
      </c>
      <c r="AU36" s="74">
        <f>($AK$3+(O36+AG36)*12*7.57%)*SUM(Fasering!$D$5:$D$12)</f>
        <v>3338.2783571584018</v>
      </c>
    </row>
    <row r="37" spans="1:47" x14ac:dyDescent="0.3">
      <c r="A37" s="32">
        <f t="shared" si="7"/>
        <v>27</v>
      </c>
      <c r="B37" s="142">
        <v>30792.04</v>
      </c>
      <c r="C37" s="143"/>
      <c r="D37" s="142">
        <f t="shared" si="0"/>
        <v>42271.312512000004</v>
      </c>
      <c r="E37" s="144">
        <f t="shared" si="1"/>
        <v>1047.8784655390818</v>
      </c>
      <c r="F37" s="142">
        <f t="shared" si="2"/>
        <v>3522.6093760000003</v>
      </c>
      <c r="G37" s="144">
        <f t="shared" si="8"/>
        <v>87.323205461590149</v>
      </c>
      <c r="H37" s="60">
        <f>'L4'!$H$10</f>
        <v>1742.05</v>
      </c>
      <c r="I37" s="60">
        <f>GEW!$E$12+($F37-GEW!$E$12)*SUM(Fasering!$D$5)</f>
        <v>1858.3776639999999</v>
      </c>
      <c r="J37" s="60">
        <f>GEW!$E$12+($F37-GEW!$E$12)*SUM(Fasering!$D$5:$D$7)</f>
        <v>2288.6875606774415</v>
      </c>
      <c r="K37" s="60">
        <f>GEW!$E$12+($F37-GEW!$E$12)*SUM(Fasering!$D$5:$D$8)</f>
        <v>2535.5829284876463</v>
      </c>
      <c r="L37" s="98">
        <f>GEW!$E$12+($F37-GEW!$E$12)*SUM(Fasering!$D$5:$D$9)</f>
        <v>2782.4782962978506</v>
      </c>
      <c r="M37" s="60">
        <f>GEW!$E$12+($F37-GEW!$E$12)*SUM(Fasering!$D$5:$D$10)</f>
        <v>3029.373664108055</v>
      </c>
      <c r="N37" s="60">
        <f>GEW!$E$12+($F37-GEW!$E$12)*SUM(Fasering!$D$5:$D$11)</f>
        <v>3275.714008189796</v>
      </c>
      <c r="O37" s="117">
        <f>GEW!$E$12+($F37-GEW!$E$12)*SUM(Fasering!$D$5:$D$12)</f>
        <v>3522.6093760000008</v>
      </c>
      <c r="P37" s="142">
        <f t="shared" si="3"/>
        <v>0</v>
      </c>
      <c r="Q37" s="144">
        <f t="shared" si="4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101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116">
        <f>$P37*SUM(Fasering!$D$5:$D$12)</f>
        <v>0</v>
      </c>
      <c r="Y37" s="142">
        <f t="shared" si="5"/>
        <v>0</v>
      </c>
      <c r="Z37" s="144">
        <f t="shared" si="6"/>
        <v>0</v>
      </c>
      <c r="AA37" s="115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101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116">
        <f>$Y37*SUM(Fasering!$D$5:$D$12)</f>
        <v>0</v>
      </c>
      <c r="AH37" s="5">
        <f>($AK$3+(I37+R37)*12*7.57%)*SUM(Fasering!$D$5)</f>
        <v>0</v>
      </c>
      <c r="AI37" s="109">
        <f>($AK$3+(J37+S37)*12*7.57%)*SUM(Fasering!$D$5:$D$7)</f>
        <v>573.33493794006552</v>
      </c>
      <c r="AJ37" s="109">
        <f>($AK$3+(K37+T37)*12*7.57%)*SUM(Fasering!$D$5:$D$8)</f>
        <v>993.55599717066048</v>
      </c>
      <c r="AK37" s="104">
        <f>($AK$3+(L37+U37)*12*7.57%)*SUM(Fasering!$D$5:$D$9)</f>
        <v>1480.3226359530411</v>
      </c>
      <c r="AL37" s="9">
        <f>($AK$3+(M37+V37)*12*7.57%)*SUM(Fasering!$D$5:$D$10)</f>
        <v>2033.634854287207</v>
      </c>
      <c r="AM37" s="9">
        <f>($AK$3+(N37+W37)*12*7.57%)*SUM(Fasering!$D$5:$D$11)</f>
        <v>2652.0245749763521</v>
      </c>
      <c r="AN37" s="74">
        <f>($AK$3+(O37+X37)*12*7.57%)*SUM(Fasering!$D$5:$D$12)</f>
        <v>3338.2783571584018</v>
      </c>
      <c r="AO37" s="5">
        <f>($AK$3+(I37+AA37)*12*7.57%)*SUM(Fasering!$D$5)</f>
        <v>0</v>
      </c>
      <c r="AP37" s="109">
        <f>($AK$3+(J37+AB37)*12*7.57%)*SUM(Fasering!$D$5:$D$7)</f>
        <v>573.33493794006552</v>
      </c>
      <c r="AQ37" s="109">
        <f>($AK$3+(K37+AC37)*12*7.57%)*SUM(Fasering!$D$5:$D$8)</f>
        <v>993.55599717066048</v>
      </c>
      <c r="AR37" s="104">
        <f>($AK$3+(L37+AD37)*12*7.57%)*SUM(Fasering!$D$5:$D$9)</f>
        <v>1480.3226359530411</v>
      </c>
      <c r="AS37" s="9">
        <f>($AK$3+(M37+AE37)*12*7.57%)*SUM(Fasering!$D$5:$D$10)</f>
        <v>2033.634854287207</v>
      </c>
      <c r="AT37" s="9">
        <f>($AK$3+(N37+AF37)*12*7.57%)*SUM(Fasering!$D$5:$D$11)</f>
        <v>2652.0245749763521</v>
      </c>
      <c r="AU37" s="74">
        <f>($AK$3+(O37+AG37)*12*7.57%)*SUM(Fasering!$D$5:$D$12)</f>
        <v>3338.2783571584018</v>
      </c>
    </row>
    <row r="38" spans="1:47" x14ac:dyDescent="0.3">
      <c r="A38" s="35"/>
      <c r="B38" s="156"/>
      <c r="C38" s="157"/>
      <c r="D38" s="156"/>
      <c r="E38" s="157"/>
      <c r="F38" s="156"/>
      <c r="G38" s="157"/>
      <c r="H38" s="46"/>
      <c r="I38" s="46"/>
      <c r="J38" s="46"/>
      <c r="K38" s="99"/>
      <c r="L38" s="46"/>
      <c r="M38" s="46"/>
      <c r="N38" s="46"/>
      <c r="O38" s="119"/>
      <c r="P38" s="156"/>
      <c r="Q38" s="157"/>
      <c r="R38" s="46"/>
      <c r="S38" s="46"/>
      <c r="T38" s="99"/>
      <c r="U38" s="46"/>
      <c r="V38" s="46"/>
      <c r="W38" s="46"/>
      <c r="X38" s="119"/>
      <c r="Y38" s="156"/>
      <c r="Z38" s="157"/>
      <c r="AA38" s="46"/>
      <c r="AB38" s="46"/>
      <c r="AC38" s="99"/>
      <c r="AD38" s="46"/>
      <c r="AE38" s="46"/>
      <c r="AF38" s="46"/>
      <c r="AG38" s="119"/>
      <c r="AH38" s="75"/>
      <c r="AI38" s="110"/>
      <c r="AJ38" s="105"/>
      <c r="AK38" s="76"/>
      <c r="AL38" s="76"/>
      <c r="AM38" s="76"/>
      <c r="AN38" s="77"/>
      <c r="AO38" s="75"/>
      <c r="AP38" s="110"/>
      <c r="AQ38" s="105"/>
      <c r="AR38" s="76"/>
      <c r="AS38" s="76"/>
      <c r="AT38" s="76"/>
      <c r="AU38" s="77"/>
    </row>
  </sheetData>
  <mergeCells count="166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375" style="23" customWidth="1"/>
    <col min="11" max="11" width="11.375" style="24" customWidth="1"/>
    <col min="12" max="15" width="11.375" style="23" customWidth="1"/>
    <col min="16" max="17" width="7.75" style="23" customWidth="1"/>
    <col min="18" max="19" width="11.375" style="23" customWidth="1"/>
    <col min="20" max="20" width="11.375" style="24" customWidth="1"/>
    <col min="21" max="24" width="11.375" style="23" customWidth="1"/>
    <col min="25" max="26" width="7.75" style="23" customWidth="1"/>
    <col min="27" max="28" width="11.375" style="23" customWidth="1"/>
    <col min="29" max="29" width="11.375" style="24" customWidth="1"/>
    <col min="30" max="33" width="11.375" style="23" customWidth="1"/>
    <col min="34" max="34" width="11.25" customWidth="1"/>
    <col min="35" max="35" width="11.25" style="68" customWidth="1"/>
    <col min="36" max="36" width="11.25" style="94" customWidth="1"/>
    <col min="37" max="40" width="11.25" customWidth="1"/>
    <col min="41" max="41" width="11.375" customWidth="1"/>
    <col min="42" max="42" width="11.375" style="68" customWidth="1"/>
    <col min="43" max="43" width="11.375" style="94" customWidth="1"/>
    <col min="44" max="45" width="11.375" style="23" customWidth="1"/>
    <col min="46" max="47" width="11.375" customWidth="1"/>
  </cols>
  <sheetData>
    <row r="1" spans="1:47" s="23" customFormat="1" ht="16.5" x14ac:dyDescent="0.3">
      <c r="A1" s="21" t="s">
        <v>60</v>
      </c>
      <c r="B1" s="21" t="s">
        <v>19</v>
      </c>
      <c r="C1" s="21" t="s">
        <v>61</v>
      </c>
      <c r="D1" s="21"/>
      <c r="E1" s="22"/>
      <c r="G1" s="21"/>
      <c r="H1" s="21"/>
      <c r="I1" s="21"/>
      <c r="K1" s="24"/>
      <c r="L1" s="85">
        <f>D8</f>
        <v>44287</v>
      </c>
      <c r="O1" s="24" t="s">
        <v>62</v>
      </c>
      <c r="T1" s="24"/>
      <c r="AC1" s="24"/>
      <c r="AJ1" s="94"/>
      <c r="AQ1" s="24"/>
    </row>
    <row r="2" spans="1:47" s="23" customFormat="1" ht="16.5" x14ac:dyDescent="0.3">
      <c r="A2" s="21"/>
      <c r="B2" s="21"/>
      <c r="C2" s="21"/>
      <c r="D2" s="21"/>
      <c r="E2"/>
      <c r="F2"/>
      <c r="G2"/>
      <c r="H2"/>
      <c r="I2" s="21"/>
      <c r="K2" s="24"/>
      <c r="R2" s="24"/>
      <c r="T2" s="24"/>
      <c r="AC2" s="24"/>
      <c r="AH2" s="68" t="str">
        <f>'L4'!$AH$2</f>
        <v>Berekening eindejaarspremie 2020:</v>
      </c>
      <c r="AI2" s="68"/>
      <c r="AJ2" s="24"/>
      <c r="AK2"/>
      <c r="AL2"/>
      <c r="AQ2" s="24"/>
    </row>
    <row r="3" spans="1:47" s="23" customFormat="1" ht="16.5" x14ac:dyDescent="0.3">
      <c r="A3" s="21"/>
      <c r="B3" s="21"/>
      <c r="C3" s="21"/>
      <c r="D3" s="21"/>
      <c r="E3"/>
      <c r="F3"/>
      <c r="G3"/>
      <c r="H3"/>
      <c r="I3" s="21"/>
      <c r="K3" s="24"/>
      <c r="N3" s="23" t="s">
        <v>21</v>
      </c>
      <c r="O3" s="67">
        <f>'L4'!O3</f>
        <v>1.3728</v>
      </c>
      <c r="R3" s="24"/>
      <c r="T3" s="24"/>
      <c r="AC3" s="24"/>
      <c r="AH3" s="69" t="s">
        <v>92</v>
      </c>
      <c r="AI3" s="68"/>
      <c r="AJ3" s="24"/>
      <c r="AK3" s="70">
        <f>'L4'!$AK$3</f>
        <v>138.34</v>
      </c>
      <c r="AQ3" s="24"/>
    </row>
    <row r="4" spans="1:47" s="23" customFormat="1" ht="16.5" x14ac:dyDescent="0.3">
      <c r="A4" s="21"/>
      <c r="B4"/>
      <c r="C4"/>
      <c r="D4"/>
      <c r="E4"/>
      <c r="F4"/>
      <c r="G4"/>
      <c r="H4"/>
      <c r="I4"/>
      <c r="J4" s="68"/>
      <c r="K4" s="94"/>
      <c r="L4"/>
      <c r="M4"/>
      <c r="T4" s="24"/>
      <c r="V4" s="25"/>
      <c r="AC4" s="24"/>
      <c r="AH4" s="69" t="s">
        <v>47</v>
      </c>
      <c r="AI4" s="68"/>
      <c r="AJ4" s="24"/>
      <c r="AQ4" s="24"/>
    </row>
    <row r="6" spans="1:47" x14ac:dyDescent="0.3">
      <c r="A6" s="28"/>
      <c r="B6" s="135" t="s">
        <v>22</v>
      </c>
      <c r="C6" s="136"/>
      <c r="D6" s="136"/>
      <c r="E6" s="137"/>
      <c r="F6" s="135" t="s">
        <v>23</v>
      </c>
      <c r="G6" s="137"/>
      <c r="H6" s="132" t="s">
        <v>37</v>
      </c>
      <c r="I6" s="133"/>
      <c r="J6" s="133"/>
      <c r="K6" s="133"/>
      <c r="L6" s="133"/>
      <c r="M6" s="133"/>
      <c r="N6" s="133"/>
      <c r="O6" s="134"/>
      <c r="P6" s="135" t="s">
        <v>24</v>
      </c>
      <c r="Q6" s="138"/>
      <c r="R6" s="132" t="s">
        <v>38</v>
      </c>
      <c r="S6" s="133"/>
      <c r="T6" s="133"/>
      <c r="U6" s="133"/>
      <c r="V6" s="133"/>
      <c r="W6" s="133"/>
      <c r="X6" s="134"/>
      <c r="Y6" s="135" t="s">
        <v>25</v>
      </c>
      <c r="Z6" s="137"/>
      <c r="AA6" s="132" t="s">
        <v>39</v>
      </c>
      <c r="AB6" s="133"/>
      <c r="AC6" s="133"/>
      <c r="AD6" s="133"/>
      <c r="AE6" s="133"/>
      <c r="AF6" s="133"/>
      <c r="AG6" s="134"/>
      <c r="AH6" s="132" t="s">
        <v>99</v>
      </c>
      <c r="AI6" s="133"/>
      <c r="AJ6" s="133"/>
      <c r="AK6" s="133"/>
      <c r="AL6" s="133"/>
      <c r="AM6" s="133"/>
      <c r="AN6" s="134"/>
      <c r="AO6" s="132" t="s">
        <v>100</v>
      </c>
      <c r="AP6" s="133"/>
      <c r="AQ6" s="133"/>
      <c r="AR6" s="133"/>
      <c r="AS6" s="133"/>
      <c r="AT6" s="133"/>
      <c r="AU6" s="134"/>
    </row>
    <row r="7" spans="1:47" x14ac:dyDescent="0.3">
      <c r="A7" s="32"/>
      <c r="B7" s="139">
        <v>1</v>
      </c>
      <c r="C7" s="140"/>
      <c r="D7" s="139"/>
      <c r="E7" s="140"/>
      <c r="F7" s="139"/>
      <c r="G7" s="140"/>
      <c r="H7" s="43" t="s">
        <v>128</v>
      </c>
      <c r="I7" s="43" t="s">
        <v>32</v>
      </c>
      <c r="J7" s="43" t="s">
        <v>33</v>
      </c>
      <c r="K7" s="43" t="s">
        <v>34</v>
      </c>
      <c r="L7" s="95" t="s">
        <v>35</v>
      </c>
      <c r="M7" s="43" t="s">
        <v>36</v>
      </c>
      <c r="N7" s="43" t="s">
        <v>125</v>
      </c>
      <c r="O7" s="114" t="s">
        <v>126</v>
      </c>
      <c r="P7" s="139"/>
      <c r="Q7" s="140"/>
      <c r="R7" s="43" t="s">
        <v>127</v>
      </c>
      <c r="S7" s="43" t="s">
        <v>33</v>
      </c>
      <c r="T7" s="43" t="s">
        <v>34</v>
      </c>
      <c r="U7" s="95" t="s">
        <v>35</v>
      </c>
      <c r="V7" s="43" t="s">
        <v>36</v>
      </c>
      <c r="W7" s="43" t="s">
        <v>125</v>
      </c>
      <c r="X7" s="114" t="s">
        <v>126</v>
      </c>
      <c r="Y7" s="141" t="s">
        <v>27</v>
      </c>
      <c r="Z7" s="140"/>
      <c r="AA7" s="43" t="s">
        <v>127</v>
      </c>
      <c r="AB7" s="43" t="s">
        <v>33</v>
      </c>
      <c r="AC7" s="43" t="s">
        <v>34</v>
      </c>
      <c r="AD7" s="95" t="s">
        <v>35</v>
      </c>
      <c r="AE7" s="43" t="s">
        <v>36</v>
      </c>
      <c r="AF7" s="43" t="s">
        <v>125</v>
      </c>
      <c r="AG7" s="114" t="s">
        <v>126</v>
      </c>
      <c r="AH7" s="43" t="s">
        <v>127</v>
      </c>
      <c r="AI7" s="43" t="s">
        <v>33</v>
      </c>
      <c r="AJ7" s="43" t="s">
        <v>34</v>
      </c>
      <c r="AK7" s="95" t="s">
        <v>35</v>
      </c>
      <c r="AL7" s="43" t="s">
        <v>36</v>
      </c>
      <c r="AM7" s="43" t="s">
        <v>125</v>
      </c>
      <c r="AN7" s="114" t="s">
        <v>126</v>
      </c>
      <c r="AO7" s="43" t="s">
        <v>127</v>
      </c>
      <c r="AP7" s="43" t="s">
        <v>33</v>
      </c>
      <c r="AQ7" s="43" t="s">
        <v>34</v>
      </c>
      <c r="AR7" s="95" t="s">
        <v>35</v>
      </c>
      <c r="AS7" s="43" t="s">
        <v>36</v>
      </c>
      <c r="AT7" s="43" t="s">
        <v>125</v>
      </c>
      <c r="AU7" s="114" t="s">
        <v>126</v>
      </c>
    </row>
    <row r="8" spans="1:47" x14ac:dyDescent="0.3">
      <c r="A8" s="32"/>
      <c r="B8" s="148" t="s">
        <v>30</v>
      </c>
      <c r="C8" s="149"/>
      <c r="D8" s="150">
        <f>'L4'!$D$8</f>
        <v>44287</v>
      </c>
      <c r="E8" s="151"/>
      <c r="F8" s="154">
        <f>D8</f>
        <v>44287</v>
      </c>
      <c r="G8" s="155"/>
      <c r="H8" s="47"/>
      <c r="I8" s="47" t="s">
        <v>101</v>
      </c>
      <c r="J8" s="47" t="s">
        <v>102</v>
      </c>
      <c r="K8" s="47" t="s">
        <v>103</v>
      </c>
      <c r="L8" s="96" t="s">
        <v>103</v>
      </c>
      <c r="M8" s="47" t="s">
        <v>103</v>
      </c>
      <c r="N8" s="47" t="s">
        <v>104</v>
      </c>
      <c r="O8" s="52" t="s">
        <v>103</v>
      </c>
      <c r="P8" s="152"/>
      <c r="Q8" s="153"/>
      <c r="R8" s="47" t="s">
        <v>101</v>
      </c>
      <c r="S8" s="47" t="s">
        <v>102</v>
      </c>
      <c r="T8" s="47" t="s">
        <v>103</v>
      </c>
      <c r="U8" s="96" t="s">
        <v>103</v>
      </c>
      <c r="V8" s="47" t="s">
        <v>103</v>
      </c>
      <c r="W8" s="47" t="s">
        <v>104</v>
      </c>
      <c r="X8" s="52" t="s">
        <v>103</v>
      </c>
      <c r="Y8" s="152"/>
      <c r="Z8" s="153"/>
      <c r="AA8" s="47" t="s">
        <v>101</v>
      </c>
      <c r="AB8" s="47" t="s">
        <v>102</v>
      </c>
      <c r="AC8" s="47" t="s">
        <v>103</v>
      </c>
      <c r="AD8" s="96" t="s">
        <v>103</v>
      </c>
      <c r="AE8" s="47" t="s">
        <v>103</v>
      </c>
      <c r="AF8" s="47" t="s">
        <v>104</v>
      </c>
      <c r="AG8" s="52" t="s">
        <v>103</v>
      </c>
      <c r="AH8" s="47" t="s">
        <v>101</v>
      </c>
      <c r="AI8" s="47" t="s">
        <v>102</v>
      </c>
      <c r="AJ8" s="47" t="s">
        <v>103</v>
      </c>
      <c r="AK8" s="96" t="s">
        <v>103</v>
      </c>
      <c r="AL8" s="47" t="s">
        <v>103</v>
      </c>
      <c r="AM8" s="47" t="s">
        <v>104</v>
      </c>
      <c r="AN8" s="52" t="s">
        <v>103</v>
      </c>
      <c r="AO8" s="47" t="s">
        <v>101</v>
      </c>
      <c r="AP8" s="47" t="s">
        <v>102</v>
      </c>
      <c r="AQ8" s="47" t="s">
        <v>103</v>
      </c>
      <c r="AR8" s="96" t="s">
        <v>103</v>
      </c>
      <c r="AS8" s="47" t="s">
        <v>103</v>
      </c>
      <c r="AT8" s="47" t="s">
        <v>104</v>
      </c>
      <c r="AU8" s="52" t="s">
        <v>103</v>
      </c>
    </row>
    <row r="9" spans="1:47" x14ac:dyDescent="0.3">
      <c r="A9" s="32"/>
      <c r="B9" s="135"/>
      <c r="C9" s="137"/>
      <c r="D9" s="147"/>
      <c r="E9" s="138"/>
      <c r="F9" s="93"/>
      <c r="G9" s="59"/>
      <c r="H9" s="61"/>
      <c r="I9" s="61"/>
      <c r="J9" s="61"/>
      <c r="K9" s="61"/>
      <c r="L9" s="97"/>
      <c r="M9" s="61"/>
      <c r="N9" s="61"/>
      <c r="O9" s="59"/>
      <c r="P9" s="58"/>
      <c r="Q9" s="59"/>
      <c r="R9" s="44"/>
      <c r="S9" s="44"/>
      <c r="T9" s="44"/>
      <c r="U9" s="100"/>
      <c r="V9" s="44"/>
      <c r="W9" s="44"/>
      <c r="X9" s="113"/>
      <c r="Y9" s="58"/>
      <c r="Z9" s="59"/>
      <c r="AA9" s="118"/>
      <c r="AB9" s="44"/>
      <c r="AC9" s="44"/>
      <c r="AD9" s="100"/>
      <c r="AE9" s="44"/>
      <c r="AF9" s="44"/>
      <c r="AG9" s="113"/>
      <c r="AH9" s="71"/>
      <c r="AI9" s="108"/>
      <c r="AJ9" s="108"/>
      <c r="AK9" s="103"/>
      <c r="AL9" s="72"/>
      <c r="AM9" s="72"/>
      <c r="AN9" s="73"/>
      <c r="AO9" s="71"/>
      <c r="AP9" s="108"/>
      <c r="AQ9" s="108"/>
      <c r="AR9" s="103"/>
      <c r="AS9" s="72"/>
      <c r="AT9" s="72"/>
      <c r="AU9" s="73"/>
    </row>
    <row r="10" spans="1:47" x14ac:dyDescent="0.3">
      <c r="A10" s="32">
        <v>0</v>
      </c>
      <c r="B10" s="142">
        <v>15682.44</v>
      </c>
      <c r="C10" s="143"/>
      <c r="D10" s="142">
        <f t="shared" ref="D10:D37" si="0">B10*$O$3</f>
        <v>21528.853632000002</v>
      </c>
      <c r="E10" s="144">
        <f t="shared" ref="E10:E37" si="1">D10/40.3399</f>
        <v>533.68634111636379</v>
      </c>
      <c r="F10" s="145">
        <f t="shared" ref="F10:F37" si="2">B10/12*$O$3</f>
        <v>1794.0711360000003</v>
      </c>
      <c r="G10" s="146"/>
      <c r="H10" s="60">
        <f>'L4'!$H$10</f>
        <v>1742.05</v>
      </c>
      <c r="I10" s="60">
        <f>GEW!$E$12</f>
        <v>1858.3776639999999</v>
      </c>
      <c r="J10" s="60">
        <f>GEW!$E$12</f>
        <v>1858.3776639999999</v>
      </c>
      <c r="K10" s="60">
        <f>GEW!$E$12</f>
        <v>1858.3776639999999</v>
      </c>
      <c r="L10" s="98">
        <f>GEW!$E$12</f>
        <v>1858.3776639999999</v>
      </c>
      <c r="M10" s="60">
        <f>GEW!$E$12</f>
        <v>1858.3776639999999</v>
      </c>
      <c r="N10" s="60">
        <f>GEW!$E$12</f>
        <v>1858.3776639999999</v>
      </c>
      <c r="O10" s="117">
        <f>GEW!$E$12</f>
        <v>1858.3776639999999</v>
      </c>
      <c r="P10" s="145">
        <f t="shared" ref="P10:P37" si="3">((B10&lt;19968.2)*913.03+(B10&gt;19968.2)*(B10&lt;20424.71)*(20424.71-B10+456.51)+(B10&gt;20424.71)*(B10&lt;22659.62)*456.51+(B10&gt;22659.62)*(B10&lt;23116.13)*(23116.13-B10))/12*$O$3</f>
        <v>104.450632</v>
      </c>
      <c r="Q10" s="146">
        <f t="shared" ref="Q10:Q37" si="4">P10/40.3399</f>
        <v>2.5892635331272511</v>
      </c>
      <c r="R10" s="45">
        <f>$P10*SUM(Fasering!$D$5)</f>
        <v>0</v>
      </c>
      <c r="S10" s="45">
        <f>$P10*SUM(Fasering!$D$5:$D$7)</f>
        <v>27.007141096836332</v>
      </c>
      <c r="T10" s="45">
        <f>$P10*SUM(Fasering!$D$5:$D$8)</f>
        <v>42.502806165408408</v>
      </c>
      <c r="U10" s="101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116">
        <f>$P10*SUM(Fasering!$D$5:$D$12)</f>
        <v>104.45063200000003</v>
      </c>
      <c r="Y10" s="145">
        <f t="shared" ref="Y10:Y37" si="5">((B10&lt;19968.2)*456.51+(B10&gt;19968.2)*(B10&lt;20196.46)*(20196.46-B10+228.26)+(B10&gt;20196.46)*(B10&lt;22659.62)*228.26+(B10&gt;22659.62)*(B10&lt;22887.88)*(22887.88-B10))/12*$O$3</f>
        <v>52.224743999999994</v>
      </c>
      <c r="Z10" s="146">
        <f t="shared" ref="Z10:Z37" si="6">Y10/40.3399</f>
        <v>1.2946175870540084</v>
      </c>
      <c r="AA10" s="115">
        <f>$Y10*SUM(Fasering!$D$5)</f>
        <v>0</v>
      </c>
      <c r="AB10" s="45">
        <f>$Y10*SUM(Fasering!$D$5:$D$7)</f>
        <v>13.503422649986039</v>
      </c>
      <c r="AC10" s="45">
        <f>$Y10*SUM(Fasering!$D$5:$D$8)</f>
        <v>21.25117032580593</v>
      </c>
      <c r="AD10" s="101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116">
        <f>$Y10*SUM(Fasering!$D$5:$D$12)</f>
        <v>52.224744000000008</v>
      </c>
      <c r="AH10" s="5">
        <f>($AK$3+(I10+R10)*12*7.57%)*SUM(Fasering!$D$5)</f>
        <v>0</v>
      </c>
      <c r="AI10" s="109">
        <f>($AK$3+(J10+S10)*12*7.57%)*SUM(Fasering!$D$5:$D$7)</f>
        <v>478.60748584188161</v>
      </c>
      <c r="AJ10" s="109">
        <f>($AK$3+(K10+T10)*12*7.57%)*SUM(Fasering!$D$5:$D$8)</f>
        <v>758.94204345524201</v>
      </c>
      <c r="AK10" s="104">
        <f>($AK$3+(L10+U10)*12*7.57%)*SUM(Fasering!$D$5:$D$9)</f>
        <v>1043.4531395823633</v>
      </c>
      <c r="AL10" s="9">
        <f>($AK$3+(M10+V10)*12*7.57%)*SUM(Fasering!$D$5:$D$10)</f>
        <v>1332.1407742232454</v>
      </c>
      <c r="AM10" s="9">
        <f>($AK$3+(N10+W10)*12*7.57%)*SUM(Fasering!$D$5:$D$11)</f>
        <v>1624.3419013263363</v>
      </c>
      <c r="AN10" s="74">
        <f>($AK$3+(O10+X10)*12*7.57%)*SUM(Fasering!$D$5:$D$12)</f>
        <v>1921.3732240864003</v>
      </c>
      <c r="AO10" s="5">
        <f>($AK$3+(I10+AA10)*12*7.57%)*SUM(Fasering!$D$5)</f>
        <v>0</v>
      </c>
      <c r="AP10" s="109">
        <f>($AK$3+(J10+AB10)*12*7.57%)*SUM(Fasering!$D$5:$D$7)</f>
        <v>475.4357424688917</v>
      </c>
      <c r="AQ10" s="109">
        <f>($AK$3+(K10+AC10)*12*7.57%)*SUM(Fasering!$D$5:$D$8)</f>
        <v>751.08650383683698</v>
      </c>
      <c r="AR10" s="104">
        <f>($AK$3+(L10+AD10)*12*7.57%)*SUM(Fasering!$D$5:$D$9)</f>
        <v>1028.8255115898048</v>
      </c>
      <c r="AS10" s="9">
        <f>($AK$3+(M10+AE10)*12*7.57%)*SUM(Fasering!$D$5:$D$10)</f>
        <v>1308.6527657277948</v>
      </c>
      <c r="AT10" s="9">
        <f>($AK$3+(N10+AF10)*12*7.57%)*SUM(Fasering!$D$5:$D$11)</f>
        <v>1589.9321749219193</v>
      </c>
      <c r="AU10" s="74">
        <f>($AK$3+(O10+AG10)*12*7.57%)*SUM(Fasering!$D$5:$D$12)</f>
        <v>1873.9312274272004</v>
      </c>
    </row>
    <row r="11" spans="1:47" x14ac:dyDescent="0.3">
      <c r="A11" s="32">
        <f t="shared" ref="A11:A37" si="7">+A10+1</f>
        <v>1</v>
      </c>
      <c r="B11" s="142">
        <v>16325.8</v>
      </c>
      <c r="C11" s="143"/>
      <c r="D11" s="142">
        <f t="shared" si="0"/>
        <v>22412.058239999998</v>
      </c>
      <c r="E11" s="144">
        <f t="shared" si="1"/>
        <v>555.58041145367235</v>
      </c>
      <c r="F11" s="145">
        <f t="shared" si="2"/>
        <v>1867.6715200000001</v>
      </c>
      <c r="G11" s="146">
        <f t="shared" ref="G11:G37" si="8">F11/40.3399</f>
        <v>46.29836762113937</v>
      </c>
      <c r="H11" s="60">
        <f>'L4'!$H$10</f>
        <v>1742.05</v>
      </c>
      <c r="I11" s="60">
        <f>GEW!$E$12+($F11-GEW!$E$12)*SUM(Fasering!$D$5)</f>
        <v>1858.3776639999999</v>
      </c>
      <c r="J11" s="60">
        <f>GEW!$E$12+($F11-GEW!$E$12)*SUM(Fasering!$D$5:$D$7)</f>
        <v>1860.7807177251864</v>
      </c>
      <c r="K11" s="60">
        <f>GEW!$E$12+($F11-GEW!$E$12)*SUM(Fasering!$D$5:$D$8)</f>
        <v>1862.1594980830835</v>
      </c>
      <c r="L11" s="98">
        <f>GEW!$E$12+($F11-GEW!$E$12)*SUM(Fasering!$D$5:$D$9)</f>
        <v>1863.5382784409805</v>
      </c>
      <c r="M11" s="60">
        <f>GEW!$E$12+($F11-GEW!$E$12)*SUM(Fasering!$D$5:$D$10)</f>
        <v>1864.9170587988779</v>
      </c>
      <c r="N11" s="60">
        <f>GEW!$E$12+($F11-GEW!$E$12)*SUM(Fasering!$D$5:$D$11)</f>
        <v>1866.292739642103</v>
      </c>
      <c r="O11" s="117">
        <f>GEW!$E$12+($F11-GEW!$E$12)*SUM(Fasering!$D$5:$D$12)</f>
        <v>1867.6715200000001</v>
      </c>
      <c r="P11" s="145">
        <f t="shared" si="3"/>
        <v>104.450632</v>
      </c>
      <c r="Q11" s="146">
        <f t="shared" si="4"/>
        <v>2.5892635331272511</v>
      </c>
      <c r="R11" s="45">
        <f>$P11*SUM(Fasering!$D$5)</f>
        <v>0</v>
      </c>
      <c r="S11" s="45">
        <f>$P11*SUM(Fasering!$D$5:$D$7)</f>
        <v>27.007141096836332</v>
      </c>
      <c r="T11" s="45">
        <f>$P11*SUM(Fasering!$D$5:$D$8)</f>
        <v>42.502806165408408</v>
      </c>
      <c r="U11" s="101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116">
        <f>$P11*SUM(Fasering!$D$5:$D$12)</f>
        <v>104.45063200000003</v>
      </c>
      <c r="Y11" s="145">
        <f t="shared" si="5"/>
        <v>52.224743999999994</v>
      </c>
      <c r="Z11" s="146">
        <f t="shared" si="6"/>
        <v>1.2946175870540084</v>
      </c>
      <c r="AA11" s="115">
        <f>$Y11*SUM(Fasering!$D$5)</f>
        <v>0</v>
      </c>
      <c r="AB11" s="45">
        <f>$Y11*SUM(Fasering!$D$5:$D$7)</f>
        <v>13.503422649986039</v>
      </c>
      <c r="AC11" s="45">
        <f>$Y11*SUM(Fasering!$D$5:$D$8)</f>
        <v>21.25117032580593</v>
      </c>
      <c r="AD11" s="101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116">
        <f>$Y11*SUM(Fasering!$D$5:$D$12)</f>
        <v>52.224744000000008</v>
      </c>
      <c r="AH11" s="5">
        <f>($AK$3+(I11+R11)*12*7.57%)*SUM(Fasering!$D$5)</f>
        <v>0</v>
      </c>
      <c r="AI11" s="109">
        <f>($AK$3+(J11+S11)*12*7.57%)*SUM(Fasering!$D$5:$D$7)</f>
        <v>479.17191331849102</v>
      </c>
      <c r="AJ11" s="109">
        <f>($AK$3+(K11+T11)*12*7.57%)*SUM(Fasering!$D$5:$D$8)</f>
        <v>760.33997572239196</v>
      </c>
      <c r="AK11" s="104">
        <f>($AK$3+(L11+U11)*12*7.57%)*SUM(Fasering!$D$5:$D$9)</f>
        <v>1046.0561985898887</v>
      </c>
      <c r="AL11" s="9">
        <f>($AK$3+(M11+V11)*12*7.57%)*SUM(Fasering!$D$5:$D$10)</f>
        <v>1336.3205819209816</v>
      </c>
      <c r="AM11" s="9">
        <f>($AK$3+(N11+W11)*12*7.57%)*SUM(Fasering!$D$5:$D$11)</f>
        <v>1630.4652829374265</v>
      </c>
      <c r="AN11" s="74">
        <f>($AK$3+(O11+X11)*12*7.57%)*SUM(Fasering!$D$5:$D$12)</f>
        <v>1929.8157628768006</v>
      </c>
      <c r="AO11" s="5">
        <f>($AK$3+(I11+AA11)*12*7.57%)*SUM(Fasering!$D$5)</f>
        <v>0</v>
      </c>
      <c r="AP11" s="109">
        <f>($AK$3+(J11+AB11)*12*7.57%)*SUM(Fasering!$D$5:$D$7)</f>
        <v>476.00016994550111</v>
      </c>
      <c r="AQ11" s="109">
        <f>($AK$3+(K11+AC11)*12*7.57%)*SUM(Fasering!$D$5:$D$8)</f>
        <v>752.48443610398692</v>
      </c>
      <c r="AR11" s="104">
        <f>($AK$3+(L11+AD11)*12*7.57%)*SUM(Fasering!$D$5:$D$9)</f>
        <v>1031.4285705973298</v>
      </c>
      <c r="AS11" s="9">
        <f>($AK$3+(M11+AE11)*12*7.57%)*SUM(Fasering!$D$5:$D$10)</f>
        <v>1312.8325734255309</v>
      </c>
      <c r="AT11" s="9">
        <f>($AK$3+(N11+AF11)*12*7.57%)*SUM(Fasering!$D$5:$D$11)</f>
        <v>1596.0555565330096</v>
      </c>
      <c r="AU11" s="74">
        <f>($AK$3+(O11+AG11)*12*7.57%)*SUM(Fasering!$D$5:$D$12)</f>
        <v>1882.3737662176006</v>
      </c>
    </row>
    <row r="12" spans="1:47" x14ac:dyDescent="0.3">
      <c r="A12" s="32">
        <f t="shared" si="7"/>
        <v>2</v>
      </c>
      <c r="B12" s="142">
        <v>16969.169999999998</v>
      </c>
      <c r="C12" s="143"/>
      <c r="D12" s="142">
        <f t="shared" si="0"/>
        <v>23295.276575999997</v>
      </c>
      <c r="E12" s="144">
        <f t="shared" si="1"/>
        <v>577.47482209921191</v>
      </c>
      <c r="F12" s="145">
        <f t="shared" si="2"/>
        <v>1941.2730479999998</v>
      </c>
      <c r="G12" s="146">
        <f t="shared" si="8"/>
        <v>48.122901841600992</v>
      </c>
      <c r="H12" s="60">
        <f>'L4'!$H$10</f>
        <v>1742.05</v>
      </c>
      <c r="I12" s="60">
        <f>GEW!$E$12+($F12-GEW!$E$12)*SUM(Fasering!$D$5)</f>
        <v>1858.3776639999999</v>
      </c>
      <c r="J12" s="60">
        <f>GEW!$E$12+($F12-GEW!$E$12)*SUM(Fasering!$D$5:$D$7)</f>
        <v>1879.8114005805926</v>
      </c>
      <c r="K12" s="60">
        <f>GEW!$E$12+($F12-GEW!$E$12)*SUM(Fasering!$D$5:$D$8)</f>
        <v>1892.1092592110188</v>
      </c>
      <c r="L12" s="98">
        <f>GEW!$E$12+($F12-GEW!$E$12)*SUM(Fasering!$D$5:$D$9)</f>
        <v>1904.4071178414449</v>
      </c>
      <c r="M12" s="60">
        <f>GEW!$E$12+($F12-GEW!$E$12)*SUM(Fasering!$D$5:$D$10)</f>
        <v>1916.7049764718711</v>
      </c>
      <c r="N12" s="60">
        <f>GEW!$E$12+($F12-GEW!$E$12)*SUM(Fasering!$D$5:$D$11)</f>
        <v>1928.9751893695736</v>
      </c>
      <c r="O12" s="117">
        <f>GEW!$E$12+($F12-GEW!$E$12)*SUM(Fasering!$D$5:$D$12)</f>
        <v>1941.2730479999998</v>
      </c>
      <c r="P12" s="145">
        <f t="shared" si="3"/>
        <v>104.450632</v>
      </c>
      <c r="Q12" s="146">
        <f t="shared" si="4"/>
        <v>2.5892635331272511</v>
      </c>
      <c r="R12" s="45">
        <f>$P12*SUM(Fasering!$D$5)</f>
        <v>0</v>
      </c>
      <c r="S12" s="45">
        <f>$P12*SUM(Fasering!$D$5:$D$7)</f>
        <v>27.007141096836332</v>
      </c>
      <c r="T12" s="45">
        <f>$P12*SUM(Fasering!$D$5:$D$8)</f>
        <v>42.502806165408408</v>
      </c>
      <c r="U12" s="101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116">
        <f>$P12*SUM(Fasering!$D$5:$D$12)</f>
        <v>104.45063200000003</v>
      </c>
      <c r="Y12" s="145">
        <f t="shared" si="5"/>
        <v>52.224743999999994</v>
      </c>
      <c r="Z12" s="146">
        <f t="shared" si="6"/>
        <v>1.2946175870540084</v>
      </c>
      <c r="AA12" s="115">
        <f>$Y12*SUM(Fasering!$D$5)</f>
        <v>0</v>
      </c>
      <c r="AB12" s="45">
        <f>$Y12*SUM(Fasering!$D$5:$D$7)</f>
        <v>13.503422649986039</v>
      </c>
      <c r="AC12" s="45">
        <f>$Y12*SUM(Fasering!$D$5:$D$8)</f>
        <v>21.25117032580593</v>
      </c>
      <c r="AD12" s="101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116">
        <f>$Y12*SUM(Fasering!$D$5:$D$12)</f>
        <v>52.224744000000008</v>
      </c>
      <c r="AH12" s="5">
        <f>($AK$3+(I12+R12)*12*7.57%)*SUM(Fasering!$D$5)</f>
        <v>0</v>
      </c>
      <c r="AI12" s="109">
        <f>($AK$3+(J12+S12)*12*7.57%)*SUM(Fasering!$D$5:$D$7)</f>
        <v>483.6418259923729</v>
      </c>
      <c r="AJ12" s="109">
        <f>($AK$3+(K12+T12)*12*7.57%)*SUM(Fasering!$D$5:$D$8)</f>
        <v>771.41072514036534</v>
      </c>
      <c r="AK12" s="104">
        <f>($AK$3+(L12+U12)*12*7.57%)*SUM(Fasering!$D$5:$D$9)</f>
        <v>1066.6707982165699</v>
      </c>
      <c r="AL12" s="9">
        <f>($AK$3+(M12+V12)*12*7.57%)*SUM(Fasering!$D$5:$D$10)</f>
        <v>1369.4220452209861</v>
      </c>
      <c r="AM12" s="9">
        <f>($AK$3+(N12+W12)*12*7.57%)*SUM(Fasering!$D$5:$D$11)</f>
        <v>1678.9586362994037</v>
      </c>
      <c r="AN12" s="74">
        <f>($AK$3+(O12+X12)*12*7.57%)*SUM(Fasering!$D$5:$D$12)</f>
        <v>1996.6753909120002</v>
      </c>
      <c r="AO12" s="5">
        <f>($AK$3+(I12+AA12)*12*7.57%)*SUM(Fasering!$D$5)</f>
        <v>0</v>
      </c>
      <c r="AP12" s="109">
        <f>($AK$3+(J12+AB12)*12*7.57%)*SUM(Fasering!$D$5:$D$7)</f>
        <v>480.47008261938294</v>
      </c>
      <c r="AQ12" s="109">
        <f>($AK$3+(K12+AC12)*12*7.57%)*SUM(Fasering!$D$5:$D$8)</f>
        <v>763.5551855219602</v>
      </c>
      <c r="AR12" s="104">
        <f>($AK$3+(L12+AD12)*12*7.57%)*SUM(Fasering!$D$5:$D$9)</f>
        <v>1052.043170224011</v>
      </c>
      <c r="AS12" s="9">
        <f>($AK$3+(M12+AE12)*12*7.57%)*SUM(Fasering!$D$5:$D$10)</f>
        <v>1345.9340367255354</v>
      </c>
      <c r="AT12" s="9">
        <f>($AK$3+(N12+AF12)*12*7.57%)*SUM(Fasering!$D$5:$D$11)</f>
        <v>1644.5489098949865</v>
      </c>
      <c r="AU12" s="74">
        <f>($AK$3+(O12+AG12)*12*7.57%)*SUM(Fasering!$D$5:$D$12)</f>
        <v>1949.2333942528003</v>
      </c>
    </row>
    <row r="13" spans="1:47" x14ac:dyDescent="0.3">
      <c r="A13" s="32">
        <f t="shared" si="7"/>
        <v>3</v>
      </c>
      <c r="B13" s="142">
        <v>17612.560000000001</v>
      </c>
      <c r="C13" s="143"/>
      <c r="D13" s="142">
        <f t="shared" si="0"/>
        <v>24178.522368000002</v>
      </c>
      <c r="E13" s="144">
        <f t="shared" si="1"/>
        <v>599.36991336121309</v>
      </c>
      <c r="F13" s="145">
        <f t="shared" si="2"/>
        <v>2014.8768640000001</v>
      </c>
      <c r="G13" s="146">
        <f t="shared" si="8"/>
        <v>49.947492780101094</v>
      </c>
      <c r="H13" s="60">
        <f>'L4'!$H$10</f>
        <v>1742.05</v>
      </c>
      <c r="I13" s="60">
        <f>GEW!$E$12+($F13-GEW!$E$12)*SUM(Fasering!$D$5)</f>
        <v>1858.3776639999999</v>
      </c>
      <c r="J13" s="60">
        <f>GEW!$E$12+($F13-GEW!$E$12)*SUM(Fasering!$D$5:$D$7)</f>
        <v>1898.8426750297274</v>
      </c>
      <c r="K13" s="60">
        <f>GEW!$E$12+($F13-GEW!$E$12)*SUM(Fasering!$D$5:$D$8)</f>
        <v>1922.0599513665472</v>
      </c>
      <c r="L13" s="98">
        <f>GEW!$E$12+($F13-GEW!$E$12)*SUM(Fasering!$D$5:$D$9)</f>
        <v>1945.2772277033671</v>
      </c>
      <c r="M13" s="60">
        <f>GEW!$E$12+($F13-GEW!$E$12)*SUM(Fasering!$D$5:$D$10)</f>
        <v>1968.4945040401869</v>
      </c>
      <c r="N13" s="60">
        <f>GEW!$E$12+($F13-GEW!$E$12)*SUM(Fasering!$D$5:$D$11)</f>
        <v>1991.6595876631802</v>
      </c>
      <c r="O13" s="117">
        <f>GEW!$E$12+($F13-GEW!$E$12)*SUM(Fasering!$D$5:$D$12)</f>
        <v>2014.8768640000001</v>
      </c>
      <c r="P13" s="145">
        <f t="shared" si="3"/>
        <v>104.450632</v>
      </c>
      <c r="Q13" s="146">
        <f t="shared" si="4"/>
        <v>2.5892635331272511</v>
      </c>
      <c r="R13" s="45">
        <f>$P13*SUM(Fasering!$D$5)</f>
        <v>0</v>
      </c>
      <c r="S13" s="45">
        <f>$P13*SUM(Fasering!$D$5:$D$7)</f>
        <v>27.007141096836332</v>
      </c>
      <c r="T13" s="45">
        <f>$P13*SUM(Fasering!$D$5:$D$8)</f>
        <v>42.502806165408408</v>
      </c>
      <c r="U13" s="101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116">
        <f>$P13*SUM(Fasering!$D$5:$D$12)</f>
        <v>104.45063200000003</v>
      </c>
      <c r="Y13" s="145">
        <f t="shared" si="5"/>
        <v>52.224743999999994</v>
      </c>
      <c r="Z13" s="146">
        <f t="shared" si="6"/>
        <v>1.2946175870540084</v>
      </c>
      <c r="AA13" s="115">
        <f>$Y13*SUM(Fasering!$D$5)</f>
        <v>0</v>
      </c>
      <c r="AB13" s="45">
        <f>$Y13*SUM(Fasering!$D$5:$D$7)</f>
        <v>13.503422649986039</v>
      </c>
      <c r="AC13" s="45">
        <f>$Y13*SUM(Fasering!$D$5:$D$8)</f>
        <v>21.25117032580593</v>
      </c>
      <c r="AD13" s="101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116">
        <f>$Y13*SUM(Fasering!$D$5:$D$12)</f>
        <v>52.224744000000008</v>
      </c>
      <c r="AH13" s="5">
        <f>($AK$3+(I13+R13)*12*7.57%)*SUM(Fasering!$D$5)</f>
        <v>0</v>
      </c>
      <c r="AI13" s="109">
        <f>($AK$3+(J13+S13)*12*7.57%)*SUM(Fasering!$D$5:$D$7)</f>
        <v>488.11187761935088</v>
      </c>
      <c r="AJ13" s="109">
        <f>($AK$3+(K13+T13)*12*7.57%)*SUM(Fasering!$D$5:$D$8)</f>
        <v>782.48181870709971</v>
      </c>
      <c r="AK13" s="104">
        <f>($AK$3+(L13+U13)*12*7.57%)*SUM(Fasering!$D$5:$D$9)</f>
        <v>1087.2860386751092</v>
      </c>
      <c r="AL13" s="9">
        <f>($AK$3+(M13+V13)*12*7.57%)*SUM(Fasering!$D$5:$D$10)</f>
        <v>1402.5245375233787</v>
      </c>
      <c r="AM13" s="9">
        <f>($AK$3+(N13+W13)*12*7.57%)*SUM(Fasering!$D$5:$D$11)</f>
        <v>1727.4534971408521</v>
      </c>
      <c r="AN13" s="74">
        <f>($AK$3+(O13+X13)*12*7.57%)*SUM(Fasering!$D$5:$D$12)</f>
        <v>2063.5370973664003</v>
      </c>
      <c r="AO13" s="5">
        <f>($AK$3+(I13+AA13)*12*7.57%)*SUM(Fasering!$D$5)</f>
        <v>0</v>
      </c>
      <c r="AP13" s="109">
        <f>($AK$3+(J13+AB13)*12*7.57%)*SUM(Fasering!$D$5:$D$7)</f>
        <v>484.94013424636103</v>
      </c>
      <c r="AQ13" s="109">
        <f>($AK$3+(K13+AC13)*12*7.57%)*SUM(Fasering!$D$5:$D$8)</f>
        <v>774.62627908869479</v>
      </c>
      <c r="AR13" s="104">
        <f>($AK$3+(L13+AD13)*12*7.57%)*SUM(Fasering!$D$5:$D$9)</f>
        <v>1072.6584106825503</v>
      </c>
      <c r="AS13" s="9">
        <f>($AK$3+(M13+AE13)*12*7.57%)*SUM(Fasering!$D$5:$D$10)</f>
        <v>1379.0365290279278</v>
      </c>
      <c r="AT13" s="9">
        <f>($AK$3+(N13+AF13)*12*7.57%)*SUM(Fasering!$D$5:$D$11)</f>
        <v>1693.0437707364349</v>
      </c>
      <c r="AU13" s="74">
        <f>($AK$3+(O13+AG13)*12*7.57%)*SUM(Fasering!$D$5:$D$12)</f>
        <v>2016.0951007072003</v>
      </c>
    </row>
    <row r="14" spans="1:47" x14ac:dyDescent="0.3">
      <c r="A14" s="32">
        <f t="shared" si="7"/>
        <v>4</v>
      </c>
      <c r="B14" s="142">
        <v>18255.93</v>
      </c>
      <c r="C14" s="143"/>
      <c r="D14" s="142">
        <f t="shared" si="0"/>
        <v>25061.740704</v>
      </c>
      <c r="E14" s="144">
        <f t="shared" si="1"/>
        <v>621.26432400675264</v>
      </c>
      <c r="F14" s="145">
        <f t="shared" si="2"/>
        <v>2088.478392</v>
      </c>
      <c r="G14" s="146">
        <f t="shared" si="8"/>
        <v>51.772027000562716</v>
      </c>
      <c r="H14" s="60">
        <f>'L4'!$H$10</f>
        <v>1742.05</v>
      </c>
      <c r="I14" s="60">
        <f>GEW!$E$12+($F14-GEW!$E$12)*SUM(Fasering!$D$5)</f>
        <v>1858.3776639999999</v>
      </c>
      <c r="J14" s="60">
        <f>GEW!$E$12+($F14-GEW!$E$12)*SUM(Fasering!$D$5:$D$7)</f>
        <v>1917.8733578851336</v>
      </c>
      <c r="K14" s="60">
        <f>GEW!$E$12+($F14-GEW!$E$12)*SUM(Fasering!$D$5:$D$8)</f>
        <v>1952.0097124944825</v>
      </c>
      <c r="L14" s="98">
        <f>GEW!$E$12+($F14-GEW!$E$12)*SUM(Fasering!$D$5:$D$9)</f>
        <v>1986.1460671038315</v>
      </c>
      <c r="M14" s="60">
        <f>GEW!$E$12+($F14-GEW!$E$12)*SUM(Fasering!$D$5:$D$10)</f>
        <v>2020.2824217131804</v>
      </c>
      <c r="N14" s="60">
        <f>GEW!$E$12+($F14-GEW!$E$12)*SUM(Fasering!$D$5:$D$11)</f>
        <v>2054.3420373906511</v>
      </c>
      <c r="O14" s="117">
        <f>GEW!$E$12+($F14-GEW!$E$12)*SUM(Fasering!$D$5:$D$12)</f>
        <v>2088.478392</v>
      </c>
      <c r="P14" s="145">
        <f t="shared" si="3"/>
        <v>104.450632</v>
      </c>
      <c r="Q14" s="146">
        <f t="shared" si="4"/>
        <v>2.5892635331272511</v>
      </c>
      <c r="R14" s="45">
        <f>$P14*SUM(Fasering!$D$5)</f>
        <v>0</v>
      </c>
      <c r="S14" s="45">
        <f>$P14*SUM(Fasering!$D$5:$D$7)</f>
        <v>27.007141096836332</v>
      </c>
      <c r="T14" s="45">
        <f>$P14*SUM(Fasering!$D$5:$D$8)</f>
        <v>42.502806165408408</v>
      </c>
      <c r="U14" s="101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116">
        <f>$P14*SUM(Fasering!$D$5:$D$12)</f>
        <v>104.45063200000003</v>
      </c>
      <c r="Y14" s="145">
        <f t="shared" si="5"/>
        <v>52.224743999999994</v>
      </c>
      <c r="Z14" s="146">
        <f t="shared" si="6"/>
        <v>1.2946175870540084</v>
      </c>
      <c r="AA14" s="115">
        <f>$Y14*SUM(Fasering!$D$5)</f>
        <v>0</v>
      </c>
      <c r="AB14" s="45">
        <f>$Y14*SUM(Fasering!$D$5:$D$7)</f>
        <v>13.503422649986039</v>
      </c>
      <c r="AC14" s="45">
        <f>$Y14*SUM(Fasering!$D$5:$D$8)</f>
        <v>21.25117032580593</v>
      </c>
      <c r="AD14" s="101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116">
        <f>$Y14*SUM(Fasering!$D$5:$D$12)</f>
        <v>52.224744000000008</v>
      </c>
      <c r="AH14" s="5">
        <f>($AK$3+(I14+R14)*12*7.57%)*SUM(Fasering!$D$5)</f>
        <v>0</v>
      </c>
      <c r="AI14" s="109">
        <f>($AK$3+(J14+S14)*12*7.57%)*SUM(Fasering!$D$5:$D$7)</f>
        <v>492.58179029323276</v>
      </c>
      <c r="AJ14" s="109">
        <f>($AK$3+(K14+T14)*12*7.57%)*SUM(Fasering!$D$5:$D$8)</f>
        <v>793.55256812507332</v>
      </c>
      <c r="AK14" s="104">
        <f>($AK$3+(L14+U14)*12*7.57%)*SUM(Fasering!$D$5:$D$9)</f>
        <v>1107.9006383017902</v>
      </c>
      <c r="AL14" s="9">
        <f>($AK$3+(M14+V14)*12*7.57%)*SUM(Fasering!$D$5:$D$10)</f>
        <v>1435.6260008233833</v>
      </c>
      <c r="AM14" s="9">
        <f>($AK$3+(N14+W14)*12*7.57%)*SUM(Fasering!$D$5:$D$11)</f>
        <v>1775.946850502829</v>
      </c>
      <c r="AN14" s="74">
        <f>($AK$3+(O14+X14)*12*7.57%)*SUM(Fasering!$D$5:$D$12)</f>
        <v>2130.3967254016006</v>
      </c>
      <c r="AO14" s="5">
        <f>($AK$3+(I14+AA14)*12*7.57%)*SUM(Fasering!$D$5)</f>
        <v>0</v>
      </c>
      <c r="AP14" s="109">
        <f>($AK$3+(J14+AB14)*12*7.57%)*SUM(Fasering!$D$5:$D$7)</f>
        <v>489.41004692024279</v>
      </c>
      <c r="AQ14" s="109">
        <f>($AK$3+(K14+AC14)*12*7.57%)*SUM(Fasering!$D$5:$D$8)</f>
        <v>785.69702850666829</v>
      </c>
      <c r="AR14" s="104">
        <f>($AK$3+(L14+AD14)*12*7.57%)*SUM(Fasering!$D$5:$D$9)</f>
        <v>1093.2730103092315</v>
      </c>
      <c r="AS14" s="9">
        <f>($AK$3+(M14+AE14)*12*7.57%)*SUM(Fasering!$D$5:$D$10)</f>
        <v>1412.1379923279326</v>
      </c>
      <c r="AT14" s="9">
        <f>($AK$3+(N14+AF14)*12*7.57%)*SUM(Fasering!$D$5:$D$11)</f>
        <v>1741.5371240984118</v>
      </c>
      <c r="AU14" s="74">
        <f>($AK$3+(O14+AG14)*12*7.57%)*SUM(Fasering!$D$5:$D$12)</f>
        <v>2082.9547287424007</v>
      </c>
    </row>
    <row r="15" spans="1:47" x14ac:dyDescent="0.3">
      <c r="A15" s="32">
        <f t="shared" si="7"/>
        <v>5</v>
      </c>
      <c r="B15" s="142">
        <v>18255.93</v>
      </c>
      <c r="C15" s="143"/>
      <c r="D15" s="142">
        <f t="shared" si="0"/>
        <v>25061.740704</v>
      </c>
      <c r="E15" s="144">
        <f t="shared" si="1"/>
        <v>621.26432400675264</v>
      </c>
      <c r="F15" s="145">
        <f t="shared" si="2"/>
        <v>2088.478392</v>
      </c>
      <c r="G15" s="146">
        <f t="shared" si="8"/>
        <v>51.772027000562716</v>
      </c>
      <c r="H15" s="60">
        <f>'L4'!$H$10</f>
        <v>1742.05</v>
      </c>
      <c r="I15" s="60">
        <f>GEW!$E$12+($F15-GEW!$E$12)*SUM(Fasering!$D$5)</f>
        <v>1858.3776639999999</v>
      </c>
      <c r="J15" s="60">
        <f>GEW!$E$12+($F15-GEW!$E$12)*SUM(Fasering!$D$5:$D$7)</f>
        <v>1917.8733578851336</v>
      </c>
      <c r="K15" s="60">
        <f>GEW!$E$12+($F15-GEW!$E$12)*SUM(Fasering!$D$5:$D$8)</f>
        <v>1952.0097124944825</v>
      </c>
      <c r="L15" s="98">
        <f>GEW!$E$12+($F15-GEW!$E$12)*SUM(Fasering!$D$5:$D$9)</f>
        <v>1986.1460671038315</v>
      </c>
      <c r="M15" s="60">
        <f>GEW!$E$12+($F15-GEW!$E$12)*SUM(Fasering!$D$5:$D$10)</f>
        <v>2020.2824217131804</v>
      </c>
      <c r="N15" s="60">
        <f>GEW!$E$12+($F15-GEW!$E$12)*SUM(Fasering!$D$5:$D$11)</f>
        <v>2054.3420373906511</v>
      </c>
      <c r="O15" s="117">
        <f>GEW!$E$12+($F15-GEW!$E$12)*SUM(Fasering!$D$5:$D$12)</f>
        <v>2088.478392</v>
      </c>
      <c r="P15" s="145">
        <f t="shared" si="3"/>
        <v>104.450632</v>
      </c>
      <c r="Q15" s="146">
        <f t="shared" si="4"/>
        <v>2.5892635331272511</v>
      </c>
      <c r="R15" s="45">
        <f>$P15*SUM(Fasering!$D$5)</f>
        <v>0</v>
      </c>
      <c r="S15" s="45">
        <f>$P15*SUM(Fasering!$D$5:$D$7)</f>
        <v>27.007141096836332</v>
      </c>
      <c r="T15" s="45">
        <f>$P15*SUM(Fasering!$D$5:$D$8)</f>
        <v>42.502806165408408</v>
      </c>
      <c r="U15" s="101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116">
        <f>$P15*SUM(Fasering!$D$5:$D$12)</f>
        <v>104.45063200000003</v>
      </c>
      <c r="Y15" s="145">
        <f t="shared" si="5"/>
        <v>52.224743999999994</v>
      </c>
      <c r="Z15" s="146">
        <f t="shared" si="6"/>
        <v>1.2946175870540084</v>
      </c>
      <c r="AA15" s="115">
        <f>$Y15*SUM(Fasering!$D$5)</f>
        <v>0</v>
      </c>
      <c r="AB15" s="45">
        <f>$Y15*SUM(Fasering!$D$5:$D$7)</f>
        <v>13.503422649986039</v>
      </c>
      <c r="AC15" s="45">
        <f>$Y15*SUM(Fasering!$D$5:$D$8)</f>
        <v>21.25117032580593</v>
      </c>
      <c r="AD15" s="101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116">
        <f>$Y15*SUM(Fasering!$D$5:$D$12)</f>
        <v>52.224744000000008</v>
      </c>
      <c r="AH15" s="5">
        <f>($AK$3+(I15+R15)*12*7.57%)*SUM(Fasering!$D$5)</f>
        <v>0</v>
      </c>
      <c r="AI15" s="109">
        <f>($AK$3+(J15+S15)*12*7.57%)*SUM(Fasering!$D$5:$D$7)</f>
        <v>492.58179029323276</v>
      </c>
      <c r="AJ15" s="109">
        <f>($AK$3+(K15+T15)*12*7.57%)*SUM(Fasering!$D$5:$D$8)</f>
        <v>793.55256812507332</v>
      </c>
      <c r="AK15" s="104">
        <f>($AK$3+(L15+U15)*12*7.57%)*SUM(Fasering!$D$5:$D$9)</f>
        <v>1107.9006383017902</v>
      </c>
      <c r="AL15" s="9">
        <f>($AK$3+(M15+V15)*12*7.57%)*SUM(Fasering!$D$5:$D$10)</f>
        <v>1435.6260008233833</v>
      </c>
      <c r="AM15" s="9">
        <f>($AK$3+(N15+W15)*12*7.57%)*SUM(Fasering!$D$5:$D$11)</f>
        <v>1775.946850502829</v>
      </c>
      <c r="AN15" s="74">
        <f>($AK$3+(O15+X15)*12*7.57%)*SUM(Fasering!$D$5:$D$12)</f>
        <v>2130.3967254016006</v>
      </c>
      <c r="AO15" s="5">
        <f>($AK$3+(I15+AA15)*12*7.57%)*SUM(Fasering!$D$5)</f>
        <v>0</v>
      </c>
      <c r="AP15" s="109">
        <f>($AK$3+(J15+AB15)*12*7.57%)*SUM(Fasering!$D$5:$D$7)</f>
        <v>489.41004692024279</v>
      </c>
      <c r="AQ15" s="109">
        <f>($AK$3+(K15+AC15)*12*7.57%)*SUM(Fasering!$D$5:$D$8)</f>
        <v>785.69702850666829</v>
      </c>
      <c r="AR15" s="104">
        <f>($AK$3+(L15+AD15)*12*7.57%)*SUM(Fasering!$D$5:$D$9)</f>
        <v>1093.2730103092315</v>
      </c>
      <c r="AS15" s="9">
        <f>($AK$3+(M15+AE15)*12*7.57%)*SUM(Fasering!$D$5:$D$10)</f>
        <v>1412.1379923279326</v>
      </c>
      <c r="AT15" s="9">
        <f>($AK$3+(N15+AF15)*12*7.57%)*SUM(Fasering!$D$5:$D$11)</f>
        <v>1741.5371240984118</v>
      </c>
      <c r="AU15" s="74">
        <f>($AK$3+(O15+AG15)*12*7.57%)*SUM(Fasering!$D$5:$D$12)</f>
        <v>2082.9547287424007</v>
      </c>
    </row>
    <row r="16" spans="1:47" x14ac:dyDescent="0.3">
      <c r="A16" s="32">
        <f t="shared" si="7"/>
        <v>6</v>
      </c>
      <c r="B16" s="142">
        <v>19172.88</v>
      </c>
      <c r="C16" s="143"/>
      <c r="D16" s="142">
        <f t="shared" si="0"/>
        <v>26320.529664000002</v>
      </c>
      <c r="E16" s="144">
        <f t="shared" si="1"/>
        <v>652.46888723075665</v>
      </c>
      <c r="F16" s="142">
        <f t="shared" si="2"/>
        <v>2193.3774720000001</v>
      </c>
      <c r="G16" s="144">
        <f t="shared" si="8"/>
        <v>54.372407269229726</v>
      </c>
      <c r="H16" s="60">
        <f>'L4'!$H$10</f>
        <v>1742.05</v>
      </c>
      <c r="I16" s="60">
        <f>GEW!$E$12+($F16-GEW!$E$12)*SUM(Fasering!$D$5)</f>
        <v>1858.3776639999999</v>
      </c>
      <c r="J16" s="60">
        <f>GEW!$E$12+($F16-GEW!$E$12)*SUM(Fasering!$D$5:$D$7)</f>
        <v>1944.996451352757</v>
      </c>
      <c r="K16" s="60">
        <f>GEW!$E$12+($F16-GEW!$E$12)*SUM(Fasering!$D$5:$D$8)</f>
        <v>1994.6950000681343</v>
      </c>
      <c r="L16" s="98">
        <f>GEW!$E$12+($F16-GEW!$E$12)*SUM(Fasering!$D$5:$D$9)</f>
        <v>2044.3935487835117</v>
      </c>
      <c r="M16" s="60">
        <f>GEW!$E$12+($F16-GEW!$E$12)*SUM(Fasering!$D$5:$D$10)</f>
        <v>2094.092097498889</v>
      </c>
      <c r="N16" s="60">
        <f>GEW!$E$12+($F16-GEW!$E$12)*SUM(Fasering!$D$5:$D$11)</f>
        <v>2143.6789232846227</v>
      </c>
      <c r="O16" s="117">
        <f>GEW!$E$12+($F16-GEW!$E$12)*SUM(Fasering!$D$5:$D$12)</f>
        <v>2193.3774720000001</v>
      </c>
      <c r="P16" s="145">
        <f t="shared" si="3"/>
        <v>104.450632</v>
      </c>
      <c r="Q16" s="146">
        <f t="shared" si="4"/>
        <v>2.5892635331272511</v>
      </c>
      <c r="R16" s="45">
        <f>$P16*SUM(Fasering!$D$5)</f>
        <v>0</v>
      </c>
      <c r="S16" s="45">
        <f>$P16*SUM(Fasering!$D$5:$D$7)</f>
        <v>27.007141096836332</v>
      </c>
      <c r="T16" s="45">
        <f>$P16*SUM(Fasering!$D$5:$D$8)</f>
        <v>42.502806165408408</v>
      </c>
      <c r="U16" s="101">
        <f>$P16*SUM(Fasering!$D$5:$D$9)</f>
        <v>57.998471233980482</v>
      </c>
      <c r="V16" s="45">
        <f>$P16*SUM(Fasering!$D$5:$D$10)</f>
        <v>73.494136302552548</v>
      </c>
      <c r="W16" s="45">
        <f>$P16*SUM(Fasering!$D$5:$D$11)</f>
        <v>88.954966931427947</v>
      </c>
      <c r="X16" s="116">
        <f>$P16*SUM(Fasering!$D$5:$D$12)</f>
        <v>104.45063200000003</v>
      </c>
      <c r="Y16" s="145">
        <f t="shared" si="5"/>
        <v>52.224743999999994</v>
      </c>
      <c r="Z16" s="146">
        <f t="shared" si="6"/>
        <v>1.2946175870540084</v>
      </c>
      <c r="AA16" s="115">
        <f>$Y16*SUM(Fasering!$D$5)</f>
        <v>0</v>
      </c>
      <c r="AB16" s="45">
        <f>$Y16*SUM(Fasering!$D$5:$D$7)</f>
        <v>13.503422649986039</v>
      </c>
      <c r="AC16" s="45">
        <f>$Y16*SUM(Fasering!$D$5:$D$8)</f>
        <v>21.25117032580593</v>
      </c>
      <c r="AD16" s="101">
        <f>$Y16*SUM(Fasering!$D$5:$D$9)</f>
        <v>28.998918001625825</v>
      </c>
      <c r="AE16" s="45">
        <f>$Y16*SUM(Fasering!$D$5:$D$10)</f>
        <v>36.746665677445719</v>
      </c>
      <c r="AF16" s="45">
        <f>$Y16*SUM(Fasering!$D$5:$D$11)</f>
        <v>44.476996324180114</v>
      </c>
      <c r="AG16" s="116">
        <f>$Y16*SUM(Fasering!$D$5:$D$12)</f>
        <v>52.224744000000008</v>
      </c>
      <c r="AH16" s="5">
        <f>($AK$3+(I16+R16)*12*7.57%)*SUM(Fasering!$D$5)</f>
        <v>0</v>
      </c>
      <c r="AI16" s="109">
        <f>($AK$3+(J16+S16)*12*7.57%)*SUM(Fasering!$D$5:$D$7)</f>
        <v>498.95244236951231</v>
      </c>
      <c r="AJ16" s="109">
        <f>($AK$3+(K16+T16)*12*7.57%)*SUM(Fasering!$D$5:$D$8)</f>
        <v>809.33092844465727</v>
      </c>
      <c r="AK16" s="104">
        <f>($AK$3+(L16+U16)*12*7.57%)*SUM(Fasering!$D$5:$D$9)</f>
        <v>1137.2811769151624</v>
      </c>
      <c r="AL16" s="9">
        <f>($AK$3+(M16+V16)*12*7.57%)*SUM(Fasering!$D$5:$D$10)</f>
        <v>1482.8031877810274</v>
      </c>
      <c r="AM16" s="9">
        <f>($AK$3+(N16+W16)*12*7.57%)*SUM(Fasering!$D$5:$D$11)</f>
        <v>1845.0610155482386</v>
      </c>
      <c r="AN16" s="74">
        <f>($AK$3+(O16+X16)*12*7.57%)*SUM(Fasering!$D$5:$D$12)</f>
        <v>2225.687049673601</v>
      </c>
      <c r="AO16" s="5">
        <f>($AK$3+(I16+AA16)*12*7.57%)*SUM(Fasering!$D$5)</f>
        <v>0</v>
      </c>
      <c r="AP16" s="109">
        <f>($AK$3+(J16+AB16)*12*7.57%)*SUM(Fasering!$D$5:$D$7)</f>
        <v>495.7806989965224</v>
      </c>
      <c r="AQ16" s="109">
        <f>($AK$3+(K16+AC16)*12*7.57%)*SUM(Fasering!$D$5:$D$8)</f>
        <v>801.47538882625224</v>
      </c>
      <c r="AR16" s="104">
        <f>($AK$3+(L16+AD16)*12*7.57%)*SUM(Fasering!$D$5:$D$9)</f>
        <v>1122.6535489226037</v>
      </c>
      <c r="AS16" s="9">
        <f>($AK$3+(M16+AE16)*12*7.57%)*SUM(Fasering!$D$5:$D$10)</f>
        <v>1459.3151792855767</v>
      </c>
      <c r="AT16" s="9">
        <f>($AK$3+(N16+AF16)*12*7.57%)*SUM(Fasering!$D$5:$D$11)</f>
        <v>1810.6512891438217</v>
      </c>
      <c r="AU16" s="74">
        <f>($AK$3+(O16+AG16)*12*7.57%)*SUM(Fasering!$D$5:$D$12)</f>
        <v>2178.2450530144006</v>
      </c>
    </row>
    <row r="17" spans="1:47" x14ac:dyDescent="0.3">
      <c r="A17" s="32">
        <f t="shared" si="7"/>
        <v>7</v>
      </c>
      <c r="B17" s="142">
        <v>19172.88</v>
      </c>
      <c r="C17" s="143"/>
      <c r="D17" s="142">
        <f t="shared" si="0"/>
        <v>26320.529664000002</v>
      </c>
      <c r="E17" s="144">
        <f t="shared" si="1"/>
        <v>652.46888723075665</v>
      </c>
      <c r="F17" s="142">
        <f t="shared" si="2"/>
        <v>2193.3774720000001</v>
      </c>
      <c r="G17" s="144">
        <f t="shared" si="8"/>
        <v>54.372407269229726</v>
      </c>
      <c r="H17" s="60">
        <f>'L4'!$H$10</f>
        <v>1742.05</v>
      </c>
      <c r="I17" s="60">
        <f>GEW!$E$12+($F17-GEW!$E$12)*SUM(Fasering!$D$5)</f>
        <v>1858.3776639999999</v>
      </c>
      <c r="J17" s="60">
        <f>GEW!$E$12+($F17-GEW!$E$12)*SUM(Fasering!$D$5:$D$7)</f>
        <v>1944.996451352757</v>
      </c>
      <c r="K17" s="60">
        <f>GEW!$E$12+($F17-GEW!$E$12)*SUM(Fasering!$D$5:$D$8)</f>
        <v>1994.6950000681343</v>
      </c>
      <c r="L17" s="98">
        <f>GEW!$E$12+($F17-GEW!$E$12)*SUM(Fasering!$D$5:$D$9)</f>
        <v>2044.3935487835117</v>
      </c>
      <c r="M17" s="60">
        <f>GEW!$E$12+($F17-GEW!$E$12)*SUM(Fasering!$D$5:$D$10)</f>
        <v>2094.092097498889</v>
      </c>
      <c r="N17" s="60">
        <f>GEW!$E$12+($F17-GEW!$E$12)*SUM(Fasering!$D$5:$D$11)</f>
        <v>2143.6789232846227</v>
      </c>
      <c r="O17" s="117">
        <f>GEW!$E$12+($F17-GEW!$E$12)*SUM(Fasering!$D$5:$D$12)</f>
        <v>2193.3774720000001</v>
      </c>
      <c r="P17" s="145">
        <f t="shared" si="3"/>
        <v>104.450632</v>
      </c>
      <c r="Q17" s="146">
        <f t="shared" si="4"/>
        <v>2.5892635331272511</v>
      </c>
      <c r="R17" s="45">
        <f>$P17*SUM(Fasering!$D$5)</f>
        <v>0</v>
      </c>
      <c r="S17" s="45">
        <f>$P17*SUM(Fasering!$D$5:$D$7)</f>
        <v>27.007141096836332</v>
      </c>
      <c r="T17" s="45">
        <f>$P17*SUM(Fasering!$D$5:$D$8)</f>
        <v>42.502806165408408</v>
      </c>
      <c r="U17" s="101">
        <f>$P17*SUM(Fasering!$D$5:$D$9)</f>
        <v>57.998471233980482</v>
      </c>
      <c r="V17" s="45">
        <f>$P17*SUM(Fasering!$D$5:$D$10)</f>
        <v>73.494136302552548</v>
      </c>
      <c r="W17" s="45">
        <f>$P17*SUM(Fasering!$D$5:$D$11)</f>
        <v>88.954966931427947</v>
      </c>
      <c r="X17" s="116">
        <f>$P17*SUM(Fasering!$D$5:$D$12)</f>
        <v>104.45063200000003</v>
      </c>
      <c r="Y17" s="145">
        <f t="shared" si="5"/>
        <v>52.224743999999994</v>
      </c>
      <c r="Z17" s="146">
        <f t="shared" si="6"/>
        <v>1.2946175870540084</v>
      </c>
      <c r="AA17" s="115">
        <f>$Y17*SUM(Fasering!$D$5)</f>
        <v>0</v>
      </c>
      <c r="AB17" s="45">
        <f>$Y17*SUM(Fasering!$D$5:$D$7)</f>
        <v>13.503422649986039</v>
      </c>
      <c r="AC17" s="45">
        <f>$Y17*SUM(Fasering!$D$5:$D$8)</f>
        <v>21.25117032580593</v>
      </c>
      <c r="AD17" s="101">
        <f>$Y17*SUM(Fasering!$D$5:$D$9)</f>
        <v>28.998918001625825</v>
      </c>
      <c r="AE17" s="45">
        <f>$Y17*SUM(Fasering!$D$5:$D$10)</f>
        <v>36.746665677445719</v>
      </c>
      <c r="AF17" s="45">
        <f>$Y17*SUM(Fasering!$D$5:$D$11)</f>
        <v>44.476996324180114</v>
      </c>
      <c r="AG17" s="116">
        <f>$Y17*SUM(Fasering!$D$5:$D$12)</f>
        <v>52.224744000000008</v>
      </c>
      <c r="AH17" s="5">
        <f>($AK$3+(I17+R17)*12*7.57%)*SUM(Fasering!$D$5)</f>
        <v>0</v>
      </c>
      <c r="AI17" s="109">
        <f>($AK$3+(J17+S17)*12*7.57%)*SUM(Fasering!$D$5:$D$7)</f>
        <v>498.95244236951231</v>
      </c>
      <c r="AJ17" s="109">
        <f>($AK$3+(K17+T17)*12*7.57%)*SUM(Fasering!$D$5:$D$8)</f>
        <v>809.33092844465727</v>
      </c>
      <c r="AK17" s="104">
        <f>($AK$3+(L17+U17)*12*7.57%)*SUM(Fasering!$D$5:$D$9)</f>
        <v>1137.2811769151624</v>
      </c>
      <c r="AL17" s="9">
        <f>($AK$3+(M17+V17)*12*7.57%)*SUM(Fasering!$D$5:$D$10)</f>
        <v>1482.8031877810274</v>
      </c>
      <c r="AM17" s="9">
        <f>($AK$3+(N17+W17)*12*7.57%)*SUM(Fasering!$D$5:$D$11)</f>
        <v>1845.0610155482386</v>
      </c>
      <c r="AN17" s="74">
        <f>($AK$3+(O17+X17)*12*7.57%)*SUM(Fasering!$D$5:$D$12)</f>
        <v>2225.687049673601</v>
      </c>
      <c r="AO17" s="5">
        <f>($AK$3+(I17+AA17)*12*7.57%)*SUM(Fasering!$D$5)</f>
        <v>0</v>
      </c>
      <c r="AP17" s="109">
        <f>($AK$3+(J17+AB17)*12*7.57%)*SUM(Fasering!$D$5:$D$7)</f>
        <v>495.7806989965224</v>
      </c>
      <c r="AQ17" s="109">
        <f>($AK$3+(K17+AC17)*12*7.57%)*SUM(Fasering!$D$5:$D$8)</f>
        <v>801.47538882625224</v>
      </c>
      <c r="AR17" s="104">
        <f>($AK$3+(L17+AD17)*12*7.57%)*SUM(Fasering!$D$5:$D$9)</f>
        <v>1122.6535489226037</v>
      </c>
      <c r="AS17" s="9">
        <f>($AK$3+(M17+AE17)*12*7.57%)*SUM(Fasering!$D$5:$D$10)</f>
        <v>1459.3151792855767</v>
      </c>
      <c r="AT17" s="9">
        <f>($AK$3+(N17+AF17)*12*7.57%)*SUM(Fasering!$D$5:$D$11)</f>
        <v>1810.6512891438217</v>
      </c>
      <c r="AU17" s="74">
        <f>($AK$3+(O17+AG17)*12*7.57%)*SUM(Fasering!$D$5:$D$12)</f>
        <v>2178.2450530144006</v>
      </c>
    </row>
    <row r="18" spans="1:47" x14ac:dyDescent="0.3">
      <c r="A18" s="32">
        <f t="shared" si="7"/>
        <v>8</v>
      </c>
      <c r="B18" s="142">
        <v>20089.87</v>
      </c>
      <c r="C18" s="143"/>
      <c r="D18" s="142">
        <f t="shared" si="0"/>
        <v>27579.373535999999</v>
      </c>
      <c r="E18" s="144">
        <f t="shared" si="1"/>
        <v>683.67481168768393</v>
      </c>
      <c r="F18" s="142">
        <f t="shared" si="2"/>
        <v>2298.2811280000001</v>
      </c>
      <c r="G18" s="144">
        <f t="shared" si="8"/>
        <v>56.972900973973658</v>
      </c>
      <c r="H18" s="60">
        <f>'L4'!$H$10</f>
        <v>1742.05</v>
      </c>
      <c r="I18" s="60">
        <f>GEW!$E$12+($F18-GEW!$E$12)*SUM(Fasering!$D$5)</f>
        <v>1858.3776639999999</v>
      </c>
      <c r="J18" s="60">
        <f>GEW!$E$12+($F18-GEW!$E$12)*SUM(Fasering!$D$5:$D$7)</f>
        <v>1972.1207280078372</v>
      </c>
      <c r="K18" s="60">
        <f>GEW!$E$12+($F18-GEW!$E$12)*SUM(Fasering!$D$5:$D$8)</f>
        <v>2037.3821496969722</v>
      </c>
      <c r="L18" s="98">
        <f>GEW!$E$12+($F18-GEW!$E$12)*SUM(Fasering!$D$5:$D$9)</f>
        <v>2102.6435713861074</v>
      </c>
      <c r="M18" s="60">
        <f>GEW!$E$12+($F18-GEW!$E$12)*SUM(Fasering!$D$5:$D$10)</f>
        <v>2167.9049930752421</v>
      </c>
      <c r="N18" s="60">
        <f>GEW!$E$12+($F18-GEW!$E$12)*SUM(Fasering!$D$5:$D$11)</f>
        <v>2233.0197063108653</v>
      </c>
      <c r="O18" s="117">
        <f>GEW!$E$12+($F18-GEW!$E$12)*SUM(Fasering!$D$5:$D$12)</f>
        <v>2298.2811280000001</v>
      </c>
      <c r="P18" s="145">
        <f t="shared" si="3"/>
        <v>90.530440000000013</v>
      </c>
      <c r="Q18" s="146">
        <f t="shared" si="4"/>
        <v>2.2441909870872268</v>
      </c>
      <c r="R18" s="45">
        <f>$P18*SUM(Fasering!$D$5)</f>
        <v>0</v>
      </c>
      <c r="S18" s="45">
        <f>$P18*SUM(Fasering!$D$5:$D$7)</f>
        <v>23.407884852613204</v>
      </c>
      <c r="T18" s="45">
        <f>$P18*SUM(Fasering!$D$5:$D$8)</f>
        <v>36.838434289120784</v>
      </c>
      <c r="U18" s="101">
        <f>$P18*SUM(Fasering!$D$5:$D$9)</f>
        <v>50.26898372562836</v>
      </c>
      <c r="V18" s="45">
        <f>$P18*SUM(Fasering!$D$5:$D$10)</f>
        <v>63.699533162135936</v>
      </c>
      <c r="W18" s="45">
        <f>$P18*SUM(Fasering!$D$5:$D$11)</f>
        <v>77.099890563492451</v>
      </c>
      <c r="X18" s="116">
        <f>$P18*SUM(Fasering!$D$5:$D$12)</f>
        <v>90.530440000000027</v>
      </c>
      <c r="Y18" s="145">
        <f t="shared" si="5"/>
        <v>38.306840000000015</v>
      </c>
      <c r="Z18" s="146">
        <f t="shared" si="6"/>
        <v>0.94960175905245214</v>
      </c>
      <c r="AA18" s="115">
        <f>$Y18*SUM(Fasering!$D$5)</f>
        <v>0</v>
      </c>
      <c r="AB18" s="45">
        <f>$Y18*SUM(Fasering!$D$5:$D$7)</f>
        <v>9.9047579994914177</v>
      </c>
      <c r="AC18" s="45">
        <f>$Y18*SUM(Fasering!$D$5:$D$8)</f>
        <v>15.587729477111388</v>
      </c>
      <c r="AD18" s="101">
        <f>$Y18*SUM(Fasering!$D$5:$D$9)</f>
        <v>21.270700954731357</v>
      </c>
      <c r="AE18" s="45">
        <f>$Y18*SUM(Fasering!$D$5:$D$10)</f>
        <v>26.953672432351329</v>
      </c>
      <c r="AF18" s="45">
        <f>$Y18*SUM(Fasering!$D$5:$D$11)</f>
        <v>32.623868522380057</v>
      </c>
      <c r="AG18" s="116">
        <f>$Y18*SUM(Fasering!$D$5:$D$12)</f>
        <v>38.306840000000022</v>
      </c>
      <c r="AH18" s="5">
        <f>($AK$3+(I18+R18)*12*7.57%)*SUM(Fasering!$D$5)</f>
        <v>0</v>
      </c>
      <c r="AI18" s="109">
        <f>($AK$3+(J18+S18)*12*7.57%)*SUM(Fasering!$D$5:$D$7)</f>
        <v>504.47798171493565</v>
      </c>
      <c r="AJ18" s="109">
        <f>($AK$3+(K18+T18)*12*7.57%)*SUM(Fasering!$D$5:$D$8)</f>
        <v>823.01617599988765</v>
      </c>
      <c r="AK18" s="104">
        <f>($AK$3+(L18+U18)*12*7.57%)*SUM(Fasering!$D$5:$D$9)</f>
        <v>1162.7641761676855</v>
      </c>
      <c r="AL18" s="9">
        <f>($AK$3+(M18+V18)*12*7.57%)*SUM(Fasering!$D$5:$D$10)</f>
        <v>1523.721982218329</v>
      </c>
      <c r="AM18" s="9">
        <f>($AK$3+(N18+W18)*12*7.57%)*SUM(Fasering!$D$5:$D$11)</f>
        <v>1905.0066904511939</v>
      </c>
      <c r="AN18" s="74">
        <f>($AK$3+(O18+X18)*12*7.57%)*SUM(Fasering!$D$5:$D$12)</f>
        <v>2308.3364283712008</v>
      </c>
      <c r="AO18" s="5">
        <f>($AK$3+(I18+AA18)*12*7.57%)*SUM(Fasering!$D$5)</f>
        <v>0</v>
      </c>
      <c r="AP18" s="109">
        <f>($AK$3+(J18+AB18)*12*7.57%)*SUM(Fasering!$D$5:$D$7)</f>
        <v>501.30637729504178</v>
      </c>
      <c r="AQ18" s="109">
        <f>($AK$3+(K18+AC18)*12*7.57%)*SUM(Fasering!$D$5:$D$8)</f>
        <v>815.16098053024359</v>
      </c>
      <c r="AR18" s="104">
        <f>($AK$3+(L18+AD18)*12*7.57%)*SUM(Fasering!$D$5:$D$9)</f>
        <v>1148.137189006985</v>
      </c>
      <c r="AS18" s="9">
        <f>($AK$3+(M18+AE18)*12*7.57%)*SUM(Fasering!$D$5:$D$10)</f>
        <v>1500.2350027252658</v>
      </c>
      <c r="AT18" s="9">
        <f>($AK$3+(N18+AF18)*12*7.57%)*SUM(Fasering!$D$5:$D$11)</f>
        <v>1870.598471526248</v>
      </c>
      <c r="AU18" s="74">
        <f>($AK$3+(O18+AG18)*12*7.57%)*SUM(Fasering!$D$5:$D$12)</f>
        <v>2260.896510131201</v>
      </c>
    </row>
    <row r="19" spans="1:47" x14ac:dyDescent="0.3">
      <c r="A19" s="32">
        <f t="shared" si="7"/>
        <v>9</v>
      </c>
      <c r="B19" s="142">
        <v>20089.87</v>
      </c>
      <c r="C19" s="143"/>
      <c r="D19" s="142">
        <f t="shared" si="0"/>
        <v>27579.373535999999</v>
      </c>
      <c r="E19" s="144">
        <f t="shared" si="1"/>
        <v>683.67481168768393</v>
      </c>
      <c r="F19" s="142">
        <f t="shared" si="2"/>
        <v>2298.2811280000001</v>
      </c>
      <c r="G19" s="144">
        <f t="shared" si="8"/>
        <v>56.972900973973658</v>
      </c>
      <c r="H19" s="60">
        <f>'L4'!$H$10</f>
        <v>1742.05</v>
      </c>
      <c r="I19" s="60">
        <f>GEW!$E$12+($F19-GEW!$E$12)*SUM(Fasering!$D$5)</f>
        <v>1858.3776639999999</v>
      </c>
      <c r="J19" s="60">
        <f>GEW!$E$12+($F19-GEW!$E$12)*SUM(Fasering!$D$5:$D$7)</f>
        <v>1972.1207280078372</v>
      </c>
      <c r="K19" s="60">
        <f>GEW!$E$12+($F19-GEW!$E$12)*SUM(Fasering!$D$5:$D$8)</f>
        <v>2037.3821496969722</v>
      </c>
      <c r="L19" s="98">
        <f>GEW!$E$12+($F19-GEW!$E$12)*SUM(Fasering!$D$5:$D$9)</f>
        <v>2102.6435713861074</v>
      </c>
      <c r="M19" s="60">
        <f>GEW!$E$12+($F19-GEW!$E$12)*SUM(Fasering!$D$5:$D$10)</f>
        <v>2167.9049930752421</v>
      </c>
      <c r="N19" s="60">
        <f>GEW!$E$12+($F19-GEW!$E$12)*SUM(Fasering!$D$5:$D$11)</f>
        <v>2233.0197063108653</v>
      </c>
      <c r="O19" s="117">
        <f>GEW!$E$12+($F19-GEW!$E$12)*SUM(Fasering!$D$5:$D$12)</f>
        <v>2298.2811280000001</v>
      </c>
      <c r="P19" s="145">
        <f t="shared" si="3"/>
        <v>90.530440000000013</v>
      </c>
      <c r="Q19" s="146">
        <f t="shared" si="4"/>
        <v>2.2441909870872268</v>
      </c>
      <c r="R19" s="45">
        <f>$P19*SUM(Fasering!$D$5)</f>
        <v>0</v>
      </c>
      <c r="S19" s="45">
        <f>$P19*SUM(Fasering!$D$5:$D$7)</f>
        <v>23.407884852613204</v>
      </c>
      <c r="T19" s="45">
        <f>$P19*SUM(Fasering!$D$5:$D$8)</f>
        <v>36.838434289120784</v>
      </c>
      <c r="U19" s="101">
        <f>$P19*SUM(Fasering!$D$5:$D$9)</f>
        <v>50.26898372562836</v>
      </c>
      <c r="V19" s="45">
        <f>$P19*SUM(Fasering!$D$5:$D$10)</f>
        <v>63.699533162135936</v>
      </c>
      <c r="W19" s="45">
        <f>$P19*SUM(Fasering!$D$5:$D$11)</f>
        <v>77.099890563492451</v>
      </c>
      <c r="X19" s="116">
        <f>$P19*SUM(Fasering!$D$5:$D$12)</f>
        <v>90.530440000000027</v>
      </c>
      <c r="Y19" s="145">
        <f t="shared" si="5"/>
        <v>38.306840000000015</v>
      </c>
      <c r="Z19" s="146">
        <f t="shared" si="6"/>
        <v>0.94960175905245214</v>
      </c>
      <c r="AA19" s="115">
        <f>$Y19*SUM(Fasering!$D$5)</f>
        <v>0</v>
      </c>
      <c r="AB19" s="45">
        <f>$Y19*SUM(Fasering!$D$5:$D$7)</f>
        <v>9.9047579994914177</v>
      </c>
      <c r="AC19" s="45">
        <f>$Y19*SUM(Fasering!$D$5:$D$8)</f>
        <v>15.587729477111388</v>
      </c>
      <c r="AD19" s="101">
        <f>$Y19*SUM(Fasering!$D$5:$D$9)</f>
        <v>21.270700954731357</v>
      </c>
      <c r="AE19" s="45">
        <f>$Y19*SUM(Fasering!$D$5:$D$10)</f>
        <v>26.953672432351329</v>
      </c>
      <c r="AF19" s="45">
        <f>$Y19*SUM(Fasering!$D$5:$D$11)</f>
        <v>32.623868522380057</v>
      </c>
      <c r="AG19" s="116">
        <f>$Y19*SUM(Fasering!$D$5:$D$12)</f>
        <v>38.306840000000022</v>
      </c>
      <c r="AH19" s="5">
        <f>($AK$3+(I19+R19)*12*7.57%)*SUM(Fasering!$D$5)</f>
        <v>0</v>
      </c>
      <c r="AI19" s="109">
        <f>($AK$3+(J19+S19)*12*7.57%)*SUM(Fasering!$D$5:$D$7)</f>
        <v>504.47798171493565</v>
      </c>
      <c r="AJ19" s="109">
        <f>($AK$3+(K19+T19)*12*7.57%)*SUM(Fasering!$D$5:$D$8)</f>
        <v>823.01617599988765</v>
      </c>
      <c r="AK19" s="104">
        <f>($AK$3+(L19+U19)*12*7.57%)*SUM(Fasering!$D$5:$D$9)</f>
        <v>1162.7641761676855</v>
      </c>
      <c r="AL19" s="9">
        <f>($AK$3+(M19+V19)*12*7.57%)*SUM(Fasering!$D$5:$D$10)</f>
        <v>1523.721982218329</v>
      </c>
      <c r="AM19" s="9">
        <f>($AK$3+(N19+W19)*12*7.57%)*SUM(Fasering!$D$5:$D$11)</f>
        <v>1905.0066904511939</v>
      </c>
      <c r="AN19" s="74">
        <f>($AK$3+(O19+X19)*12*7.57%)*SUM(Fasering!$D$5:$D$12)</f>
        <v>2308.3364283712008</v>
      </c>
      <c r="AO19" s="5">
        <f>($AK$3+(I19+AA19)*12*7.57%)*SUM(Fasering!$D$5)</f>
        <v>0</v>
      </c>
      <c r="AP19" s="109">
        <f>($AK$3+(J19+AB19)*12*7.57%)*SUM(Fasering!$D$5:$D$7)</f>
        <v>501.30637729504178</v>
      </c>
      <c r="AQ19" s="109">
        <f>($AK$3+(K19+AC19)*12*7.57%)*SUM(Fasering!$D$5:$D$8)</f>
        <v>815.16098053024359</v>
      </c>
      <c r="AR19" s="104">
        <f>($AK$3+(L19+AD19)*12*7.57%)*SUM(Fasering!$D$5:$D$9)</f>
        <v>1148.137189006985</v>
      </c>
      <c r="AS19" s="9">
        <f>($AK$3+(M19+AE19)*12*7.57%)*SUM(Fasering!$D$5:$D$10)</f>
        <v>1500.2350027252658</v>
      </c>
      <c r="AT19" s="9">
        <f>($AK$3+(N19+AF19)*12*7.57%)*SUM(Fasering!$D$5:$D$11)</f>
        <v>1870.598471526248</v>
      </c>
      <c r="AU19" s="74">
        <f>($AK$3+(O19+AG19)*12*7.57%)*SUM(Fasering!$D$5:$D$12)</f>
        <v>2260.896510131201</v>
      </c>
    </row>
    <row r="20" spans="1:47" x14ac:dyDescent="0.3">
      <c r="A20" s="32">
        <f t="shared" si="7"/>
        <v>10</v>
      </c>
      <c r="B20" s="142">
        <v>21006.86</v>
      </c>
      <c r="C20" s="143"/>
      <c r="D20" s="142">
        <f t="shared" si="0"/>
        <v>28838.217408</v>
      </c>
      <c r="E20" s="144">
        <f t="shared" si="1"/>
        <v>714.88073614461121</v>
      </c>
      <c r="F20" s="142">
        <f t="shared" si="2"/>
        <v>2403.184784</v>
      </c>
      <c r="G20" s="144">
        <f t="shared" si="8"/>
        <v>59.573394678717598</v>
      </c>
      <c r="H20" s="60">
        <f>'L4'!$H$10</f>
        <v>1742.05</v>
      </c>
      <c r="I20" s="60">
        <f>GEW!$E$12+($F20-GEW!$E$12)*SUM(Fasering!$D$5)</f>
        <v>1858.3776639999999</v>
      </c>
      <c r="J20" s="60">
        <f>GEW!$E$12+($F20-GEW!$E$12)*SUM(Fasering!$D$5:$D$7)</f>
        <v>1999.2450046629176</v>
      </c>
      <c r="K20" s="60">
        <f>GEW!$E$12+($F20-GEW!$E$12)*SUM(Fasering!$D$5:$D$8)</f>
        <v>2080.0692993258099</v>
      </c>
      <c r="L20" s="98">
        <f>GEW!$E$12+($F20-GEW!$E$12)*SUM(Fasering!$D$5:$D$9)</f>
        <v>2160.8935939887028</v>
      </c>
      <c r="M20" s="60">
        <f>GEW!$E$12+($F20-GEW!$E$12)*SUM(Fasering!$D$5:$D$10)</f>
        <v>2241.7178886515953</v>
      </c>
      <c r="N20" s="60">
        <f>GEW!$E$12+($F20-GEW!$E$12)*SUM(Fasering!$D$5:$D$11)</f>
        <v>2322.3604893371075</v>
      </c>
      <c r="O20" s="117">
        <f>GEW!$E$12+($F20-GEW!$E$12)*SUM(Fasering!$D$5:$D$12)</f>
        <v>2403.184784</v>
      </c>
      <c r="P20" s="142">
        <f t="shared" si="3"/>
        <v>52.224743999999994</v>
      </c>
      <c r="Q20" s="144">
        <f t="shared" si="4"/>
        <v>1.2946175870540084</v>
      </c>
      <c r="R20" s="45">
        <f>$P20*SUM(Fasering!$D$5)</f>
        <v>0</v>
      </c>
      <c r="S20" s="45">
        <f>$P20*SUM(Fasering!$D$5:$D$7)</f>
        <v>13.503422649986039</v>
      </c>
      <c r="T20" s="45">
        <f>$P20*SUM(Fasering!$D$5:$D$8)</f>
        <v>21.25117032580593</v>
      </c>
      <c r="U20" s="101">
        <f>$P20*SUM(Fasering!$D$5:$D$9)</f>
        <v>28.998918001625825</v>
      </c>
      <c r="V20" s="45">
        <f>$P20*SUM(Fasering!$D$5:$D$10)</f>
        <v>36.746665677445719</v>
      </c>
      <c r="W20" s="45">
        <f>$P20*SUM(Fasering!$D$5:$D$11)</f>
        <v>44.476996324180114</v>
      </c>
      <c r="X20" s="116">
        <f>$P20*SUM(Fasering!$D$5:$D$12)</f>
        <v>52.224744000000008</v>
      </c>
      <c r="Y20" s="142">
        <f t="shared" si="5"/>
        <v>26.112943999999999</v>
      </c>
      <c r="Z20" s="144">
        <f t="shared" si="6"/>
        <v>0.64732297303662123</v>
      </c>
      <c r="AA20" s="115">
        <f>$Y20*SUM(Fasering!$D$5)</f>
        <v>0</v>
      </c>
      <c r="AB20" s="45">
        <f>$Y20*SUM(Fasering!$D$5:$D$7)</f>
        <v>6.7518592234251456</v>
      </c>
      <c r="AC20" s="45">
        <f>$Y20*SUM(Fasering!$D$5:$D$8)</f>
        <v>10.625817919801236</v>
      </c>
      <c r="AD20" s="101">
        <f>$Y20*SUM(Fasering!$D$5:$D$9)</f>
        <v>14.499776616177325</v>
      </c>
      <c r="AE20" s="45">
        <f>$Y20*SUM(Fasering!$D$5:$D$10)</f>
        <v>18.373735312553414</v>
      </c>
      <c r="AF20" s="45">
        <f>$Y20*SUM(Fasering!$D$5:$D$11)</f>
        <v>22.238985303623913</v>
      </c>
      <c r="AG20" s="116">
        <f>$Y20*SUM(Fasering!$D$5:$D$12)</f>
        <v>26.112944000000006</v>
      </c>
      <c r="AH20" s="5">
        <f>($AK$3+(I20+R20)*12*7.57%)*SUM(Fasering!$D$5)</f>
        <v>0</v>
      </c>
      <c r="AI20" s="109">
        <f>($AK$3+(J20+S20)*12*7.57%)*SUM(Fasering!$D$5:$D$7)</f>
        <v>508.52255896146613</v>
      </c>
      <c r="AJ20" s="109">
        <f>($AK$3+(K20+T20)*12*7.57%)*SUM(Fasering!$D$5:$D$8)</f>
        <v>833.03348606046427</v>
      </c>
      <c r="AK20" s="104">
        <f>($AK$3+(L20+U20)*12*7.57%)*SUM(Fasering!$D$5:$D$9)</f>
        <v>1181.4171894767808</v>
      </c>
      <c r="AL20" s="9">
        <f>($AK$3+(M20+V20)*12*7.57%)*SUM(Fasering!$D$5:$D$10)</f>
        <v>1553.6736692104146</v>
      </c>
      <c r="AM20" s="9">
        <f>($AK$3+(N20+W20)*12*7.57%)*SUM(Fasering!$D$5:$D$11)</f>
        <v>1948.8856491525241</v>
      </c>
      <c r="AN20" s="74">
        <f>($AK$3+(O20+X20)*12*7.57%)*SUM(Fasering!$D$5:$D$12)</f>
        <v>2368.8340152352007</v>
      </c>
      <c r="AO20" s="5">
        <f>($AK$3+(I20+AA20)*12*7.57%)*SUM(Fasering!$D$5)</f>
        <v>0</v>
      </c>
      <c r="AP20" s="109">
        <f>($AK$3+(J20+AB20)*12*7.57%)*SUM(Fasering!$D$5:$D$7)</f>
        <v>506.93675675151923</v>
      </c>
      <c r="AQ20" s="109">
        <f>($AK$3+(K20+AC20)*12*7.57%)*SUM(Fasering!$D$5:$D$8)</f>
        <v>829.10588832564224</v>
      </c>
      <c r="AR20" s="104">
        <f>($AK$3+(L20+AD20)*12*7.57%)*SUM(Fasering!$D$5:$D$9)</f>
        <v>1174.1036958964303</v>
      </c>
      <c r="AS20" s="9">
        <f>($AK$3+(M20+AE20)*12*7.57%)*SUM(Fasering!$D$5:$D$10)</f>
        <v>1541.9301794638827</v>
      </c>
      <c r="AT20" s="9">
        <f>($AK$3+(N20+AF20)*12*7.57%)*SUM(Fasering!$D$5:$D$11)</f>
        <v>1931.6815396900511</v>
      </c>
      <c r="AU20" s="74">
        <f>($AK$3+(O20+AG20)*12*7.57%)*SUM(Fasering!$D$5:$D$12)</f>
        <v>2345.114056115201</v>
      </c>
    </row>
    <row r="21" spans="1:47" x14ac:dyDescent="0.3">
      <c r="A21" s="32">
        <f t="shared" si="7"/>
        <v>11</v>
      </c>
      <c r="B21" s="142">
        <v>21006.86</v>
      </c>
      <c r="C21" s="143"/>
      <c r="D21" s="142">
        <f t="shared" si="0"/>
        <v>28838.217408</v>
      </c>
      <c r="E21" s="144">
        <f t="shared" si="1"/>
        <v>714.88073614461121</v>
      </c>
      <c r="F21" s="142">
        <f t="shared" si="2"/>
        <v>2403.184784</v>
      </c>
      <c r="G21" s="144">
        <f t="shared" si="8"/>
        <v>59.573394678717598</v>
      </c>
      <c r="H21" s="60">
        <f>'L4'!$H$10</f>
        <v>1742.05</v>
      </c>
      <c r="I21" s="60">
        <f>GEW!$E$12+($F21-GEW!$E$12)*SUM(Fasering!$D$5)</f>
        <v>1858.3776639999999</v>
      </c>
      <c r="J21" s="60">
        <f>GEW!$E$12+($F21-GEW!$E$12)*SUM(Fasering!$D$5:$D$7)</f>
        <v>1999.2450046629176</v>
      </c>
      <c r="K21" s="60">
        <f>GEW!$E$12+($F21-GEW!$E$12)*SUM(Fasering!$D$5:$D$8)</f>
        <v>2080.0692993258099</v>
      </c>
      <c r="L21" s="98">
        <f>GEW!$E$12+($F21-GEW!$E$12)*SUM(Fasering!$D$5:$D$9)</f>
        <v>2160.8935939887028</v>
      </c>
      <c r="M21" s="60">
        <f>GEW!$E$12+($F21-GEW!$E$12)*SUM(Fasering!$D$5:$D$10)</f>
        <v>2241.7178886515953</v>
      </c>
      <c r="N21" s="60">
        <f>GEW!$E$12+($F21-GEW!$E$12)*SUM(Fasering!$D$5:$D$11)</f>
        <v>2322.3604893371075</v>
      </c>
      <c r="O21" s="117">
        <f>GEW!$E$12+($F21-GEW!$E$12)*SUM(Fasering!$D$5:$D$12)</f>
        <v>2403.184784</v>
      </c>
      <c r="P21" s="142">
        <f t="shared" si="3"/>
        <v>52.224743999999994</v>
      </c>
      <c r="Q21" s="144">
        <f t="shared" si="4"/>
        <v>1.2946175870540084</v>
      </c>
      <c r="R21" s="45">
        <f>$P21*SUM(Fasering!$D$5)</f>
        <v>0</v>
      </c>
      <c r="S21" s="45">
        <f>$P21*SUM(Fasering!$D$5:$D$7)</f>
        <v>13.503422649986039</v>
      </c>
      <c r="T21" s="45">
        <f>$P21*SUM(Fasering!$D$5:$D$8)</f>
        <v>21.25117032580593</v>
      </c>
      <c r="U21" s="101">
        <f>$P21*SUM(Fasering!$D$5:$D$9)</f>
        <v>28.998918001625825</v>
      </c>
      <c r="V21" s="45">
        <f>$P21*SUM(Fasering!$D$5:$D$10)</f>
        <v>36.746665677445719</v>
      </c>
      <c r="W21" s="45">
        <f>$P21*SUM(Fasering!$D$5:$D$11)</f>
        <v>44.476996324180114</v>
      </c>
      <c r="X21" s="116">
        <f>$P21*SUM(Fasering!$D$5:$D$12)</f>
        <v>52.224744000000008</v>
      </c>
      <c r="Y21" s="142">
        <f t="shared" si="5"/>
        <v>26.112943999999999</v>
      </c>
      <c r="Z21" s="144">
        <f t="shared" si="6"/>
        <v>0.64732297303662123</v>
      </c>
      <c r="AA21" s="115">
        <f>$Y21*SUM(Fasering!$D$5)</f>
        <v>0</v>
      </c>
      <c r="AB21" s="45">
        <f>$Y21*SUM(Fasering!$D$5:$D$7)</f>
        <v>6.7518592234251456</v>
      </c>
      <c r="AC21" s="45">
        <f>$Y21*SUM(Fasering!$D$5:$D$8)</f>
        <v>10.625817919801236</v>
      </c>
      <c r="AD21" s="101">
        <f>$Y21*SUM(Fasering!$D$5:$D$9)</f>
        <v>14.499776616177325</v>
      </c>
      <c r="AE21" s="45">
        <f>$Y21*SUM(Fasering!$D$5:$D$10)</f>
        <v>18.373735312553414</v>
      </c>
      <c r="AF21" s="45">
        <f>$Y21*SUM(Fasering!$D$5:$D$11)</f>
        <v>22.238985303623913</v>
      </c>
      <c r="AG21" s="116">
        <f>$Y21*SUM(Fasering!$D$5:$D$12)</f>
        <v>26.112944000000006</v>
      </c>
      <c r="AH21" s="5">
        <f>($AK$3+(I21+R21)*12*7.57%)*SUM(Fasering!$D$5)</f>
        <v>0</v>
      </c>
      <c r="AI21" s="109">
        <f>($AK$3+(J21+S21)*12*7.57%)*SUM(Fasering!$D$5:$D$7)</f>
        <v>508.52255896146613</v>
      </c>
      <c r="AJ21" s="109">
        <f>($AK$3+(K21+T21)*12*7.57%)*SUM(Fasering!$D$5:$D$8)</f>
        <v>833.03348606046427</v>
      </c>
      <c r="AK21" s="104">
        <f>($AK$3+(L21+U21)*12*7.57%)*SUM(Fasering!$D$5:$D$9)</f>
        <v>1181.4171894767808</v>
      </c>
      <c r="AL21" s="9">
        <f>($AK$3+(M21+V21)*12*7.57%)*SUM(Fasering!$D$5:$D$10)</f>
        <v>1553.6736692104146</v>
      </c>
      <c r="AM21" s="9">
        <f>($AK$3+(N21+W21)*12*7.57%)*SUM(Fasering!$D$5:$D$11)</f>
        <v>1948.8856491525241</v>
      </c>
      <c r="AN21" s="74">
        <f>($AK$3+(O21+X21)*12*7.57%)*SUM(Fasering!$D$5:$D$12)</f>
        <v>2368.8340152352007</v>
      </c>
      <c r="AO21" s="5">
        <f>($AK$3+(I21+AA21)*12*7.57%)*SUM(Fasering!$D$5)</f>
        <v>0</v>
      </c>
      <c r="AP21" s="109">
        <f>($AK$3+(J21+AB21)*12*7.57%)*SUM(Fasering!$D$5:$D$7)</f>
        <v>506.93675675151923</v>
      </c>
      <c r="AQ21" s="109">
        <f>($AK$3+(K21+AC21)*12*7.57%)*SUM(Fasering!$D$5:$D$8)</f>
        <v>829.10588832564224</v>
      </c>
      <c r="AR21" s="104">
        <f>($AK$3+(L21+AD21)*12*7.57%)*SUM(Fasering!$D$5:$D$9)</f>
        <v>1174.1036958964303</v>
      </c>
      <c r="AS21" s="9">
        <f>($AK$3+(M21+AE21)*12*7.57%)*SUM(Fasering!$D$5:$D$10)</f>
        <v>1541.9301794638827</v>
      </c>
      <c r="AT21" s="9">
        <f>($AK$3+(N21+AF21)*12*7.57%)*SUM(Fasering!$D$5:$D$11)</f>
        <v>1931.6815396900511</v>
      </c>
      <c r="AU21" s="74">
        <f>($AK$3+(O21+AG21)*12*7.57%)*SUM(Fasering!$D$5:$D$12)</f>
        <v>2345.114056115201</v>
      </c>
    </row>
    <row r="22" spans="1:47" x14ac:dyDescent="0.3">
      <c r="A22" s="32">
        <f t="shared" si="7"/>
        <v>12</v>
      </c>
      <c r="B22" s="142">
        <v>21923.82</v>
      </c>
      <c r="C22" s="143"/>
      <c r="D22" s="142">
        <f t="shared" si="0"/>
        <v>30097.020096</v>
      </c>
      <c r="E22" s="144">
        <f t="shared" si="1"/>
        <v>746.08563967684597</v>
      </c>
      <c r="F22" s="142">
        <f t="shared" si="2"/>
        <v>2508.085008</v>
      </c>
      <c r="G22" s="144">
        <f t="shared" si="8"/>
        <v>62.173803306403833</v>
      </c>
      <c r="H22" s="60">
        <f>'L4'!$H$10</f>
        <v>1742.05</v>
      </c>
      <c r="I22" s="60">
        <f>GEW!$E$12+($F22-GEW!$E$12)*SUM(Fasering!$D$5)</f>
        <v>1858.3776639999999</v>
      </c>
      <c r="J22" s="60">
        <f>GEW!$E$12+($F22-GEW!$E$12)*SUM(Fasering!$D$5:$D$7)</f>
        <v>2026.3683939274051</v>
      </c>
      <c r="K22" s="60">
        <f>GEW!$E$12+($F22-GEW!$E$12)*SUM(Fasering!$D$5:$D$8)</f>
        <v>2122.7550524132585</v>
      </c>
      <c r="L22" s="98">
        <f>GEW!$E$12+($F22-GEW!$E$12)*SUM(Fasering!$D$5:$D$9)</f>
        <v>2219.1417108991118</v>
      </c>
      <c r="M22" s="60">
        <f>GEW!$E$12+($F22-GEW!$E$12)*SUM(Fasering!$D$5:$D$10)</f>
        <v>2315.5283693849651</v>
      </c>
      <c r="N22" s="60">
        <f>GEW!$E$12+($F22-GEW!$E$12)*SUM(Fasering!$D$5:$D$11)</f>
        <v>2411.6983495141467</v>
      </c>
      <c r="O22" s="117">
        <f>GEW!$E$12+($F22-GEW!$E$12)*SUM(Fasering!$D$5:$D$12)</f>
        <v>2508.085008</v>
      </c>
      <c r="P22" s="142">
        <f t="shared" si="3"/>
        <v>52.224743999999994</v>
      </c>
      <c r="Q22" s="144">
        <f t="shared" si="4"/>
        <v>1.2946175870540084</v>
      </c>
      <c r="R22" s="45">
        <f>$P22*SUM(Fasering!$D$5)</f>
        <v>0</v>
      </c>
      <c r="S22" s="45">
        <f>$P22*SUM(Fasering!$D$5:$D$7)</f>
        <v>13.503422649986039</v>
      </c>
      <c r="T22" s="45">
        <f>$P22*SUM(Fasering!$D$5:$D$8)</f>
        <v>21.25117032580593</v>
      </c>
      <c r="U22" s="101">
        <f>$P22*SUM(Fasering!$D$5:$D$9)</f>
        <v>28.998918001625825</v>
      </c>
      <c r="V22" s="45">
        <f>$P22*SUM(Fasering!$D$5:$D$10)</f>
        <v>36.746665677445719</v>
      </c>
      <c r="W22" s="45">
        <f>$P22*SUM(Fasering!$D$5:$D$11)</f>
        <v>44.476996324180114</v>
      </c>
      <c r="X22" s="116">
        <f>$P22*SUM(Fasering!$D$5:$D$12)</f>
        <v>52.224744000000008</v>
      </c>
      <c r="Y22" s="142">
        <f t="shared" si="5"/>
        <v>26.112943999999999</v>
      </c>
      <c r="Z22" s="144">
        <f t="shared" si="6"/>
        <v>0.64732297303662123</v>
      </c>
      <c r="AA22" s="115">
        <f>$Y22*SUM(Fasering!$D$5)</f>
        <v>0</v>
      </c>
      <c r="AB22" s="45">
        <f>$Y22*SUM(Fasering!$D$5:$D$7)</f>
        <v>6.7518592234251456</v>
      </c>
      <c r="AC22" s="45">
        <f>$Y22*SUM(Fasering!$D$5:$D$8)</f>
        <v>10.625817919801236</v>
      </c>
      <c r="AD22" s="101">
        <f>$Y22*SUM(Fasering!$D$5:$D$9)</f>
        <v>14.499776616177325</v>
      </c>
      <c r="AE22" s="45">
        <f>$Y22*SUM(Fasering!$D$5:$D$10)</f>
        <v>18.373735312553414</v>
      </c>
      <c r="AF22" s="45">
        <f>$Y22*SUM(Fasering!$D$5:$D$11)</f>
        <v>22.238985303623913</v>
      </c>
      <c r="AG22" s="116">
        <f>$Y22*SUM(Fasering!$D$5:$D$12)</f>
        <v>26.112944000000006</v>
      </c>
      <c r="AH22" s="5">
        <f>($AK$3+(I22+R22)*12*7.57%)*SUM(Fasering!$D$5)</f>
        <v>0</v>
      </c>
      <c r="AI22" s="109">
        <f>($AK$3+(J22+S22)*12*7.57%)*SUM(Fasering!$D$5:$D$7)</f>
        <v>514.89328051429368</v>
      </c>
      <c r="AJ22" s="109">
        <f>($AK$3+(K22+T22)*12*7.57%)*SUM(Fasering!$D$5:$D$8)</f>
        <v>848.81201845442899</v>
      </c>
      <c r="AK22" s="104">
        <f>($AK$3+(L22+U22)*12*7.57%)*SUM(Fasering!$D$5:$D$9)</f>
        <v>1210.7980485060818</v>
      </c>
      <c r="AL22" s="9">
        <f>($AK$3+(M22+V22)*12*7.57%)*SUM(Fasering!$D$5:$D$10)</f>
        <v>1600.8513706692522</v>
      </c>
      <c r="AM22" s="9">
        <f>($AK$3+(N22+W22)*12*7.57%)*SUM(Fasering!$D$5:$D$11)</f>
        <v>2018.0005679376691</v>
      </c>
      <c r="AN22" s="74">
        <f>($AK$3+(O22+X22)*12*7.57%)*SUM(Fasering!$D$5:$D$12)</f>
        <v>2464.1253787168007</v>
      </c>
      <c r="AO22" s="5">
        <f>($AK$3+(I22+AA22)*12*7.57%)*SUM(Fasering!$D$5)</f>
        <v>0</v>
      </c>
      <c r="AP22" s="109">
        <f>($AK$3+(J22+AB22)*12*7.57%)*SUM(Fasering!$D$5:$D$7)</f>
        <v>513.30747830434689</v>
      </c>
      <c r="AQ22" s="109">
        <f>($AK$3+(K22+AC22)*12*7.57%)*SUM(Fasering!$D$5:$D$8)</f>
        <v>844.88442071960708</v>
      </c>
      <c r="AR22" s="104">
        <f>($AK$3+(L22+AD22)*12*7.57%)*SUM(Fasering!$D$5:$D$9)</f>
        <v>1203.4845549257313</v>
      </c>
      <c r="AS22" s="9">
        <f>($AK$3+(M22+AE22)*12*7.57%)*SUM(Fasering!$D$5:$D$10)</f>
        <v>1589.1078809227201</v>
      </c>
      <c r="AT22" s="9">
        <f>($AK$3+(N22+AF22)*12*7.57%)*SUM(Fasering!$D$5:$D$11)</f>
        <v>2000.7964584751958</v>
      </c>
      <c r="AU22" s="74">
        <f>($AK$3+(O22+AG22)*12*7.57%)*SUM(Fasering!$D$5:$D$12)</f>
        <v>2440.4054195968006</v>
      </c>
    </row>
    <row r="23" spans="1:47" x14ac:dyDescent="0.3">
      <c r="A23" s="32">
        <f t="shared" si="7"/>
        <v>13</v>
      </c>
      <c r="B23" s="142">
        <v>21923.82</v>
      </c>
      <c r="C23" s="143"/>
      <c r="D23" s="142">
        <f t="shared" si="0"/>
        <v>30097.020096</v>
      </c>
      <c r="E23" s="144">
        <f t="shared" si="1"/>
        <v>746.08563967684597</v>
      </c>
      <c r="F23" s="142">
        <f t="shared" si="2"/>
        <v>2508.085008</v>
      </c>
      <c r="G23" s="144">
        <f t="shared" si="8"/>
        <v>62.173803306403833</v>
      </c>
      <c r="H23" s="60">
        <f>'L4'!$H$10</f>
        <v>1742.05</v>
      </c>
      <c r="I23" s="60">
        <f>GEW!$E$12+($F23-GEW!$E$12)*SUM(Fasering!$D$5)</f>
        <v>1858.3776639999999</v>
      </c>
      <c r="J23" s="60">
        <f>GEW!$E$12+($F23-GEW!$E$12)*SUM(Fasering!$D$5:$D$7)</f>
        <v>2026.3683939274051</v>
      </c>
      <c r="K23" s="60">
        <f>GEW!$E$12+($F23-GEW!$E$12)*SUM(Fasering!$D$5:$D$8)</f>
        <v>2122.7550524132585</v>
      </c>
      <c r="L23" s="98">
        <f>GEW!$E$12+($F23-GEW!$E$12)*SUM(Fasering!$D$5:$D$9)</f>
        <v>2219.1417108991118</v>
      </c>
      <c r="M23" s="60">
        <f>GEW!$E$12+($F23-GEW!$E$12)*SUM(Fasering!$D$5:$D$10)</f>
        <v>2315.5283693849651</v>
      </c>
      <c r="N23" s="60">
        <f>GEW!$E$12+($F23-GEW!$E$12)*SUM(Fasering!$D$5:$D$11)</f>
        <v>2411.6983495141467</v>
      </c>
      <c r="O23" s="117">
        <f>GEW!$E$12+($F23-GEW!$E$12)*SUM(Fasering!$D$5:$D$12)</f>
        <v>2508.085008</v>
      </c>
      <c r="P23" s="142">
        <f t="shared" si="3"/>
        <v>52.224743999999994</v>
      </c>
      <c r="Q23" s="144">
        <f t="shared" si="4"/>
        <v>1.2946175870540084</v>
      </c>
      <c r="R23" s="45">
        <f>$P23*SUM(Fasering!$D$5)</f>
        <v>0</v>
      </c>
      <c r="S23" s="45">
        <f>$P23*SUM(Fasering!$D$5:$D$7)</f>
        <v>13.503422649986039</v>
      </c>
      <c r="T23" s="45">
        <f>$P23*SUM(Fasering!$D$5:$D$8)</f>
        <v>21.25117032580593</v>
      </c>
      <c r="U23" s="101">
        <f>$P23*SUM(Fasering!$D$5:$D$9)</f>
        <v>28.998918001625825</v>
      </c>
      <c r="V23" s="45">
        <f>$P23*SUM(Fasering!$D$5:$D$10)</f>
        <v>36.746665677445719</v>
      </c>
      <c r="W23" s="45">
        <f>$P23*SUM(Fasering!$D$5:$D$11)</f>
        <v>44.476996324180114</v>
      </c>
      <c r="X23" s="116">
        <f>$P23*SUM(Fasering!$D$5:$D$12)</f>
        <v>52.224744000000008</v>
      </c>
      <c r="Y23" s="142">
        <f t="shared" si="5"/>
        <v>26.112943999999999</v>
      </c>
      <c r="Z23" s="144">
        <f t="shared" si="6"/>
        <v>0.64732297303662123</v>
      </c>
      <c r="AA23" s="115">
        <f>$Y23*SUM(Fasering!$D$5)</f>
        <v>0</v>
      </c>
      <c r="AB23" s="45">
        <f>$Y23*SUM(Fasering!$D$5:$D$7)</f>
        <v>6.7518592234251456</v>
      </c>
      <c r="AC23" s="45">
        <f>$Y23*SUM(Fasering!$D$5:$D$8)</f>
        <v>10.625817919801236</v>
      </c>
      <c r="AD23" s="101">
        <f>$Y23*SUM(Fasering!$D$5:$D$9)</f>
        <v>14.499776616177325</v>
      </c>
      <c r="AE23" s="45">
        <f>$Y23*SUM(Fasering!$D$5:$D$10)</f>
        <v>18.373735312553414</v>
      </c>
      <c r="AF23" s="45">
        <f>$Y23*SUM(Fasering!$D$5:$D$11)</f>
        <v>22.238985303623913</v>
      </c>
      <c r="AG23" s="116">
        <f>$Y23*SUM(Fasering!$D$5:$D$12)</f>
        <v>26.112944000000006</v>
      </c>
      <c r="AH23" s="5">
        <f>($AK$3+(I23+R23)*12*7.57%)*SUM(Fasering!$D$5)</f>
        <v>0</v>
      </c>
      <c r="AI23" s="109">
        <f>($AK$3+(J23+S23)*12*7.57%)*SUM(Fasering!$D$5:$D$7)</f>
        <v>514.89328051429368</v>
      </c>
      <c r="AJ23" s="109">
        <f>($AK$3+(K23+T23)*12*7.57%)*SUM(Fasering!$D$5:$D$8)</f>
        <v>848.81201845442899</v>
      </c>
      <c r="AK23" s="104">
        <f>($AK$3+(L23+U23)*12*7.57%)*SUM(Fasering!$D$5:$D$9)</f>
        <v>1210.7980485060818</v>
      </c>
      <c r="AL23" s="9">
        <f>($AK$3+(M23+V23)*12*7.57%)*SUM(Fasering!$D$5:$D$10)</f>
        <v>1600.8513706692522</v>
      </c>
      <c r="AM23" s="9">
        <f>($AK$3+(N23+W23)*12*7.57%)*SUM(Fasering!$D$5:$D$11)</f>
        <v>2018.0005679376691</v>
      </c>
      <c r="AN23" s="74">
        <f>($AK$3+(O23+X23)*12*7.57%)*SUM(Fasering!$D$5:$D$12)</f>
        <v>2464.1253787168007</v>
      </c>
      <c r="AO23" s="5">
        <f>($AK$3+(I23+AA23)*12*7.57%)*SUM(Fasering!$D$5)</f>
        <v>0</v>
      </c>
      <c r="AP23" s="109">
        <f>($AK$3+(J23+AB23)*12*7.57%)*SUM(Fasering!$D$5:$D$7)</f>
        <v>513.30747830434689</v>
      </c>
      <c r="AQ23" s="109">
        <f>($AK$3+(K23+AC23)*12*7.57%)*SUM(Fasering!$D$5:$D$8)</f>
        <v>844.88442071960708</v>
      </c>
      <c r="AR23" s="104">
        <f>($AK$3+(L23+AD23)*12*7.57%)*SUM(Fasering!$D$5:$D$9)</f>
        <v>1203.4845549257313</v>
      </c>
      <c r="AS23" s="9">
        <f>($AK$3+(M23+AE23)*12*7.57%)*SUM(Fasering!$D$5:$D$10)</f>
        <v>1589.1078809227201</v>
      </c>
      <c r="AT23" s="9">
        <f>($AK$3+(N23+AF23)*12*7.57%)*SUM(Fasering!$D$5:$D$11)</f>
        <v>2000.7964584751958</v>
      </c>
      <c r="AU23" s="74">
        <f>($AK$3+(O23+AG23)*12*7.57%)*SUM(Fasering!$D$5:$D$12)</f>
        <v>2440.4054195968006</v>
      </c>
    </row>
    <row r="24" spans="1:47" x14ac:dyDescent="0.3">
      <c r="A24" s="32">
        <f t="shared" si="7"/>
        <v>14</v>
      </c>
      <c r="B24" s="142">
        <v>22840.81</v>
      </c>
      <c r="C24" s="143"/>
      <c r="D24" s="142">
        <f t="shared" si="0"/>
        <v>31355.863968000001</v>
      </c>
      <c r="E24" s="144">
        <f t="shared" si="1"/>
        <v>777.29156413377325</v>
      </c>
      <c r="F24" s="142">
        <f t="shared" si="2"/>
        <v>2612.988664</v>
      </c>
      <c r="G24" s="144">
        <f t="shared" si="8"/>
        <v>64.774297011147766</v>
      </c>
      <c r="H24" s="60">
        <f>'L4'!$H$10</f>
        <v>1742.05</v>
      </c>
      <c r="I24" s="60">
        <f>GEW!$E$12+($F24-GEW!$E$12)*SUM(Fasering!$D$5)</f>
        <v>1858.3776639999999</v>
      </c>
      <c r="J24" s="60">
        <f>GEW!$E$12+($F24-GEW!$E$12)*SUM(Fasering!$D$5:$D$7)</f>
        <v>2053.4926705824855</v>
      </c>
      <c r="K24" s="60">
        <f>GEW!$E$12+($F24-GEW!$E$12)*SUM(Fasering!$D$5:$D$8)</f>
        <v>2165.4422020420961</v>
      </c>
      <c r="L24" s="98">
        <f>GEW!$E$12+($F24-GEW!$E$12)*SUM(Fasering!$D$5:$D$9)</f>
        <v>2277.3917335017072</v>
      </c>
      <c r="M24" s="60">
        <f>GEW!$E$12+($F24-GEW!$E$12)*SUM(Fasering!$D$5:$D$10)</f>
        <v>2389.3412649613183</v>
      </c>
      <c r="N24" s="60">
        <f>GEW!$E$12+($F24-GEW!$E$12)*SUM(Fasering!$D$5:$D$11)</f>
        <v>2501.0391325403893</v>
      </c>
      <c r="O24" s="117">
        <f>GEW!$E$12+($F24-GEW!$E$12)*SUM(Fasering!$D$5:$D$12)</f>
        <v>2612.988664</v>
      </c>
      <c r="P24" s="142">
        <f t="shared" si="3"/>
        <v>31.49660799999997</v>
      </c>
      <c r="Q24" s="144">
        <f t="shared" si="4"/>
        <v>0.78078051755210032</v>
      </c>
      <c r="R24" s="45">
        <f>$P24*SUM(Fasering!$D$5)</f>
        <v>0</v>
      </c>
      <c r="S24" s="45">
        <f>$P24*SUM(Fasering!$D$5:$D$7)</f>
        <v>8.1438792665969046</v>
      </c>
      <c r="T24" s="45">
        <f>$P24*SUM(Fasering!$D$5:$D$8)</f>
        <v>12.816525846314175</v>
      </c>
      <c r="U24" s="101">
        <f>$P24*SUM(Fasering!$D$5:$D$9)</f>
        <v>17.489172426031445</v>
      </c>
      <c r="V24" s="45">
        <f>$P24*SUM(Fasering!$D$5:$D$10)</f>
        <v>22.161819005748715</v>
      </c>
      <c r="W24" s="45">
        <f>$P24*SUM(Fasering!$D$5:$D$11)</f>
        <v>26.823961420282707</v>
      </c>
      <c r="X24" s="116">
        <f>$P24*SUM(Fasering!$D$5:$D$12)</f>
        <v>31.496607999999977</v>
      </c>
      <c r="Y24" s="142">
        <f t="shared" si="5"/>
        <v>5.3848079999999667</v>
      </c>
      <c r="Z24" s="144">
        <f t="shared" si="6"/>
        <v>0.13348590353471296</v>
      </c>
      <c r="AA24" s="115">
        <f>$Y24*SUM(Fasering!$D$5)</f>
        <v>0</v>
      </c>
      <c r="AB24" s="45">
        <f>$Y24*SUM(Fasering!$D$5:$D$7)</f>
        <v>1.3923158400360101</v>
      </c>
      <c r="AC24" s="45">
        <f>$Y24*SUM(Fasering!$D$5:$D$8)</f>
        <v>2.1911734403094765</v>
      </c>
      <c r="AD24" s="101">
        <f>$Y24*SUM(Fasering!$D$5:$D$9)</f>
        <v>2.9900310405829429</v>
      </c>
      <c r="AE24" s="45">
        <f>$Y24*SUM(Fasering!$D$5:$D$10)</f>
        <v>3.7888886408564093</v>
      </c>
      <c r="AF24" s="45">
        <f>$Y24*SUM(Fasering!$D$5:$D$11)</f>
        <v>4.5859503997265012</v>
      </c>
      <c r="AG24" s="116">
        <f>$Y24*SUM(Fasering!$D$5:$D$12)</f>
        <v>5.3848079999999676</v>
      </c>
      <c r="AH24" s="5">
        <f>($AK$3+(I24+R24)*12*7.57%)*SUM(Fasering!$D$5)</f>
        <v>0</v>
      </c>
      <c r="AI24" s="109">
        <f>($AK$3+(J24+S24)*12*7.57%)*SUM(Fasering!$D$5:$D$7)</f>
        <v>520.00536492208755</v>
      </c>
      <c r="AJ24" s="109">
        <f>($AK$3+(K24+T24)*12*7.57%)*SUM(Fasering!$D$5:$D$8)</f>
        <v>861.47325137132725</v>
      </c>
      <c r="AK24" s="104">
        <f>($AK$3+(L24+U24)*12*7.57%)*SUM(Fasering!$D$5:$D$9)</f>
        <v>1234.3742525648847</v>
      </c>
      <c r="AL24" s="9">
        <f>($AK$3+(M24+V24)*12*7.57%)*SUM(Fasering!$D$5:$D$10)</f>
        <v>1638.7083685027596</v>
      </c>
      <c r="AM24" s="9">
        <f>($AK$3+(N24+W24)*12*7.57%)*SUM(Fasering!$D$5:$D$11)</f>
        <v>2073.4607376747454</v>
      </c>
      <c r="AN24" s="74">
        <f>($AK$3+(O24+X24)*12*7.57%)*SUM(Fasering!$D$5:$D$12)</f>
        <v>2540.5904210848007</v>
      </c>
      <c r="AO24" s="5">
        <f>($AK$3+(I24+AA24)*12*7.57%)*SUM(Fasering!$D$5)</f>
        <v>0</v>
      </c>
      <c r="AP24" s="109">
        <f>($AK$3+(J24+AB24)*12*7.57%)*SUM(Fasering!$D$5:$D$7)</f>
        <v>518.41956271214065</v>
      </c>
      <c r="AQ24" s="109">
        <f>($AK$3+(K24+AC24)*12*7.57%)*SUM(Fasering!$D$5:$D$8)</f>
        <v>857.54565363650511</v>
      </c>
      <c r="AR24" s="104">
        <f>($AK$3+(L24+AD24)*12*7.57%)*SUM(Fasering!$D$5:$D$9)</f>
        <v>1227.0607589845342</v>
      </c>
      <c r="AS24" s="9">
        <f>($AK$3+(M24+AE24)*12*7.57%)*SUM(Fasering!$D$5:$D$10)</f>
        <v>1626.9648787562276</v>
      </c>
      <c r="AT24" s="9">
        <f>($AK$3+(N24+AF24)*12*7.57%)*SUM(Fasering!$D$5:$D$11)</f>
        <v>2056.256628212273</v>
      </c>
      <c r="AU24" s="74">
        <f>($AK$3+(O24+AG24)*12*7.57%)*SUM(Fasering!$D$5:$D$12)</f>
        <v>2516.8704619648006</v>
      </c>
    </row>
    <row r="25" spans="1:47" x14ac:dyDescent="0.3">
      <c r="A25" s="32">
        <f t="shared" si="7"/>
        <v>15</v>
      </c>
      <c r="B25" s="142">
        <v>22840.81</v>
      </c>
      <c r="C25" s="143"/>
      <c r="D25" s="142">
        <f t="shared" si="0"/>
        <v>31355.863968000001</v>
      </c>
      <c r="E25" s="144">
        <f t="shared" si="1"/>
        <v>777.29156413377325</v>
      </c>
      <c r="F25" s="142">
        <f t="shared" si="2"/>
        <v>2612.988664</v>
      </c>
      <c r="G25" s="144">
        <f t="shared" si="8"/>
        <v>64.774297011147766</v>
      </c>
      <c r="H25" s="60">
        <f>'L4'!$H$10</f>
        <v>1742.05</v>
      </c>
      <c r="I25" s="60">
        <f>GEW!$E$12+($F25-GEW!$E$12)*SUM(Fasering!$D$5)</f>
        <v>1858.3776639999999</v>
      </c>
      <c r="J25" s="60">
        <f>GEW!$E$12+($F25-GEW!$E$12)*SUM(Fasering!$D$5:$D$7)</f>
        <v>2053.4926705824855</v>
      </c>
      <c r="K25" s="60">
        <f>GEW!$E$12+($F25-GEW!$E$12)*SUM(Fasering!$D$5:$D$8)</f>
        <v>2165.4422020420961</v>
      </c>
      <c r="L25" s="98">
        <f>GEW!$E$12+($F25-GEW!$E$12)*SUM(Fasering!$D$5:$D$9)</f>
        <v>2277.3917335017072</v>
      </c>
      <c r="M25" s="60">
        <f>GEW!$E$12+($F25-GEW!$E$12)*SUM(Fasering!$D$5:$D$10)</f>
        <v>2389.3412649613183</v>
      </c>
      <c r="N25" s="60">
        <f>GEW!$E$12+($F25-GEW!$E$12)*SUM(Fasering!$D$5:$D$11)</f>
        <v>2501.0391325403893</v>
      </c>
      <c r="O25" s="117">
        <f>GEW!$E$12+($F25-GEW!$E$12)*SUM(Fasering!$D$5:$D$12)</f>
        <v>2612.988664</v>
      </c>
      <c r="P25" s="142">
        <f t="shared" si="3"/>
        <v>31.49660799999997</v>
      </c>
      <c r="Q25" s="144">
        <f t="shared" si="4"/>
        <v>0.78078051755210032</v>
      </c>
      <c r="R25" s="45">
        <f>$P25*SUM(Fasering!$D$5)</f>
        <v>0</v>
      </c>
      <c r="S25" s="45">
        <f>$P25*SUM(Fasering!$D$5:$D$7)</f>
        <v>8.1438792665969046</v>
      </c>
      <c r="T25" s="45">
        <f>$P25*SUM(Fasering!$D$5:$D$8)</f>
        <v>12.816525846314175</v>
      </c>
      <c r="U25" s="101">
        <f>$P25*SUM(Fasering!$D$5:$D$9)</f>
        <v>17.489172426031445</v>
      </c>
      <c r="V25" s="45">
        <f>$P25*SUM(Fasering!$D$5:$D$10)</f>
        <v>22.161819005748715</v>
      </c>
      <c r="W25" s="45">
        <f>$P25*SUM(Fasering!$D$5:$D$11)</f>
        <v>26.823961420282707</v>
      </c>
      <c r="X25" s="116">
        <f>$P25*SUM(Fasering!$D$5:$D$12)</f>
        <v>31.496607999999977</v>
      </c>
      <c r="Y25" s="142">
        <f t="shared" si="5"/>
        <v>5.3848079999999667</v>
      </c>
      <c r="Z25" s="144">
        <f t="shared" si="6"/>
        <v>0.13348590353471296</v>
      </c>
      <c r="AA25" s="115">
        <f>$Y25*SUM(Fasering!$D$5)</f>
        <v>0</v>
      </c>
      <c r="AB25" s="45">
        <f>$Y25*SUM(Fasering!$D$5:$D$7)</f>
        <v>1.3923158400360101</v>
      </c>
      <c r="AC25" s="45">
        <f>$Y25*SUM(Fasering!$D$5:$D$8)</f>
        <v>2.1911734403094765</v>
      </c>
      <c r="AD25" s="101">
        <f>$Y25*SUM(Fasering!$D$5:$D$9)</f>
        <v>2.9900310405829429</v>
      </c>
      <c r="AE25" s="45">
        <f>$Y25*SUM(Fasering!$D$5:$D$10)</f>
        <v>3.7888886408564093</v>
      </c>
      <c r="AF25" s="45">
        <f>$Y25*SUM(Fasering!$D$5:$D$11)</f>
        <v>4.5859503997265012</v>
      </c>
      <c r="AG25" s="116">
        <f>$Y25*SUM(Fasering!$D$5:$D$12)</f>
        <v>5.3848079999999676</v>
      </c>
      <c r="AH25" s="5">
        <f>($AK$3+(I25+R25)*12*7.57%)*SUM(Fasering!$D$5)</f>
        <v>0</v>
      </c>
      <c r="AI25" s="109">
        <f>($AK$3+(J25+S25)*12*7.57%)*SUM(Fasering!$D$5:$D$7)</f>
        <v>520.00536492208755</v>
      </c>
      <c r="AJ25" s="109">
        <f>($AK$3+(K25+T25)*12*7.57%)*SUM(Fasering!$D$5:$D$8)</f>
        <v>861.47325137132725</v>
      </c>
      <c r="AK25" s="104">
        <f>($AK$3+(L25+U25)*12*7.57%)*SUM(Fasering!$D$5:$D$9)</f>
        <v>1234.3742525648847</v>
      </c>
      <c r="AL25" s="9">
        <f>($AK$3+(M25+V25)*12*7.57%)*SUM(Fasering!$D$5:$D$10)</f>
        <v>1638.7083685027596</v>
      </c>
      <c r="AM25" s="9">
        <f>($AK$3+(N25+W25)*12*7.57%)*SUM(Fasering!$D$5:$D$11)</f>
        <v>2073.4607376747454</v>
      </c>
      <c r="AN25" s="74">
        <f>($AK$3+(O25+X25)*12*7.57%)*SUM(Fasering!$D$5:$D$12)</f>
        <v>2540.5904210848007</v>
      </c>
      <c r="AO25" s="5">
        <f>($AK$3+(I25+AA25)*12*7.57%)*SUM(Fasering!$D$5)</f>
        <v>0</v>
      </c>
      <c r="AP25" s="109">
        <f>($AK$3+(J25+AB25)*12*7.57%)*SUM(Fasering!$D$5:$D$7)</f>
        <v>518.41956271214065</v>
      </c>
      <c r="AQ25" s="109">
        <f>($AK$3+(K25+AC25)*12*7.57%)*SUM(Fasering!$D$5:$D$8)</f>
        <v>857.54565363650511</v>
      </c>
      <c r="AR25" s="104">
        <f>($AK$3+(L25+AD25)*12*7.57%)*SUM(Fasering!$D$5:$D$9)</f>
        <v>1227.0607589845342</v>
      </c>
      <c r="AS25" s="9">
        <f>($AK$3+(M25+AE25)*12*7.57%)*SUM(Fasering!$D$5:$D$10)</f>
        <v>1626.9648787562276</v>
      </c>
      <c r="AT25" s="9">
        <f>($AK$3+(N25+AF25)*12*7.57%)*SUM(Fasering!$D$5:$D$11)</f>
        <v>2056.256628212273</v>
      </c>
      <c r="AU25" s="74">
        <f>($AK$3+(O25+AG25)*12*7.57%)*SUM(Fasering!$D$5:$D$12)</f>
        <v>2516.8704619648006</v>
      </c>
    </row>
    <row r="26" spans="1:47" x14ac:dyDescent="0.3">
      <c r="A26" s="32">
        <f t="shared" si="7"/>
        <v>16</v>
      </c>
      <c r="B26" s="142">
        <v>23757.8</v>
      </c>
      <c r="C26" s="143"/>
      <c r="D26" s="142">
        <f t="shared" si="0"/>
        <v>32614.707839999999</v>
      </c>
      <c r="E26" s="144">
        <f t="shared" si="1"/>
        <v>808.49748859070053</v>
      </c>
      <c r="F26" s="142">
        <f t="shared" si="2"/>
        <v>2717.8923199999999</v>
      </c>
      <c r="G26" s="144">
        <f t="shared" si="8"/>
        <v>67.374790715891706</v>
      </c>
      <c r="H26" s="60">
        <f>'L4'!$H$10</f>
        <v>1742.05</v>
      </c>
      <c r="I26" s="60">
        <f>GEW!$E$12+($F26-GEW!$E$12)*SUM(Fasering!$D$5)</f>
        <v>1858.3776639999999</v>
      </c>
      <c r="J26" s="60">
        <f>GEW!$E$12+($F26-GEW!$E$12)*SUM(Fasering!$D$5:$D$7)</f>
        <v>2080.6169472375655</v>
      </c>
      <c r="K26" s="60">
        <f>GEW!$E$12+($F26-GEW!$E$12)*SUM(Fasering!$D$5:$D$8)</f>
        <v>2208.1293516709343</v>
      </c>
      <c r="L26" s="98">
        <f>GEW!$E$12+($F26-GEW!$E$12)*SUM(Fasering!$D$5:$D$9)</f>
        <v>2335.6417561043027</v>
      </c>
      <c r="M26" s="60">
        <f>GEW!$E$12+($F26-GEW!$E$12)*SUM(Fasering!$D$5:$D$10)</f>
        <v>2463.154160537671</v>
      </c>
      <c r="N26" s="60">
        <f>GEW!$E$12+($F26-GEW!$E$12)*SUM(Fasering!$D$5:$D$11)</f>
        <v>2590.3799155666316</v>
      </c>
      <c r="O26" s="117">
        <f>GEW!$E$12+($F26-GEW!$E$12)*SUM(Fasering!$D$5:$D$12)</f>
        <v>2717.8923199999999</v>
      </c>
      <c r="P26" s="142">
        <f t="shared" si="3"/>
        <v>0</v>
      </c>
      <c r="Q26" s="144">
        <f t="shared" si="4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101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116">
        <f>$P26*SUM(Fasering!$D$5:$D$12)</f>
        <v>0</v>
      </c>
      <c r="Y26" s="142">
        <f t="shared" si="5"/>
        <v>0</v>
      </c>
      <c r="Z26" s="144">
        <f t="shared" si="6"/>
        <v>0</v>
      </c>
      <c r="AA26" s="115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101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116">
        <f>$Y26*SUM(Fasering!$D$5:$D$12)</f>
        <v>0</v>
      </c>
      <c r="AH26" s="5">
        <f>($AK$3+(I26+R26)*12*7.57%)*SUM(Fasering!$D$5)</f>
        <v>0</v>
      </c>
      <c r="AI26" s="109">
        <f>($AK$3+(J26+S26)*12*7.57%)*SUM(Fasering!$D$5:$D$7)</f>
        <v>524.46346658279549</v>
      </c>
      <c r="AJ26" s="109">
        <f>($AK$3+(K26+T26)*12*7.57%)*SUM(Fasering!$D$5:$D$8)</f>
        <v>872.51474814461665</v>
      </c>
      <c r="AK26" s="104">
        <f>($AK$3+(L26+U26)*12*7.57%)*SUM(Fasering!$D$5:$D$9)</f>
        <v>1254.9343814836288</v>
      </c>
      <c r="AL26" s="9">
        <f>($AK$3+(M26+V26)*12*7.57%)*SUM(Fasering!$D$5:$D$10)</f>
        <v>1671.7223665998322</v>
      </c>
      <c r="AM26" s="9">
        <f>($AK$3+(N26+W26)*12*7.57%)*SUM(Fasering!$D$5:$D$11)</f>
        <v>2121.8259552816903</v>
      </c>
      <c r="AN26" s="74">
        <f>($AK$3+(O26+X26)*12*7.57%)*SUM(Fasering!$D$5:$D$12)</f>
        <v>2607.2733834880005</v>
      </c>
      <c r="AO26" s="5">
        <f>($AK$3+(I26+AA26)*12*7.57%)*SUM(Fasering!$D$5)</f>
        <v>0</v>
      </c>
      <c r="AP26" s="109">
        <f>($AK$3+(J26+AB26)*12*7.57%)*SUM(Fasering!$D$5:$D$7)</f>
        <v>524.46346658279549</v>
      </c>
      <c r="AQ26" s="109">
        <f>($AK$3+(K26+AC26)*12*7.57%)*SUM(Fasering!$D$5:$D$8)</f>
        <v>872.51474814461665</v>
      </c>
      <c r="AR26" s="104">
        <f>($AK$3+(L26+AD26)*12*7.57%)*SUM(Fasering!$D$5:$D$9)</f>
        <v>1254.9343814836288</v>
      </c>
      <c r="AS26" s="9">
        <f>($AK$3+(M26+AE26)*12*7.57%)*SUM(Fasering!$D$5:$D$10)</f>
        <v>1671.7223665998322</v>
      </c>
      <c r="AT26" s="9">
        <f>($AK$3+(N26+AF26)*12*7.57%)*SUM(Fasering!$D$5:$D$11)</f>
        <v>2121.8259552816903</v>
      </c>
      <c r="AU26" s="74">
        <f>($AK$3+(O26+AG26)*12*7.57%)*SUM(Fasering!$D$5:$D$12)</f>
        <v>2607.2733834880005</v>
      </c>
    </row>
    <row r="27" spans="1:47" x14ac:dyDescent="0.3">
      <c r="A27" s="32">
        <f t="shared" si="7"/>
        <v>17</v>
      </c>
      <c r="B27" s="142">
        <v>23757.8</v>
      </c>
      <c r="C27" s="143"/>
      <c r="D27" s="142">
        <f t="shared" si="0"/>
        <v>32614.707839999999</v>
      </c>
      <c r="E27" s="144">
        <f t="shared" si="1"/>
        <v>808.49748859070053</v>
      </c>
      <c r="F27" s="142">
        <f t="shared" si="2"/>
        <v>2717.8923199999999</v>
      </c>
      <c r="G27" s="144">
        <f t="shared" si="8"/>
        <v>67.374790715891706</v>
      </c>
      <c r="H27" s="60">
        <f>'L4'!$H$10</f>
        <v>1742.05</v>
      </c>
      <c r="I27" s="60">
        <f>GEW!$E$12+($F27-GEW!$E$12)*SUM(Fasering!$D$5)</f>
        <v>1858.3776639999999</v>
      </c>
      <c r="J27" s="60">
        <f>GEW!$E$12+($F27-GEW!$E$12)*SUM(Fasering!$D$5:$D$7)</f>
        <v>2080.6169472375655</v>
      </c>
      <c r="K27" s="60">
        <f>GEW!$E$12+($F27-GEW!$E$12)*SUM(Fasering!$D$5:$D$8)</f>
        <v>2208.1293516709343</v>
      </c>
      <c r="L27" s="98">
        <f>GEW!$E$12+($F27-GEW!$E$12)*SUM(Fasering!$D$5:$D$9)</f>
        <v>2335.6417561043027</v>
      </c>
      <c r="M27" s="60">
        <f>GEW!$E$12+($F27-GEW!$E$12)*SUM(Fasering!$D$5:$D$10)</f>
        <v>2463.154160537671</v>
      </c>
      <c r="N27" s="60">
        <f>GEW!$E$12+($F27-GEW!$E$12)*SUM(Fasering!$D$5:$D$11)</f>
        <v>2590.3799155666316</v>
      </c>
      <c r="O27" s="117">
        <f>GEW!$E$12+($F27-GEW!$E$12)*SUM(Fasering!$D$5:$D$12)</f>
        <v>2717.8923199999999</v>
      </c>
      <c r="P27" s="142">
        <f t="shared" si="3"/>
        <v>0</v>
      </c>
      <c r="Q27" s="144">
        <f t="shared" si="4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101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116">
        <f>$P27*SUM(Fasering!$D$5:$D$12)</f>
        <v>0</v>
      </c>
      <c r="Y27" s="142">
        <f t="shared" si="5"/>
        <v>0</v>
      </c>
      <c r="Z27" s="144">
        <f t="shared" si="6"/>
        <v>0</v>
      </c>
      <c r="AA27" s="115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101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116">
        <f>$Y27*SUM(Fasering!$D$5:$D$12)</f>
        <v>0</v>
      </c>
      <c r="AH27" s="5">
        <f>($AK$3+(I27+R27)*12*7.57%)*SUM(Fasering!$D$5)</f>
        <v>0</v>
      </c>
      <c r="AI27" s="109">
        <f>($AK$3+(J27+S27)*12*7.57%)*SUM(Fasering!$D$5:$D$7)</f>
        <v>524.46346658279549</v>
      </c>
      <c r="AJ27" s="109">
        <f>($AK$3+(K27+T27)*12*7.57%)*SUM(Fasering!$D$5:$D$8)</f>
        <v>872.51474814461665</v>
      </c>
      <c r="AK27" s="104">
        <f>($AK$3+(L27+U27)*12*7.57%)*SUM(Fasering!$D$5:$D$9)</f>
        <v>1254.9343814836288</v>
      </c>
      <c r="AL27" s="9">
        <f>($AK$3+(M27+V27)*12*7.57%)*SUM(Fasering!$D$5:$D$10)</f>
        <v>1671.7223665998322</v>
      </c>
      <c r="AM27" s="9">
        <f>($AK$3+(N27+W27)*12*7.57%)*SUM(Fasering!$D$5:$D$11)</f>
        <v>2121.8259552816903</v>
      </c>
      <c r="AN27" s="74">
        <f>($AK$3+(O27+X27)*12*7.57%)*SUM(Fasering!$D$5:$D$12)</f>
        <v>2607.2733834880005</v>
      </c>
      <c r="AO27" s="5">
        <f>($AK$3+(I27+AA27)*12*7.57%)*SUM(Fasering!$D$5)</f>
        <v>0</v>
      </c>
      <c r="AP27" s="109">
        <f>($AK$3+(J27+AB27)*12*7.57%)*SUM(Fasering!$D$5:$D$7)</f>
        <v>524.46346658279549</v>
      </c>
      <c r="AQ27" s="109">
        <f>($AK$3+(K27+AC27)*12*7.57%)*SUM(Fasering!$D$5:$D$8)</f>
        <v>872.51474814461665</v>
      </c>
      <c r="AR27" s="104">
        <f>($AK$3+(L27+AD27)*12*7.57%)*SUM(Fasering!$D$5:$D$9)</f>
        <v>1254.9343814836288</v>
      </c>
      <c r="AS27" s="9">
        <f>($AK$3+(M27+AE27)*12*7.57%)*SUM(Fasering!$D$5:$D$10)</f>
        <v>1671.7223665998322</v>
      </c>
      <c r="AT27" s="9">
        <f>($AK$3+(N27+AF27)*12*7.57%)*SUM(Fasering!$D$5:$D$11)</f>
        <v>2121.8259552816903</v>
      </c>
      <c r="AU27" s="74">
        <f>($AK$3+(O27+AG27)*12*7.57%)*SUM(Fasering!$D$5:$D$12)</f>
        <v>2607.2733834880005</v>
      </c>
    </row>
    <row r="28" spans="1:47" x14ac:dyDescent="0.3">
      <c r="A28" s="32">
        <f t="shared" si="7"/>
        <v>18</v>
      </c>
      <c r="B28" s="142">
        <v>24674.75</v>
      </c>
      <c r="C28" s="143"/>
      <c r="D28" s="142">
        <f t="shared" si="0"/>
        <v>33873.496800000001</v>
      </c>
      <c r="E28" s="144">
        <f t="shared" si="1"/>
        <v>839.70205181470453</v>
      </c>
      <c r="F28" s="142">
        <f t="shared" si="2"/>
        <v>2822.7913999999996</v>
      </c>
      <c r="G28" s="144">
        <f t="shared" si="8"/>
        <v>69.975170984558702</v>
      </c>
      <c r="H28" s="60">
        <f>'L4'!$H$10</f>
        <v>1742.05</v>
      </c>
      <c r="I28" s="60">
        <f>GEW!$E$12+($F28-GEW!$E$12)*SUM(Fasering!$D$5)</f>
        <v>1858.3776639999999</v>
      </c>
      <c r="J28" s="60">
        <f>GEW!$E$12+($F28-GEW!$E$12)*SUM(Fasering!$D$5:$D$7)</f>
        <v>2107.7400407051887</v>
      </c>
      <c r="K28" s="60">
        <f>GEW!$E$12+($F28-GEW!$E$12)*SUM(Fasering!$D$5:$D$8)</f>
        <v>2250.8146392445856</v>
      </c>
      <c r="L28" s="98">
        <f>GEW!$E$12+($F28-GEW!$E$12)*SUM(Fasering!$D$5:$D$9)</f>
        <v>2393.8892377839825</v>
      </c>
      <c r="M28" s="60">
        <f>GEW!$E$12+($F28-GEW!$E$12)*SUM(Fasering!$D$5:$D$10)</f>
        <v>2536.9638363233794</v>
      </c>
      <c r="N28" s="60">
        <f>GEW!$E$12+($F28-GEW!$E$12)*SUM(Fasering!$D$5:$D$11)</f>
        <v>2679.7168014606032</v>
      </c>
      <c r="O28" s="117">
        <f>GEW!$E$12+($F28-GEW!$E$12)*SUM(Fasering!$D$5:$D$12)</f>
        <v>2822.7914000000001</v>
      </c>
      <c r="P28" s="142">
        <f t="shared" si="3"/>
        <v>0</v>
      </c>
      <c r="Q28" s="144">
        <f t="shared" si="4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101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116">
        <f>$P28*SUM(Fasering!$D$5:$D$12)</f>
        <v>0</v>
      </c>
      <c r="Y28" s="142">
        <f t="shared" si="5"/>
        <v>0</v>
      </c>
      <c r="Z28" s="144">
        <f t="shared" si="6"/>
        <v>0</v>
      </c>
      <c r="AA28" s="115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101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116">
        <f>$Y28*SUM(Fasering!$D$5:$D$12)</f>
        <v>0</v>
      </c>
      <c r="AH28" s="5">
        <f>($AK$3+(I28+R28)*12*7.57%)*SUM(Fasering!$D$5)</f>
        <v>0</v>
      </c>
      <c r="AI28" s="109">
        <f>($AK$3+(J28+S28)*12*7.57%)*SUM(Fasering!$D$5:$D$7)</f>
        <v>530.83411865907522</v>
      </c>
      <c r="AJ28" s="109">
        <f>($AK$3+(K28+T28)*12*7.57%)*SUM(Fasering!$D$5:$D$8)</f>
        <v>888.29310846420037</v>
      </c>
      <c r="AK28" s="104">
        <f>($AK$3+(L28+U28)*12*7.57%)*SUM(Fasering!$D$5:$D$9)</f>
        <v>1284.314920097001</v>
      </c>
      <c r="AL28" s="9">
        <f>($AK$3+(M28+V28)*12*7.57%)*SUM(Fasering!$D$5:$D$10)</f>
        <v>1718.8995535574763</v>
      </c>
      <c r="AM28" s="9">
        <f>($AK$3+(N28+W28)*12*7.57%)*SUM(Fasering!$D$5:$D$11)</f>
        <v>2190.9401203270995</v>
      </c>
      <c r="AN28" s="74">
        <f>($AK$3+(O28+X28)*12*7.57%)*SUM(Fasering!$D$5:$D$12)</f>
        <v>2702.5637077600009</v>
      </c>
      <c r="AO28" s="5">
        <f>($AK$3+(I28+AA28)*12*7.57%)*SUM(Fasering!$D$5)</f>
        <v>0</v>
      </c>
      <c r="AP28" s="109">
        <f>($AK$3+(J28+AB28)*12*7.57%)*SUM(Fasering!$D$5:$D$7)</f>
        <v>530.83411865907522</v>
      </c>
      <c r="AQ28" s="109">
        <f>($AK$3+(K28+AC28)*12*7.57%)*SUM(Fasering!$D$5:$D$8)</f>
        <v>888.29310846420037</v>
      </c>
      <c r="AR28" s="104">
        <f>($AK$3+(L28+AD28)*12*7.57%)*SUM(Fasering!$D$5:$D$9)</f>
        <v>1284.314920097001</v>
      </c>
      <c r="AS28" s="9">
        <f>($AK$3+(M28+AE28)*12*7.57%)*SUM(Fasering!$D$5:$D$10)</f>
        <v>1718.8995535574763</v>
      </c>
      <c r="AT28" s="9">
        <f>($AK$3+(N28+AF28)*12*7.57%)*SUM(Fasering!$D$5:$D$11)</f>
        <v>2190.9401203270995</v>
      </c>
      <c r="AU28" s="74">
        <f>($AK$3+(O28+AG28)*12*7.57%)*SUM(Fasering!$D$5:$D$12)</f>
        <v>2702.5637077600009</v>
      </c>
    </row>
    <row r="29" spans="1:47" x14ac:dyDescent="0.3">
      <c r="A29" s="32">
        <f t="shared" si="7"/>
        <v>19</v>
      </c>
      <c r="B29" s="142">
        <v>24674.75</v>
      </c>
      <c r="C29" s="143"/>
      <c r="D29" s="142">
        <f t="shared" si="0"/>
        <v>33873.496800000001</v>
      </c>
      <c r="E29" s="144">
        <f t="shared" si="1"/>
        <v>839.70205181470453</v>
      </c>
      <c r="F29" s="142">
        <f t="shared" si="2"/>
        <v>2822.7913999999996</v>
      </c>
      <c r="G29" s="144">
        <f t="shared" si="8"/>
        <v>69.975170984558702</v>
      </c>
      <c r="H29" s="60">
        <f>'L4'!$H$10</f>
        <v>1742.05</v>
      </c>
      <c r="I29" s="60">
        <f>GEW!$E$12+($F29-GEW!$E$12)*SUM(Fasering!$D$5)</f>
        <v>1858.3776639999999</v>
      </c>
      <c r="J29" s="60">
        <f>GEW!$E$12+($F29-GEW!$E$12)*SUM(Fasering!$D$5:$D$7)</f>
        <v>2107.7400407051887</v>
      </c>
      <c r="K29" s="60">
        <f>GEW!$E$12+($F29-GEW!$E$12)*SUM(Fasering!$D$5:$D$8)</f>
        <v>2250.8146392445856</v>
      </c>
      <c r="L29" s="98">
        <f>GEW!$E$12+($F29-GEW!$E$12)*SUM(Fasering!$D$5:$D$9)</f>
        <v>2393.8892377839825</v>
      </c>
      <c r="M29" s="60">
        <f>GEW!$E$12+($F29-GEW!$E$12)*SUM(Fasering!$D$5:$D$10)</f>
        <v>2536.9638363233794</v>
      </c>
      <c r="N29" s="60">
        <f>GEW!$E$12+($F29-GEW!$E$12)*SUM(Fasering!$D$5:$D$11)</f>
        <v>2679.7168014606032</v>
      </c>
      <c r="O29" s="117">
        <f>GEW!$E$12+($F29-GEW!$E$12)*SUM(Fasering!$D$5:$D$12)</f>
        <v>2822.7914000000001</v>
      </c>
      <c r="P29" s="142">
        <f t="shared" si="3"/>
        <v>0</v>
      </c>
      <c r="Q29" s="144">
        <f t="shared" si="4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101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116">
        <f>$P29*SUM(Fasering!$D$5:$D$12)</f>
        <v>0</v>
      </c>
      <c r="Y29" s="142">
        <f t="shared" si="5"/>
        <v>0</v>
      </c>
      <c r="Z29" s="144">
        <f t="shared" si="6"/>
        <v>0</v>
      </c>
      <c r="AA29" s="115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101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116">
        <f>$Y29*SUM(Fasering!$D$5:$D$12)</f>
        <v>0</v>
      </c>
      <c r="AH29" s="5">
        <f>($AK$3+(I29+R29)*12*7.57%)*SUM(Fasering!$D$5)</f>
        <v>0</v>
      </c>
      <c r="AI29" s="109">
        <f>($AK$3+(J29+S29)*12*7.57%)*SUM(Fasering!$D$5:$D$7)</f>
        <v>530.83411865907522</v>
      </c>
      <c r="AJ29" s="109">
        <f>($AK$3+(K29+T29)*12*7.57%)*SUM(Fasering!$D$5:$D$8)</f>
        <v>888.29310846420037</v>
      </c>
      <c r="AK29" s="104">
        <f>($AK$3+(L29+U29)*12*7.57%)*SUM(Fasering!$D$5:$D$9)</f>
        <v>1284.314920097001</v>
      </c>
      <c r="AL29" s="9">
        <f>($AK$3+(M29+V29)*12*7.57%)*SUM(Fasering!$D$5:$D$10)</f>
        <v>1718.8995535574763</v>
      </c>
      <c r="AM29" s="9">
        <f>($AK$3+(N29+W29)*12*7.57%)*SUM(Fasering!$D$5:$D$11)</f>
        <v>2190.9401203270995</v>
      </c>
      <c r="AN29" s="74">
        <f>($AK$3+(O29+X29)*12*7.57%)*SUM(Fasering!$D$5:$D$12)</f>
        <v>2702.5637077600009</v>
      </c>
      <c r="AO29" s="5">
        <f>($AK$3+(I29+AA29)*12*7.57%)*SUM(Fasering!$D$5)</f>
        <v>0</v>
      </c>
      <c r="AP29" s="109">
        <f>($AK$3+(J29+AB29)*12*7.57%)*SUM(Fasering!$D$5:$D$7)</f>
        <v>530.83411865907522</v>
      </c>
      <c r="AQ29" s="109">
        <f>($AK$3+(K29+AC29)*12*7.57%)*SUM(Fasering!$D$5:$D$8)</f>
        <v>888.29310846420037</v>
      </c>
      <c r="AR29" s="104">
        <f>($AK$3+(L29+AD29)*12*7.57%)*SUM(Fasering!$D$5:$D$9)</f>
        <v>1284.314920097001</v>
      </c>
      <c r="AS29" s="9">
        <f>($AK$3+(M29+AE29)*12*7.57%)*SUM(Fasering!$D$5:$D$10)</f>
        <v>1718.8995535574763</v>
      </c>
      <c r="AT29" s="9">
        <f>($AK$3+(N29+AF29)*12*7.57%)*SUM(Fasering!$D$5:$D$11)</f>
        <v>2190.9401203270995</v>
      </c>
      <c r="AU29" s="74">
        <f>($AK$3+(O29+AG29)*12*7.57%)*SUM(Fasering!$D$5:$D$12)</f>
        <v>2702.5637077600009</v>
      </c>
    </row>
    <row r="30" spans="1:47" x14ac:dyDescent="0.3">
      <c r="A30" s="32">
        <f t="shared" si="7"/>
        <v>20</v>
      </c>
      <c r="B30" s="142">
        <v>25591.74</v>
      </c>
      <c r="C30" s="143"/>
      <c r="D30" s="142">
        <f t="shared" si="0"/>
        <v>35132.340672000006</v>
      </c>
      <c r="E30" s="144">
        <f t="shared" si="1"/>
        <v>870.90797627163192</v>
      </c>
      <c r="F30" s="142">
        <f t="shared" si="2"/>
        <v>2927.695056</v>
      </c>
      <c r="G30" s="144">
        <f t="shared" si="8"/>
        <v>72.575664689302656</v>
      </c>
      <c r="H30" s="60">
        <f>'L4'!$H$10</f>
        <v>1742.05</v>
      </c>
      <c r="I30" s="60">
        <f>GEW!$E$12+($F30-GEW!$E$12)*SUM(Fasering!$D$5)</f>
        <v>1858.3776639999999</v>
      </c>
      <c r="J30" s="60">
        <f>GEW!$E$12+($F30-GEW!$E$12)*SUM(Fasering!$D$5:$D$7)</f>
        <v>2134.8643173602691</v>
      </c>
      <c r="K30" s="60">
        <f>GEW!$E$12+($F30-GEW!$E$12)*SUM(Fasering!$D$5:$D$8)</f>
        <v>2293.5017888734237</v>
      </c>
      <c r="L30" s="98">
        <f>GEW!$E$12+($F30-GEW!$E$12)*SUM(Fasering!$D$5:$D$9)</f>
        <v>2452.1392603865784</v>
      </c>
      <c r="M30" s="60">
        <f>GEW!$E$12+($F30-GEW!$E$12)*SUM(Fasering!$D$5:$D$10)</f>
        <v>2610.776731899733</v>
      </c>
      <c r="N30" s="60">
        <f>GEW!$E$12+($F30-GEW!$E$12)*SUM(Fasering!$D$5:$D$11)</f>
        <v>2769.0575844868458</v>
      </c>
      <c r="O30" s="117">
        <f>GEW!$E$12+($F30-GEW!$E$12)*SUM(Fasering!$D$5:$D$12)</f>
        <v>2927.6950560000005</v>
      </c>
      <c r="P30" s="142">
        <f t="shared" si="3"/>
        <v>0</v>
      </c>
      <c r="Q30" s="144">
        <f t="shared" si="4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101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116">
        <f>$P30*SUM(Fasering!$D$5:$D$12)</f>
        <v>0</v>
      </c>
      <c r="Y30" s="142">
        <f t="shared" si="5"/>
        <v>0</v>
      </c>
      <c r="Z30" s="144">
        <f t="shared" si="6"/>
        <v>0</v>
      </c>
      <c r="AA30" s="115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101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116">
        <f>$Y30*SUM(Fasering!$D$5:$D$12)</f>
        <v>0</v>
      </c>
      <c r="AH30" s="5">
        <f>($AK$3+(I30+R30)*12*7.57%)*SUM(Fasering!$D$5)</f>
        <v>0</v>
      </c>
      <c r="AI30" s="109">
        <f>($AK$3+(J30+S30)*12*7.57%)*SUM(Fasering!$D$5:$D$7)</f>
        <v>537.20504864154702</v>
      </c>
      <c r="AJ30" s="109">
        <f>($AK$3+(K30+T30)*12*7.57%)*SUM(Fasering!$D$5:$D$8)</f>
        <v>904.07215708130661</v>
      </c>
      <c r="AK30" s="104">
        <f>($AK$3+(L30+U30)*12*7.57%)*SUM(Fasering!$D$5:$D$9)</f>
        <v>1313.6967403740891</v>
      </c>
      <c r="AL30" s="9">
        <f>($AK$3+(M30+V30)*12*7.57%)*SUM(Fasering!$D$5:$D$10)</f>
        <v>1766.0787985198954</v>
      </c>
      <c r="AM30" s="9">
        <f>($AK$3+(N30+W30)*12*7.57%)*SUM(Fasering!$D$5:$D$11)</f>
        <v>2260.0573003314512</v>
      </c>
      <c r="AN30" s="74">
        <f>($AK$3+(O30+X30)*12*7.57%)*SUM(Fasering!$D$5:$D$12)</f>
        <v>2797.8581888704011</v>
      </c>
      <c r="AO30" s="5">
        <f>($AK$3+(I30+AA30)*12*7.57%)*SUM(Fasering!$D$5)</f>
        <v>0</v>
      </c>
      <c r="AP30" s="109">
        <f>($AK$3+(J30+AB30)*12*7.57%)*SUM(Fasering!$D$5:$D$7)</f>
        <v>537.20504864154702</v>
      </c>
      <c r="AQ30" s="109">
        <f>($AK$3+(K30+AC30)*12*7.57%)*SUM(Fasering!$D$5:$D$8)</f>
        <v>904.07215708130661</v>
      </c>
      <c r="AR30" s="104">
        <f>($AK$3+(L30+AD30)*12*7.57%)*SUM(Fasering!$D$5:$D$9)</f>
        <v>1313.6967403740891</v>
      </c>
      <c r="AS30" s="9">
        <f>($AK$3+(M30+AE30)*12*7.57%)*SUM(Fasering!$D$5:$D$10)</f>
        <v>1766.0787985198954</v>
      </c>
      <c r="AT30" s="9">
        <f>($AK$3+(N30+AF30)*12*7.57%)*SUM(Fasering!$D$5:$D$11)</f>
        <v>2260.0573003314512</v>
      </c>
      <c r="AU30" s="74">
        <f>($AK$3+(O30+AG30)*12*7.57%)*SUM(Fasering!$D$5:$D$12)</f>
        <v>2797.8581888704011</v>
      </c>
    </row>
    <row r="31" spans="1:47" x14ac:dyDescent="0.3">
      <c r="A31" s="32">
        <f t="shared" si="7"/>
        <v>21</v>
      </c>
      <c r="B31" s="142">
        <v>25591.74</v>
      </c>
      <c r="C31" s="143"/>
      <c r="D31" s="142">
        <f t="shared" si="0"/>
        <v>35132.340672000006</v>
      </c>
      <c r="E31" s="144">
        <f t="shared" si="1"/>
        <v>870.90797627163192</v>
      </c>
      <c r="F31" s="142">
        <f t="shared" si="2"/>
        <v>2927.695056</v>
      </c>
      <c r="G31" s="144">
        <f t="shared" si="8"/>
        <v>72.575664689302656</v>
      </c>
      <c r="H31" s="60">
        <f>'L4'!$H$10</f>
        <v>1742.05</v>
      </c>
      <c r="I31" s="60">
        <f>GEW!$E$12+($F31-GEW!$E$12)*SUM(Fasering!$D$5)</f>
        <v>1858.3776639999999</v>
      </c>
      <c r="J31" s="60">
        <f>GEW!$E$12+($F31-GEW!$E$12)*SUM(Fasering!$D$5:$D$7)</f>
        <v>2134.8643173602691</v>
      </c>
      <c r="K31" s="60">
        <f>GEW!$E$12+($F31-GEW!$E$12)*SUM(Fasering!$D$5:$D$8)</f>
        <v>2293.5017888734237</v>
      </c>
      <c r="L31" s="98">
        <f>GEW!$E$12+($F31-GEW!$E$12)*SUM(Fasering!$D$5:$D$9)</f>
        <v>2452.1392603865784</v>
      </c>
      <c r="M31" s="60">
        <f>GEW!$E$12+($F31-GEW!$E$12)*SUM(Fasering!$D$5:$D$10)</f>
        <v>2610.776731899733</v>
      </c>
      <c r="N31" s="60">
        <f>GEW!$E$12+($F31-GEW!$E$12)*SUM(Fasering!$D$5:$D$11)</f>
        <v>2769.0575844868458</v>
      </c>
      <c r="O31" s="117">
        <f>GEW!$E$12+($F31-GEW!$E$12)*SUM(Fasering!$D$5:$D$12)</f>
        <v>2927.6950560000005</v>
      </c>
      <c r="P31" s="142">
        <f t="shared" si="3"/>
        <v>0</v>
      </c>
      <c r="Q31" s="144">
        <f t="shared" si="4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101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116">
        <f>$P31*SUM(Fasering!$D$5:$D$12)</f>
        <v>0</v>
      </c>
      <c r="Y31" s="142">
        <f t="shared" si="5"/>
        <v>0</v>
      </c>
      <c r="Z31" s="144">
        <f t="shared" si="6"/>
        <v>0</v>
      </c>
      <c r="AA31" s="115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101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116">
        <f>$Y31*SUM(Fasering!$D$5:$D$12)</f>
        <v>0</v>
      </c>
      <c r="AH31" s="5">
        <f>($AK$3+(I31+R31)*12*7.57%)*SUM(Fasering!$D$5)</f>
        <v>0</v>
      </c>
      <c r="AI31" s="109">
        <f>($AK$3+(J31+S31)*12*7.57%)*SUM(Fasering!$D$5:$D$7)</f>
        <v>537.20504864154702</v>
      </c>
      <c r="AJ31" s="109">
        <f>($AK$3+(K31+T31)*12*7.57%)*SUM(Fasering!$D$5:$D$8)</f>
        <v>904.07215708130661</v>
      </c>
      <c r="AK31" s="104">
        <f>($AK$3+(L31+U31)*12*7.57%)*SUM(Fasering!$D$5:$D$9)</f>
        <v>1313.6967403740891</v>
      </c>
      <c r="AL31" s="9">
        <f>($AK$3+(M31+V31)*12*7.57%)*SUM(Fasering!$D$5:$D$10)</f>
        <v>1766.0787985198954</v>
      </c>
      <c r="AM31" s="9">
        <f>($AK$3+(N31+W31)*12*7.57%)*SUM(Fasering!$D$5:$D$11)</f>
        <v>2260.0573003314512</v>
      </c>
      <c r="AN31" s="74">
        <f>($AK$3+(O31+X31)*12*7.57%)*SUM(Fasering!$D$5:$D$12)</f>
        <v>2797.8581888704011</v>
      </c>
      <c r="AO31" s="5">
        <f>($AK$3+(I31+AA31)*12*7.57%)*SUM(Fasering!$D$5)</f>
        <v>0</v>
      </c>
      <c r="AP31" s="109">
        <f>($AK$3+(J31+AB31)*12*7.57%)*SUM(Fasering!$D$5:$D$7)</f>
        <v>537.20504864154702</v>
      </c>
      <c r="AQ31" s="109">
        <f>($AK$3+(K31+AC31)*12*7.57%)*SUM(Fasering!$D$5:$D$8)</f>
        <v>904.07215708130661</v>
      </c>
      <c r="AR31" s="104">
        <f>($AK$3+(L31+AD31)*12*7.57%)*SUM(Fasering!$D$5:$D$9)</f>
        <v>1313.6967403740891</v>
      </c>
      <c r="AS31" s="9">
        <f>($AK$3+(M31+AE31)*12*7.57%)*SUM(Fasering!$D$5:$D$10)</f>
        <v>1766.0787985198954</v>
      </c>
      <c r="AT31" s="9">
        <f>($AK$3+(N31+AF31)*12*7.57%)*SUM(Fasering!$D$5:$D$11)</f>
        <v>2260.0573003314512</v>
      </c>
      <c r="AU31" s="74">
        <f>($AK$3+(O31+AG31)*12*7.57%)*SUM(Fasering!$D$5:$D$12)</f>
        <v>2797.8581888704011</v>
      </c>
    </row>
    <row r="32" spans="1:47" x14ac:dyDescent="0.3">
      <c r="A32" s="32">
        <f t="shared" si="7"/>
        <v>22</v>
      </c>
      <c r="B32" s="142">
        <v>26508.73</v>
      </c>
      <c r="C32" s="143"/>
      <c r="D32" s="142">
        <f t="shared" si="0"/>
        <v>36391.184544000003</v>
      </c>
      <c r="E32" s="144">
        <f t="shared" si="1"/>
        <v>902.1139007285592</v>
      </c>
      <c r="F32" s="142">
        <f t="shared" si="2"/>
        <v>3032.598712</v>
      </c>
      <c r="G32" s="144">
        <f t="shared" si="8"/>
        <v>75.176158394046595</v>
      </c>
      <c r="H32" s="60">
        <f>'L4'!$H$10</f>
        <v>1742.05</v>
      </c>
      <c r="I32" s="60">
        <f>GEW!$E$12+($F32-GEW!$E$12)*SUM(Fasering!$D$5)</f>
        <v>1858.3776639999999</v>
      </c>
      <c r="J32" s="60">
        <f>GEW!$E$12+($F32-GEW!$E$12)*SUM(Fasering!$D$5:$D$7)</f>
        <v>2161.9885940153495</v>
      </c>
      <c r="K32" s="60">
        <f>GEW!$E$12+($F32-GEW!$E$12)*SUM(Fasering!$D$5:$D$8)</f>
        <v>2336.1889385022614</v>
      </c>
      <c r="L32" s="98">
        <f>GEW!$E$12+($F32-GEW!$E$12)*SUM(Fasering!$D$5:$D$9)</f>
        <v>2510.3892829891738</v>
      </c>
      <c r="M32" s="60">
        <f>GEW!$E$12+($F32-GEW!$E$12)*SUM(Fasering!$D$5:$D$10)</f>
        <v>2684.5896274760862</v>
      </c>
      <c r="N32" s="60">
        <f>GEW!$E$12+($F32-GEW!$E$12)*SUM(Fasering!$D$5:$D$11)</f>
        <v>2858.398367513088</v>
      </c>
      <c r="O32" s="117">
        <f>GEW!$E$12+($F32-GEW!$E$12)*SUM(Fasering!$D$5:$D$12)</f>
        <v>3032.598712</v>
      </c>
      <c r="P32" s="142">
        <f t="shared" si="3"/>
        <v>0</v>
      </c>
      <c r="Q32" s="144">
        <f t="shared" si="4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101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116">
        <f>$P32*SUM(Fasering!$D$5:$D$12)</f>
        <v>0</v>
      </c>
      <c r="Y32" s="142">
        <f t="shared" si="5"/>
        <v>0</v>
      </c>
      <c r="Z32" s="144">
        <f t="shared" si="6"/>
        <v>0</v>
      </c>
      <c r="AA32" s="115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101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116">
        <f>$Y32*SUM(Fasering!$D$5:$D$12)</f>
        <v>0</v>
      </c>
      <c r="AH32" s="5">
        <f>($AK$3+(I32+R32)*12*7.57%)*SUM(Fasering!$D$5)</f>
        <v>0</v>
      </c>
      <c r="AI32" s="109">
        <f>($AK$3+(J32+S32)*12*7.57%)*SUM(Fasering!$D$5:$D$7)</f>
        <v>543.57597862401894</v>
      </c>
      <c r="AJ32" s="109">
        <f>($AK$3+(K32+T32)*12*7.57%)*SUM(Fasering!$D$5:$D$8)</f>
        <v>919.85120569841251</v>
      </c>
      <c r="AK32" s="104">
        <f>($AK$3+(L32+U32)*12*7.57%)*SUM(Fasering!$D$5:$D$9)</f>
        <v>1343.0785606511777</v>
      </c>
      <c r="AL32" s="9">
        <f>($AK$3+(M32+V32)*12*7.57%)*SUM(Fasering!$D$5:$D$10)</f>
        <v>1813.2580434823142</v>
      </c>
      <c r="AM32" s="9">
        <f>($AK$3+(N32+W32)*12*7.57%)*SUM(Fasering!$D$5:$D$11)</f>
        <v>2329.1744803358024</v>
      </c>
      <c r="AN32" s="74">
        <f>($AK$3+(O32+X32)*12*7.57%)*SUM(Fasering!$D$5:$D$12)</f>
        <v>2893.152669980801</v>
      </c>
      <c r="AO32" s="5">
        <f>($AK$3+(I32+AA32)*12*7.57%)*SUM(Fasering!$D$5)</f>
        <v>0</v>
      </c>
      <c r="AP32" s="109">
        <f>($AK$3+(J32+AB32)*12*7.57%)*SUM(Fasering!$D$5:$D$7)</f>
        <v>543.57597862401894</v>
      </c>
      <c r="AQ32" s="109">
        <f>($AK$3+(K32+AC32)*12*7.57%)*SUM(Fasering!$D$5:$D$8)</f>
        <v>919.85120569841251</v>
      </c>
      <c r="AR32" s="104">
        <f>($AK$3+(L32+AD32)*12*7.57%)*SUM(Fasering!$D$5:$D$9)</f>
        <v>1343.0785606511777</v>
      </c>
      <c r="AS32" s="9">
        <f>($AK$3+(M32+AE32)*12*7.57%)*SUM(Fasering!$D$5:$D$10)</f>
        <v>1813.2580434823142</v>
      </c>
      <c r="AT32" s="9">
        <f>($AK$3+(N32+AF32)*12*7.57%)*SUM(Fasering!$D$5:$D$11)</f>
        <v>2329.1744803358024</v>
      </c>
      <c r="AU32" s="74">
        <f>($AK$3+(O32+AG32)*12*7.57%)*SUM(Fasering!$D$5:$D$12)</f>
        <v>2893.152669980801</v>
      </c>
    </row>
    <row r="33" spans="1:47" x14ac:dyDescent="0.3">
      <c r="A33" s="32">
        <f t="shared" si="7"/>
        <v>23</v>
      </c>
      <c r="B33" s="142">
        <v>27425.69</v>
      </c>
      <c r="C33" s="143"/>
      <c r="D33" s="142">
        <f t="shared" si="0"/>
        <v>37649.987231999999</v>
      </c>
      <c r="E33" s="144">
        <f t="shared" si="1"/>
        <v>933.31880426079385</v>
      </c>
      <c r="F33" s="142">
        <f t="shared" si="2"/>
        <v>3137.4989359999995</v>
      </c>
      <c r="G33" s="144">
        <f t="shared" si="8"/>
        <v>77.776567021732816</v>
      </c>
      <c r="H33" s="60">
        <f>'L4'!$H$10</f>
        <v>1742.05</v>
      </c>
      <c r="I33" s="60">
        <f>GEW!$E$12+($F33-GEW!$E$12)*SUM(Fasering!$D$5)</f>
        <v>1858.3776639999999</v>
      </c>
      <c r="J33" s="60">
        <f>GEW!$E$12+($F33-GEW!$E$12)*SUM(Fasering!$D$5:$D$7)</f>
        <v>2189.1119832798367</v>
      </c>
      <c r="K33" s="60">
        <f>GEW!$E$12+($F33-GEW!$E$12)*SUM(Fasering!$D$5:$D$8)</f>
        <v>2378.8746915897095</v>
      </c>
      <c r="L33" s="98">
        <f>GEW!$E$12+($F33-GEW!$E$12)*SUM(Fasering!$D$5:$D$9)</f>
        <v>2568.6373998995823</v>
      </c>
      <c r="M33" s="60">
        <f>GEW!$E$12+($F33-GEW!$E$12)*SUM(Fasering!$D$5:$D$10)</f>
        <v>2758.4001082094555</v>
      </c>
      <c r="N33" s="60">
        <f>GEW!$E$12+($F33-GEW!$E$12)*SUM(Fasering!$D$5:$D$11)</f>
        <v>2947.7362276901267</v>
      </c>
      <c r="O33" s="117">
        <f>GEW!$E$12+($F33-GEW!$E$12)*SUM(Fasering!$D$5:$D$12)</f>
        <v>3137.498936</v>
      </c>
      <c r="P33" s="142">
        <f t="shared" si="3"/>
        <v>0</v>
      </c>
      <c r="Q33" s="144">
        <f t="shared" si="4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101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116">
        <f>$P33*SUM(Fasering!$D$5:$D$12)</f>
        <v>0</v>
      </c>
      <c r="Y33" s="142">
        <f t="shared" si="5"/>
        <v>0</v>
      </c>
      <c r="Z33" s="144">
        <f t="shared" si="6"/>
        <v>0</v>
      </c>
      <c r="AA33" s="115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101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116">
        <f>$Y33*SUM(Fasering!$D$5:$D$12)</f>
        <v>0</v>
      </c>
      <c r="AH33" s="5">
        <f>($AK$3+(I33+R33)*12*7.57%)*SUM(Fasering!$D$5)</f>
        <v>0</v>
      </c>
      <c r="AI33" s="109">
        <f>($AK$3+(J33+S33)*12*7.57%)*SUM(Fasering!$D$5:$D$7)</f>
        <v>549.94670017684643</v>
      </c>
      <c r="AJ33" s="109">
        <f>($AK$3+(K33+T33)*12*7.57%)*SUM(Fasering!$D$5:$D$8)</f>
        <v>935.6297380923769</v>
      </c>
      <c r="AK33" s="104">
        <f>($AK$3+(L33+U33)*12*7.57%)*SUM(Fasering!$D$5:$D$9)</f>
        <v>1372.4594196804787</v>
      </c>
      <c r="AL33" s="9">
        <f>($AK$3+(M33+V33)*12*7.57%)*SUM(Fasering!$D$5:$D$10)</f>
        <v>1860.4357449411518</v>
      </c>
      <c r="AM33" s="9">
        <f>($AK$3+(N33+W33)*12*7.57%)*SUM(Fasering!$D$5:$D$11)</f>
        <v>2398.2893991209467</v>
      </c>
      <c r="AN33" s="74">
        <f>($AK$3+(O33+X33)*12*7.57%)*SUM(Fasering!$D$5:$D$12)</f>
        <v>2988.4440334624005</v>
      </c>
      <c r="AO33" s="5">
        <f>($AK$3+(I33+AA33)*12*7.57%)*SUM(Fasering!$D$5)</f>
        <v>0</v>
      </c>
      <c r="AP33" s="109">
        <f>($AK$3+(J33+AB33)*12*7.57%)*SUM(Fasering!$D$5:$D$7)</f>
        <v>549.94670017684643</v>
      </c>
      <c r="AQ33" s="109">
        <f>($AK$3+(K33+AC33)*12*7.57%)*SUM(Fasering!$D$5:$D$8)</f>
        <v>935.6297380923769</v>
      </c>
      <c r="AR33" s="104">
        <f>($AK$3+(L33+AD33)*12*7.57%)*SUM(Fasering!$D$5:$D$9)</f>
        <v>1372.4594196804787</v>
      </c>
      <c r="AS33" s="9">
        <f>($AK$3+(M33+AE33)*12*7.57%)*SUM(Fasering!$D$5:$D$10)</f>
        <v>1860.4357449411518</v>
      </c>
      <c r="AT33" s="9">
        <f>($AK$3+(N33+AF33)*12*7.57%)*SUM(Fasering!$D$5:$D$11)</f>
        <v>2398.2893991209467</v>
      </c>
      <c r="AU33" s="74">
        <f>($AK$3+(O33+AG33)*12*7.57%)*SUM(Fasering!$D$5:$D$12)</f>
        <v>2988.4440334624005</v>
      </c>
    </row>
    <row r="34" spans="1:47" x14ac:dyDescent="0.3">
      <c r="A34" s="32">
        <f t="shared" si="7"/>
        <v>24</v>
      </c>
      <c r="B34" s="142">
        <v>28342.68</v>
      </c>
      <c r="C34" s="143"/>
      <c r="D34" s="142">
        <f t="shared" si="0"/>
        <v>38908.831104000004</v>
      </c>
      <c r="E34" s="144">
        <f t="shared" si="1"/>
        <v>964.52472871772125</v>
      </c>
      <c r="F34" s="142">
        <f t="shared" si="2"/>
        <v>3242.4025919999999</v>
      </c>
      <c r="G34" s="144">
        <f t="shared" si="8"/>
        <v>80.377060726476756</v>
      </c>
      <c r="H34" s="60">
        <f>'L4'!$H$10</f>
        <v>1742.05</v>
      </c>
      <c r="I34" s="60">
        <f>GEW!$E$12+($F34-GEW!$E$12)*SUM(Fasering!$D$5)</f>
        <v>1858.3776639999999</v>
      </c>
      <c r="J34" s="60">
        <f>GEW!$E$12+($F34-GEW!$E$12)*SUM(Fasering!$D$5:$D$7)</f>
        <v>2216.2362599349171</v>
      </c>
      <c r="K34" s="60">
        <f>GEW!$E$12+($F34-GEW!$E$12)*SUM(Fasering!$D$5:$D$8)</f>
        <v>2421.5618412185477</v>
      </c>
      <c r="L34" s="98">
        <f>GEW!$E$12+($F34-GEW!$E$12)*SUM(Fasering!$D$5:$D$9)</f>
        <v>2626.8874225021782</v>
      </c>
      <c r="M34" s="60">
        <f>GEW!$E$12+($F34-GEW!$E$12)*SUM(Fasering!$D$5:$D$10)</f>
        <v>2832.2130037858087</v>
      </c>
      <c r="N34" s="60">
        <f>GEW!$E$12+($F34-GEW!$E$12)*SUM(Fasering!$D$5:$D$11)</f>
        <v>3037.0770107163698</v>
      </c>
      <c r="O34" s="117">
        <f>GEW!$E$12+($F34-GEW!$E$12)*SUM(Fasering!$D$5:$D$12)</f>
        <v>3242.4025920000004</v>
      </c>
      <c r="P34" s="142">
        <f t="shared" si="3"/>
        <v>0</v>
      </c>
      <c r="Q34" s="144">
        <f t="shared" si="4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101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116">
        <f>$P34*SUM(Fasering!$D$5:$D$12)</f>
        <v>0</v>
      </c>
      <c r="Y34" s="142">
        <f t="shared" si="5"/>
        <v>0</v>
      </c>
      <c r="Z34" s="144">
        <f t="shared" si="6"/>
        <v>0</v>
      </c>
      <c r="AA34" s="115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101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116">
        <f>$Y34*SUM(Fasering!$D$5:$D$12)</f>
        <v>0</v>
      </c>
      <c r="AH34" s="5">
        <f>($AK$3+(I34+R34)*12*7.57%)*SUM(Fasering!$D$5)</f>
        <v>0</v>
      </c>
      <c r="AI34" s="109">
        <f>($AK$3+(J34+S34)*12*7.57%)*SUM(Fasering!$D$5:$D$7)</f>
        <v>556.31763015931836</v>
      </c>
      <c r="AJ34" s="109">
        <f>($AK$3+(K34+T34)*12*7.57%)*SUM(Fasering!$D$5:$D$8)</f>
        <v>951.40878670948325</v>
      </c>
      <c r="AK34" s="104">
        <f>($AK$3+(L34+U34)*12*7.57%)*SUM(Fasering!$D$5:$D$9)</f>
        <v>1401.8412399575675</v>
      </c>
      <c r="AL34" s="9">
        <f>($AK$3+(M34+V34)*12*7.57%)*SUM(Fasering!$D$5:$D$10)</f>
        <v>1907.6149899035709</v>
      </c>
      <c r="AM34" s="9">
        <f>($AK$3+(N34+W34)*12*7.57%)*SUM(Fasering!$D$5:$D$11)</f>
        <v>2467.4065791252983</v>
      </c>
      <c r="AN34" s="74">
        <f>($AK$3+(O34+X34)*12*7.57%)*SUM(Fasering!$D$5:$D$12)</f>
        <v>3083.7385145728017</v>
      </c>
      <c r="AO34" s="5">
        <f>($AK$3+(I34+AA34)*12*7.57%)*SUM(Fasering!$D$5)</f>
        <v>0</v>
      </c>
      <c r="AP34" s="109">
        <f>($AK$3+(J34+AB34)*12*7.57%)*SUM(Fasering!$D$5:$D$7)</f>
        <v>556.31763015931836</v>
      </c>
      <c r="AQ34" s="109">
        <f>($AK$3+(K34+AC34)*12*7.57%)*SUM(Fasering!$D$5:$D$8)</f>
        <v>951.40878670948325</v>
      </c>
      <c r="AR34" s="104">
        <f>($AK$3+(L34+AD34)*12*7.57%)*SUM(Fasering!$D$5:$D$9)</f>
        <v>1401.8412399575675</v>
      </c>
      <c r="AS34" s="9">
        <f>($AK$3+(M34+AE34)*12*7.57%)*SUM(Fasering!$D$5:$D$10)</f>
        <v>1907.6149899035709</v>
      </c>
      <c r="AT34" s="9">
        <f>($AK$3+(N34+AF34)*12*7.57%)*SUM(Fasering!$D$5:$D$11)</f>
        <v>2467.4065791252983</v>
      </c>
      <c r="AU34" s="74">
        <f>($AK$3+(O34+AG34)*12*7.57%)*SUM(Fasering!$D$5:$D$12)</f>
        <v>3083.7385145728017</v>
      </c>
    </row>
    <row r="35" spans="1:47" x14ac:dyDescent="0.3">
      <c r="A35" s="32">
        <f t="shared" si="7"/>
        <v>25</v>
      </c>
      <c r="B35" s="142">
        <v>28342.68</v>
      </c>
      <c r="C35" s="143"/>
      <c r="D35" s="142">
        <f t="shared" si="0"/>
        <v>38908.831104000004</v>
      </c>
      <c r="E35" s="144">
        <f t="shared" si="1"/>
        <v>964.52472871772125</v>
      </c>
      <c r="F35" s="142">
        <f t="shared" si="2"/>
        <v>3242.4025919999999</v>
      </c>
      <c r="G35" s="144">
        <f t="shared" si="8"/>
        <v>80.377060726476756</v>
      </c>
      <c r="H35" s="60">
        <f>'L4'!$H$10</f>
        <v>1742.05</v>
      </c>
      <c r="I35" s="60">
        <f>GEW!$E$12+($F35-GEW!$E$12)*SUM(Fasering!$D$5)</f>
        <v>1858.3776639999999</v>
      </c>
      <c r="J35" s="60">
        <f>GEW!$E$12+($F35-GEW!$E$12)*SUM(Fasering!$D$5:$D$7)</f>
        <v>2216.2362599349171</v>
      </c>
      <c r="K35" s="60">
        <f>GEW!$E$12+($F35-GEW!$E$12)*SUM(Fasering!$D$5:$D$8)</f>
        <v>2421.5618412185477</v>
      </c>
      <c r="L35" s="98">
        <f>GEW!$E$12+($F35-GEW!$E$12)*SUM(Fasering!$D$5:$D$9)</f>
        <v>2626.8874225021782</v>
      </c>
      <c r="M35" s="60">
        <f>GEW!$E$12+($F35-GEW!$E$12)*SUM(Fasering!$D$5:$D$10)</f>
        <v>2832.2130037858087</v>
      </c>
      <c r="N35" s="60">
        <f>GEW!$E$12+($F35-GEW!$E$12)*SUM(Fasering!$D$5:$D$11)</f>
        <v>3037.0770107163698</v>
      </c>
      <c r="O35" s="117">
        <f>GEW!$E$12+($F35-GEW!$E$12)*SUM(Fasering!$D$5:$D$12)</f>
        <v>3242.4025920000004</v>
      </c>
      <c r="P35" s="142">
        <f t="shared" si="3"/>
        <v>0</v>
      </c>
      <c r="Q35" s="144">
        <f t="shared" si="4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101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116">
        <f>$P35*SUM(Fasering!$D$5:$D$12)</f>
        <v>0</v>
      </c>
      <c r="Y35" s="142">
        <f t="shared" si="5"/>
        <v>0</v>
      </c>
      <c r="Z35" s="144">
        <f t="shared" si="6"/>
        <v>0</v>
      </c>
      <c r="AA35" s="115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101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116">
        <f>$Y35*SUM(Fasering!$D$5:$D$12)</f>
        <v>0</v>
      </c>
      <c r="AH35" s="5">
        <f>($AK$3+(I35+R35)*12*7.57%)*SUM(Fasering!$D$5)</f>
        <v>0</v>
      </c>
      <c r="AI35" s="109">
        <f>($AK$3+(J35+S35)*12*7.57%)*SUM(Fasering!$D$5:$D$7)</f>
        <v>556.31763015931836</v>
      </c>
      <c r="AJ35" s="109">
        <f>($AK$3+(K35+T35)*12*7.57%)*SUM(Fasering!$D$5:$D$8)</f>
        <v>951.40878670948325</v>
      </c>
      <c r="AK35" s="104">
        <f>($AK$3+(L35+U35)*12*7.57%)*SUM(Fasering!$D$5:$D$9)</f>
        <v>1401.8412399575675</v>
      </c>
      <c r="AL35" s="9">
        <f>($AK$3+(M35+V35)*12*7.57%)*SUM(Fasering!$D$5:$D$10)</f>
        <v>1907.6149899035709</v>
      </c>
      <c r="AM35" s="9">
        <f>($AK$3+(N35+W35)*12*7.57%)*SUM(Fasering!$D$5:$D$11)</f>
        <v>2467.4065791252983</v>
      </c>
      <c r="AN35" s="74">
        <f>($AK$3+(O35+X35)*12*7.57%)*SUM(Fasering!$D$5:$D$12)</f>
        <v>3083.7385145728017</v>
      </c>
      <c r="AO35" s="5">
        <f>($AK$3+(I35+AA35)*12*7.57%)*SUM(Fasering!$D$5)</f>
        <v>0</v>
      </c>
      <c r="AP35" s="109">
        <f>($AK$3+(J35+AB35)*12*7.57%)*SUM(Fasering!$D$5:$D$7)</f>
        <v>556.31763015931836</v>
      </c>
      <c r="AQ35" s="109">
        <f>($AK$3+(K35+AC35)*12*7.57%)*SUM(Fasering!$D$5:$D$8)</f>
        <v>951.40878670948325</v>
      </c>
      <c r="AR35" s="104">
        <f>($AK$3+(L35+AD35)*12*7.57%)*SUM(Fasering!$D$5:$D$9)</f>
        <v>1401.8412399575675</v>
      </c>
      <c r="AS35" s="9">
        <f>($AK$3+(M35+AE35)*12*7.57%)*SUM(Fasering!$D$5:$D$10)</f>
        <v>1907.6149899035709</v>
      </c>
      <c r="AT35" s="9">
        <f>($AK$3+(N35+AF35)*12*7.57%)*SUM(Fasering!$D$5:$D$11)</f>
        <v>2467.4065791252983</v>
      </c>
      <c r="AU35" s="74">
        <f>($AK$3+(O35+AG35)*12*7.57%)*SUM(Fasering!$D$5:$D$12)</f>
        <v>3083.7385145728017</v>
      </c>
    </row>
    <row r="36" spans="1:47" x14ac:dyDescent="0.3">
      <c r="A36" s="32">
        <f t="shared" si="7"/>
        <v>26</v>
      </c>
      <c r="B36" s="142">
        <v>28342.68</v>
      </c>
      <c r="C36" s="143"/>
      <c r="D36" s="142">
        <f t="shared" si="0"/>
        <v>38908.831104000004</v>
      </c>
      <c r="E36" s="144">
        <f t="shared" si="1"/>
        <v>964.52472871772125</v>
      </c>
      <c r="F36" s="142">
        <f t="shared" si="2"/>
        <v>3242.4025919999999</v>
      </c>
      <c r="G36" s="144">
        <f t="shared" si="8"/>
        <v>80.377060726476756</v>
      </c>
      <c r="H36" s="60">
        <f>'L4'!$H$10</f>
        <v>1742.05</v>
      </c>
      <c r="I36" s="60">
        <f>GEW!$E$12+($F36-GEW!$E$12)*SUM(Fasering!$D$5)</f>
        <v>1858.3776639999999</v>
      </c>
      <c r="J36" s="60">
        <f>GEW!$E$12+($F36-GEW!$E$12)*SUM(Fasering!$D$5:$D$7)</f>
        <v>2216.2362599349171</v>
      </c>
      <c r="K36" s="60">
        <f>GEW!$E$12+($F36-GEW!$E$12)*SUM(Fasering!$D$5:$D$8)</f>
        <v>2421.5618412185477</v>
      </c>
      <c r="L36" s="98">
        <f>GEW!$E$12+($F36-GEW!$E$12)*SUM(Fasering!$D$5:$D$9)</f>
        <v>2626.8874225021782</v>
      </c>
      <c r="M36" s="60">
        <f>GEW!$E$12+($F36-GEW!$E$12)*SUM(Fasering!$D$5:$D$10)</f>
        <v>2832.2130037858087</v>
      </c>
      <c r="N36" s="60">
        <f>GEW!$E$12+($F36-GEW!$E$12)*SUM(Fasering!$D$5:$D$11)</f>
        <v>3037.0770107163698</v>
      </c>
      <c r="O36" s="117">
        <f>GEW!$E$12+($F36-GEW!$E$12)*SUM(Fasering!$D$5:$D$12)</f>
        <v>3242.4025920000004</v>
      </c>
      <c r="P36" s="142">
        <f t="shared" si="3"/>
        <v>0</v>
      </c>
      <c r="Q36" s="144">
        <f t="shared" si="4"/>
        <v>0</v>
      </c>
      <c r="R36" s="45">
        <f>$P36*SUM(Fasering!$D$5)</f>
        <v>0</v>
      </c>
      <c r="S36" s="45">
        <f>$P36*SUM(Fasering!$D$5:$D$7)</f>
        <v>0</v>
      </c>
      <c r="T36" s="45">
        <f>$P36*SUM(Fasering!$D$5:$D$8)</f>
        <v>0</v>
      </c>
      <c r="U36" s="101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116">
        <f>$P36*SUM(Fasering!$D$5:$D$12)</f>
        <v>0</v>
      </c>
      <c r="Y36" s="142">
        <f t="shared" si="5"/>
        <v>0</v>
      </c>
      <c r="Z36" s="144">
        <f t="shared" si="6"/>
        <v>0</v>
      </c>
      <c r="AA36" s="115">
        <f>$Y36*SUM(Fasering!$D$5)</f>
        <v>0</v>
      </c>
      <c r="AB36" s="45">
        <f>$Y36*SUM(Fasering!$D$5:$D$7)</f>
        <v>0</v>
      </c>
      <c r="AC36" s="45">
        <f>$Y36*SUM(Fasering!$D$5:$D$8)</f>
        <v>0</v>
      </c>
      <c r="AD36" s="101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116">
        <f>$Y36*SUM(Fasering!$D$5:$D$12)</f>
        <v>0</v>
      </c>
      <c r="AH36" s="5">
        <f>($AK$3+(I36+R36)*12*7.57%)*SUM(Fasering!$D$5)</f>
        <v>0</v>
      </c>
      <c r="AI36" s="109">
        <f>($AK$3+(J36+S36)*12*7.57%)*SUM(Fasering!$D$5:$D$7)</f>
        <v>556.31763015931836</v>
      </c>
      <c r="AJ36" s="109">
        <f>($AK$3+(K36+T36)*12*7.57%)*SUM(Fasering!$D$5:$D$8)</f>
        <v>951.40878670948325</v>
      </c>
      <c r="AK36" s="104">
        <f>($AK$3+(L36+U36)*12*7.57%)*SUM(Fasering!$D$5:$D$9)</f>
        <v>1401.8412399575675</v>
      </c>
      <c r="AL36" s="9">
        <f>($AK$3+(M36+V36)*12*7.57%)*SUM(Fasering!$D$5:$D$10)</f>
        <v>1907.6149899035709</v>
      </c>
      <c r="AM36" s="9">
        <f>($AK$3+(N36+W36)*12*7.57%)*SUM(Fasering!$D$5:$D$11)</f>
        <v>2467.4065791252983</v>
      </c>
      <c r="AN36" s="74">
        <f>($AK$3+(O36+X36)*12*7.57%)*SUM(Fasering!$D$5:$D$12)</f>
        <v>3083.7385145728017</v>
      </c>
      <c r="AO36" s="5">
        <f>($AK$3+(I36+AA36)*12*7.57%)*SUM(Fasering!$D$5)</f>
        <v>0</v>
      </c>
      <c r="AP36" s="109">
        <f>($AK$3+(J36+AB36)*12*7.57%)*SUM(Fasering!$D$5:$D$7)</f>
        <v>556.31763015931836</v>
      </c>
      <c r="AQ36" s="109">
        <f>($AK$3+(K36+AC36)*12*7.57%)*SUM(Fasering!$D$5:$D$8)</f>
        <v>951.40878670948325</v>
      </c>
      <c r="AR36" s="104">
        <f>($AK$3+(L36+AD36)*12*7.57%)*SUM(Fasering!$D$5:$D$9)</f>
        <v>1401.8412399575675</v>
      </c>
      <c r="AS36" s="9">
        <f>($AK$3+(M36+AE36)*12*7.57%)*SUM(Fasering!$D$5:$D$10)</f>
        <v>1907.6149899035709</v>
      </c>
      <c r="AT36" s="9">
        <f>($AK$3+(N36+AF36)*12*7.57%)*SUM(Fasering!$D$5:$D$11)</f>
        <v>2467.4065791252983</v>
      </c>
      <c r="AU36" s="74">
        <f>($AK$3+(O36+AG36)*12*7.57%)*SUM(Fasering!$D$5:$D$12)</f>
        <v>3083.7385145728017</v>
      </c>
    </row>
    <row r="37" spans="1:47" x14ac:dyDescent="0.3">
      <c r="A37" s="32">
        <f t="shared" si="7"/>
        <v>27</v>
      </c>
      <c r="B37" s="142">
        <v>28342.68</v>
      </c>
      <c r="C37" s="143"/>
      <c r="D37" s="142">
        <f t="shared" si="0"/>
        <v>38908.831104000004</v>
      </c>
      <c r="E37" s="144">
        <f t="shared" si="1"/>
        <v>964.52472871772125</v>
      </c>
      <c r="F37" s="142">
        <f t="shared" si="2"/>
        <v>3242.4025919999999</v>
      </c>
      <c r="G37" s="144">
        <f t="shared" si="8"/>
        <v>80.377060726476756</v>
      </c>
      <c r="H37" s="60">
        <f>'L4'!$H$10</f>
        <v>1742.05</v>
      </c>
      <c r="I37" s="60">
        <f>GEW!$E$12+($F37-GEW!$E$12)*SUM(Fasering!$D$5)</f>
        <v>1858.3776639999999</v>
      </c>
      <c r="J37" s="60">
        <f>GEW!$E$12+($F37-GEW!$E$12)*SUM(Fasering!$D$5:$D$7)</f>
        <v>2216.2362599349171</v>
      </c>
      <c r="K37" s="60">
        <f>GEW!$E$12+($F37-GEW!$E$12)*SUM(Fasering!$D$5:$D$8)</f>
        <v>2421.5618412185477</v>
      </c>
      <c r="L37" s="98">
        <f>GEW!$E$12+($F37-GEW!$E$12)*SUM(Fasering!$D$5:$D$9)</f>
        <v>2626.8874225021782</v>
      </c>
      <c r="M37" s="60">
        <f>GEW!$E$12+($F37-GEW!$E$12)*SUM(Fasering!$D$5:$D$10)</f>
        <v>2832.2130037858087</v>
      </c>
      <c r="N37" s="60">
        <f>GEW!$E$12+($F37-GEW!$E$12)*SUM(Fasering!$D$5:$D$11)</f>
        <v>3037.0770107163698</v>
      </c>
      <c r="O37" s="117">
        <f>GEW!$E$12+($F37-GEW!$E$12)*SUM(Fasering!$D$5:$D$12)</f>
        <v>3242.4025920000004</v>
      </c>
      <c r="P37" s="142">
        <f t="shared" si="3"/>
        <v>0</v>
      </c>
      <c r="Q37" s="144">
        <f t="shared" si="4"/>
        <v>0</v>
      </c>
      <c r="R37" s="45">
        <f>$P37*SUM(Fasering!$D$5)</f>
        <v>0</v>
      </c>
      <c r="S37" s="45">
        <f>$P37*SUM(Fasering!$D$5:$D$7)</f>
        <v>0</v>
      </c>
      <c r="T37" s="45">
        <f>$P37*SUM(Fasering!$D$5:$D$8)</f>
        <v>0</v>
      </c>
      <c r="U37" s="101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116">
        <f>$P37*SUM(Fasering!$D$5:$D$12)</f>
        <v>0</v>
      </c>
      <c r="Y37" s="142">
        <f t="shared" si="5"/>
        <v>0</v>
      </c>
      <c r="Z37" s="144">
        <f t="shared" si="6"/>
        <v>0</v>
      </c>
      <c r="AA37" s="115">
        <f>$Y37*SUM(Fasering!$D$5)</f>
        <v>0</v>
      </c>
      <c r="AB37" s="45">
        <f>$Y37*SUM(Fasering!$D$5:$D$7)</f>
        <v>0</v>
      </c>
      <c r="AC37" s="45">
        <f>$Y37*SUM(Fasering!$D$5:$D$8)</f>
        <v>0</v>
      </c>
      <c r="AD37" s="101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116">
        <f>$Y37*SUM(Fasering!$D$5:$D$12)</f>
        <v>0</v>
      </c>
      <c r="AH37" s="5">
        <f>($AK$3+(I37+R37)*12*7.57%)*SUM(Fasering!$D$5)</f>
        <v>0</v>
      </c>
      <c r="AI37" s="109">
        <f>($AK$3+(J37+S37)*12*7.57%)*SUM(Fasering!$D$5:$D$7)</f>
        <v>556.31763015931836</v>
      </c>
      <c r="AJ37" s="109">
        <f>($AK$3+(K37+T37)*12*7.57%)*SUM(Fasering!$D$5:$D$8)</f>
        <v>951.40878670948325</v>
      </c>
      <c r="AK37" s="104">
        <f>($AK$3+(L37+U37)*12*7.57%)*SUM(Fasering!$D$5:$D$9)</f>
        <v>1401.8412399575675</v>
      </c>
      <c r="AL37" s="9">
        <f>($AK$3+(M37+V37)*12*7.57%)*SUM(Fasering!$D$5:$D$10)</f>
        <v>1907.6149899035709</v>
      </c>
      <c r="AM37" s="9">
        <f>($AK$3+(N37+W37)*12*7.57%)*SUM(Fasering!$D$5:$D$11)</f>
        <v>2467.4065791252983</v>
      </c>
      <c r="AN37" s="74">
        <f>($AK$3+(O37+X37)*12*7.57%)*SUM(Fasering!$D$5:$D$12)</f>
        <v>3083.7385145728017</v>
      </c>
      <c r="AO37" s="5">
        <f>($AK$3+(I37+AA37)*12*7.57%)*SUM(Fasering!$D$5)</f>
        <v>0</v>
      </c>
      <c r="AP37" s="109">
        <f>($AK$3+(J37+AB37)*12*7.57%)*SUM(Fasering!$D$5:$D$7)</f>
        <v>556.31763015931836</v>
      </c>
      <c r="AQ37" s="109">
        <f>($AK$3+(K37+AC37)*12*7.57%)*SUM(Fasering!$D$5:$D$8)</f>
        <v>951.40878670948325</v>
      </c>
      <c r="AR37" s="104">
        <f>($AK$3+(L37+AD37)*12*7.57%)*SUM(Fasering!$D$5:$D$9)</f>
        <v>1401.8412399575675</v>
      </c>
      <c r="AS37" s="9">
        <f>($AK$3+(M37+AE37)*12*7.57%)*SUM(Fasering!$D$5:$D$10)</f>
        <v>1907.6149899035709</v>
      </c>
      <c r="AT37" s="9">
        <f>($AK$3+(N37+AF37)*12*7.57%)*SUM(Fasering!$D$5:$D$11)</f>
        <v>2467.4065791252983</v>
      </c>
      <c r="AU37" s="74">
        <f>($AK$3+(O37+AG37)*12*7.57%)*SUM(Fasering!$D$5:$D$12)</f>
        <v>3083.7385145728017</v>
      </c>
    </row>
    <row r="38" spans="1:47" x14ac:dyDescent="0.3">
      <c r="A38" s="35"/>
      <c r="B38" s="156"/>
      <c r="C38" s="157"/>
      <c r="D38" s="156"/>
      <c r="E38" s="157"/>
      <c r="F38" s="156"/>
      <c r="G38" s="157"/>
      <c r="H38" s="46"/>
      <c r="I38" s="46"/>
      <c r="J38" s="46"/>
      <c r="K38" s="99"/>
      <c r="L38" s="46"/>
      <c r="M38" s="46"/>
      <c r="N38" s="46"/>
      <c r="O38" s="119"/>
      <c r="P38" s="156"/>
      <c r="Q38" s="157"/>
      <c r="R38" s="46"/>
      <c r="S38" s="46"/>
      <c r="T38" s="99"/>
      <c r="U38" s="46"/>
      <c r="V38" s="46"/>
      <c r="W38" s="46"/>
      <c r="X38" s="119"/>
      <c r="Y38" s="156"/>
      <c r="Z38" s="157"/>
      <c r="AA38" s="46"/>
      <c r="AB38" s="46"/>
      <c r="AC38" s="99"/>
      <c r="AD38" s="46"/>
      <c r="AE38" s="46"/>
      <c r="AF38" s="46"/>
      <c r="AG38" s="119"/>
      <c r="AH38" s="75"/>
      <c r="AI38" s="110"/>
      <c r="AJ38" s="105"/>
      <c r="AK38" s="76"/>
      <c r="AL38" s="76"/>
      <c r="AM38" s="76"/>
      <c r="AN38" s="77"/>
      <c r="AO38" s="75"/>
      <c r="AP38" s="110"/>
      <c r="AQ38" s="105"/>
      <c r="AR38" s="76"/>
      <c r="AS38" s="76"/>
      <c r="AT38" s="76"/>
      <c r="AU38" s="77"/>
    </row>
  </sheetData>
  <mergeCells count="166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375" style="23" customWidth="1"/>
    <col min="11" max="11" width="11.375" style="24" customWidth="1"/>
    <col min="12" max="15" width="11.375" style="23" customWidth="1"/>
    <col min="16" max="17" width="7.75" style="23" customWidth="1"/>
    <col min="18" max="19" width="11.375" style="23" customWidth="1"/>
    <col min="20" max="20" width="11.375" style="24" customWidth="1"/>
    <col min="21" max="24" width="11.375" style="23" customWidth="1"/>
    <col min="25" max="26" width="7.75" style="23" customWidth="1"/>
    <col min="27" max="28" width="11.375" style="23" customWidth="1"/>
    <col min="29" max="29" width="11.375" style="24" customWidth="1"/>
    <col min="30" max="33" width="11.375" style="23" customWidth="1"/>
    <col min="34" max="34" width="11.25" customWidth="1"/>
    <col min="35" max="35" width="11.25" style="68" customWidth="1"/>
    <col min="36" max="36" width="11.25" style="94" customWidth="1"/>
    <col min="37" max="41" width="11.25" customWidth="1"/>
    <col min="42" max="42" width="11.25" style="68" customWidth="1"/>
    <col min="43" max="43" width="11.25" style="94" customWidth="1"/>
    <col min="44" max="45" width="11.25" style="23" customWidth="1"/>
    <col min="46" max="47" width="11.25" customWidth="1"/>
  </cols>
  <sheetData>
    <row r="1" spans="1:47" s="23" customFormat="1" ht="16.5" x14ac:dyDescent="0.3">
      <c r="A1" s="21" t="s">
        <v>63</v>
      </c>
      <c r="B1" s="21"/>
      <c r="C1" s="21" t="s">
        <v>116</v>
      </c>
      <c r="D1" s="21"/>
      <c r="E1" s="22"/>
      <c r="G1" s="21"/>
      <c r="H1" s="21"/>
      <c r="I1" s="21"/>
      <c r="K1" s="24"/>
      <c r="L1" s="85">
        <f>D6</f>
        <v>44287</v>
      </c>
      <c r="O1" s="24" t="s">
        <v>64</v>
      </c>
      <c r="T1" s="24"/>
      <c r="AC1" s="24"/>
      <c r="AG1"/>
      <c r="AH1" s="68" t="str">
        <f>'L4'!$AH$2</f>
        <v>Berekening eindejaarspremie 2020:</v>
      </c>
      <c r="AI1" s="68"/>
      <c r="AJ1" s="24"/>
      <c r="AQ1" s="24"/>
    </row>
    <row r="2" spans="1:47" s="23" customFormat="1" ht="16.5" x14ac:dyDescent="0.3">
      <c r="A2" s="21"/>
      <c r="B2" s="21"/>
      <c r="C2" s="21"/>
      <c r="D2" s="21"/>
      <c r="E2" s="56"/>
      <c r="F2" s="21"/>
      <c r="G2" s="21"/>
      <c r="H2" s="21"/>
      <c r="I2" s="21"/>
      <c r="K2" s="24"/>
      <c r="N2" s="23" t="s">
        <v>21</v>
      </c>
      <c r="O2" s="67">
        <f>'L4'!O3</f>
        <v>1.3728</v>
      </c>
      <c r="R2" s="24"/>
      <c r="T2" s="24"/>
      <c r="AC2" s="24"/>
      <c r="AH2" s="69" t="s">
        <v>92</v>
      </c>
      <c r="AI2" s="68"/>
      <c r="AJ2" s="24"/>
      <c r="AK2" s="70">
        <f>'L4'!$AK$3</f>
        <v>138.34</v>
      </c>
      <c r="AL2"/>
      <c r="AQ2" s="24"/>
    </row>
    <row r="3" spans="1:47" x14ac:dyDescent="0.3">
      <c r="AH3" s="69" t="s">
        <v>47</v>
      </c>
      <c r="AJ3" s="24"/>
    </row>
    <row r="4" spans="1:47" x14ac:dyDescent="0.3">
      <c r="A4" s="28"/>
      <c r="B4" s="135" t="s">
        <v>22</v>
      </c>
      <c r="C4" s="136"/>
      <c r="D4" s="136"/>
      <c r="E4" s="137"/>
      <c r="F4" s="135" t="s">
        <v>23</v>
      </c>
      <c r="G4" s="137"/>
      <c r="H4" s="132" t="s">
        <v>37</v>
      </c>
      <c r="I4" s="133"/>
      <c r="J4" s="133"/>
      <c r="K4" s="133"/>
      <c r="L4" s="133"/>
      <c r="M4" s="133"/>
      <c r="N4" s="133"/>
      <c r="O4" s="134"/>
      <c r="P4" s="135" t="s">
        <v>24</v>
      </c>
      <c r="Q4" s="138"/>
      <c r="R4" s="132" t="s">
        <v>38</v>
      </c>
      <c r="S4" s="133"/>
      <c r="T4" s="133"/>
      <c r="U4" s="133"/>
      <c r="V4" s="133"/>
      <c r="W4" s="133"/>
      <c r="X4" s="134"/>
      <c r="Y4" s="135" t="s">
        <v>25</v>
      </c>
      <c r="Z4" s="137"/>
      <c r="AA4" s="132" t="s">
        <v>39</v>
      </c>
      <c r="AB4" s="133"/>
      <c r="AC4" s="133"/>
      <c r="AD4" s="133"/>
      <c r="AE4" s="133"/>
      <c r="AF4" s="133"/>
      <c r="AG4" s="134"/>
      <c r="AH4" s="132" t="s">
        <v>99</v>
      </c>
      <c r="AI4" s="133"/>
      <c r="AJ4" s="133"/>
      <c r="AK4" s="133"/>
      <c r="AL4" s="133"/>
      <c r="AM4" s="133"/>
      <c r="AN4" s="134"/>
      <c r="AO4" s="132" t="s">
        <v>100</v>
      </c>
      <c r="AP4" s="133"/>
      <c r="AQ4" s="133"/>
      <c r="AR4" s="133"/>
      <c r="AS4" s="133"/>
      <c r="AT4" s="133"/>
      <c r="AU4" s="134"/>
    </row>
    <row r="5" spans="1:47" x14ac:dyDescent="0.3">
      <c r="A5" s="32"/>
      <c r="B5" s="139">
        <v>1</v>
      </c>
      <c r="C5" s="140"/>
      <c r="D5" s="139"/>
      <c r="E5" s="140"/>
      <c r="F5" s="139"/>
      <c r="G5" s="140"/>
      <c r="H5" s="43" t="s">
        <v>128</v>
      </c>
      <c r="I5" s="43" t="s">
        <v>32</v>
      </c>
      <c r="J5" s="43" t="s">
        <v>33</v>
      </c>
      <c r="K5" s="43" t="s">
        <v>34</v>
      </c>
      <c r="L5" s="95" t="s">
        <v>35</v>
      </c>
      <c r="M5" s="43" t="s">
        <v>36</v>
      </c>
      <c r="N5" s="43" t="s">
        <v>125</v>
      </c>
      <c r="O5" s="114" t="s">
        <v>126</v>
      </c>
      <c r="P5" s="139"/>
      <c r="Q5" s="140"/>
      <c r="R5" s="43" t="s">
        <v>127</v>
      </c>
      <c r="S5" s="43" t="s">
        <v>33</v>
      </c>
      <c r="T5" s="43" t="s">
        <v>34</v>
      </c>
      <c r="U5" s="95" t="s">
        <v>35</v>
      </c>
      <c r="V5" s="43" t="s">
        <v>36</v>
      </c>
      <c r="W5" s="43" t="s">
        <v>125</v>
      </c>
      <c r="X5" s="114" t="s">
        <v>126</v>
      </c>
      <c r="Y5" s="141" t="s">
        <v>27</v>
      </c>
      <c r="Z5" s="140"/>
      <c r="AA5" s="43" t="s">
        <v>127</v>
      </c>
      <c r="AB5" s="43" t="s">
        <v>33</v>
      </c>
      <c r="AC5" s="43" t="s">
        <v>34</v>
      </c>
      <c r="AD5" s="95" t="s">
        <v>35</v>
      </c>
      <c r="AE5" s="43" t="s">
        <v>36</v>
      </c>
      <c r="AF5" s="43" t="s">
        <v>125</v>
      </c>
      <c r="AG5" s="114" t="s">
        <v>126</v>
      </c>
      <c r="AH5" s="43" t="s">
        <v>127</v>
      </c>
      <c r="AI5" s="43" t="s">
        <v>33</v>
      </c>
      <c r="AJ5" s="43" t="s">
        <v>34</v>
      </c>
      <c r="AK5" s="95" t="s">
        <v>35</v>
      </c>
      <c r="AL5" s="43" t="s">
        <v>36</v>
      </c>
      <c r="AM5" s="43" t="s">
        <v>125</v>
      </c>
      <c r="AN5" s="114" t="s">
        <v>126</v>
      </c>
      <c r="AO5" s="43" t="s">
        <v>127</v>
      </c>
      <c r="AP5" s="43" t="s">
        <v>33</v>
      </c>
      <c r="AQ5" s="43" t="s">
        <v>34</v>
      </c>
      <c r="AR5" s="95" t="s">
        <v>35</v>
      </c>
      <c r="AS5" s="43" t="s">
        <v>36</v>
      </c>
      <c r="AT5" s="43" t="s">
        <v>125</v>
      </c>
      <c r="AU5" s="114" t="s">
        <v>126</v>
      </c>
    </row>
    <row r="6" spans="1:47" x14ac:dyDescent="0.3">
      <c r="A6" s="32"/>
      <c r="B6" s="148" t="s">
        <v>30</v>
      </c>
      <c r="C6" s="149"/>
      <c r="D6" s="150">
        <f>'L4'!$D$8</f>
        <v>44287</v>
      </c>
      <c r="E6" s="151"/>
      <c r="F6" s="154">
        <f>D6</f>
        <v>44287</v>
      </c>
      <c r="G6" s="155"/>
      <c r="H6" s="47"/>
      <c r="I6" s="47" t="s">
        <v>101</v>
      </c>
      <c r="J6" s="47" t="s">
        <v>102</v>
      </c>
      <c r="K6" s="47" t="s">
        <v>103</v>
      </c>
      <c r="L6" s="96" t="s">
        <v>103</v>
      </c>
      <c r="M6" s="47" t="s">
        <v>103</v>
      </c>
      <c r="N6" s="47" t="s">
        <v>104</v>
      </c>
      <c r="O6" s="52" t="s">
        <v>103</v>
      </c>
      <c r="P6" s="152"/>
      <c r="Q6" s="153"/>
      <c r="R6" s="47" t="s">
        <v>101</v>
      </c>
      <c r="S6" s="47" t="s">
        <v>102</v>
      </c>
      <c r="T6" s="47" t="s">
        <v>103</v>
      </c>
      <c r="U6" s="96" t="s">
        <v>103</v>
      </c>
      <c r="V6" s="47" t="s">
        <v>103</v>
      </c>
      <c r="W6" s="47" t="s">
        <v>104</v>
      </c>
      <c r="X6" s="52" t="s">
        <v>103</v>
      </c>
      <c r="Y6" s="152"/>
      <c r="Z6" s="153"/>
      <c r="AA6" s="47" t="s">
        <v>101</v>
      </c>
      <c r="AB6" s="47" t="s">
        <v>102</v>
      </c>
      <c r="AC6" s="47" t="s">
        <v>103</v>
      </c>
      <c r="AD6" s="96" t="s">
        <v>103</v>
      </c>
      <c r="AE6" s="47" t="s">
        <v>103</v>
      </c>
      <c r="AF6" s="47" t="s">
        <v>104</v>
      </c>
      <c r="AG6" s="52" t="s">
        <v>103</v>
      </c>
      <c r="AH6" s="47" t="s">
        <v>101</v>
      </c>
      <c r="AI6" s="47" t="s">
        <v>102</v>
      </c>
      <c r="AJ6" s="47" t="s">
        <v>103</v>
      </c>
      <c r="AK6" s="96" t="s">
        <v>103</v>
      </c>
      <c r="AL6" s="47" t="s">
        <v>103</v>
      </c>
      <c r="AM6" s="47" t="s">
        <v>104</v>
      </c>
      <c r="AN6" s="52" t="s">
        <v>103</v>
      </c>
      <c r="AO6" s="47" t="s">
        <v>101</v>
      </c>
      <c r="AP6" s="47" t="s">
        <v>102</v>
      </c>
      <c r="AQ6" s="47" t="s">
        <v>103</v>
      </c>
      <c r="AR6" s="96" t="s">
        <v>103</v>
      </c>
      <c r="AS6" s="47" t="s">
        <v>103</v>
      </c>
      <c r="AT6" s="47" t="s">
        <v>104</v>
      </c>
      <c r="AU6" s="52" t="s">
        <v>103</v>
      </c>
    </row>
    <row r="7" spans="1:47" x14ac:dyDescent="0.3">
      <c r="A7" s="32"/>
      <c r="B7" s="135"/>
      <c r="C7" s="137"/>
      <c r="D7" s="147"/>
      <c r="E7" s="138"/>
      <c r="F7" s="93"/>
      <c r="G7" s="59"/>
      <c r="H7" s="61"/>
      <c r="I7" s="61"/>
      <c r="J7" s="61"/>
      <c r="K7" s="61"/>
      <c r="L7" s="97"/>
      <c r="M7" s="61"/>
      <c r="N7" s="61"/>
      <c r="O7" s="59"/>
      <c r="P7" s="58"/>
      <c r="Q7" s="59"/>
      <c r="R7" s="44"/>
      <c r="S7" s="44"/>
      <c r="T7" s="44"/>
      <c r="U7" s="100"/>
      <c r="V7" s="44"/>
      <c r="W7" s="44"/>
      <c r="X7" s="113"/>
      <c r="Y7" s="58"/>
      <c r="Z7" s="59"/>
      <c r="AA7" s="118"/>
      <c r="AB7" s="44"/>
      <c r="AC7" s="44"/>
      <c r="AD7" s="100"/>
      <c r="AE7" s="44"/>
      <c r="AF7" s="44"/>
      <c r="AG7" s="113"/>
      <c r="AH7" s="71"/>
      <c r="AI7" s="108"/>
      <c r="AJ7" s="108"/>
      <c r="AK7" s="103"/>
      <c r="AL7" s="72"/>
      <c r="AM7" s="72"/>
      <c r="AN7" s="73"/>
      <c r="AO7" s="71"/>
      <c r="AP7" s="108"/>
      <c r="AQ7" s="108"/>
      <c r="AR7" s="103"/>
      <c r="AS7" s="72"/>
      <c r="AT7" s="72"/>
      <c r="AU7" s="73"/>
    </row>
    <row r="8" spans="1:47" x14ac:dyDescent="0.3">
      <c r="A8" s="32">
        <v>0</v>
      </c>
      <c r="B8" s="142">
        <v>18761.3</v>
      </c>
      <c r="C8" s="143"/>
      <c r="D8" s="142">
        <f t="shared" ref="D8:D35" si="0">B8*$O$2</f>
        <v>25755.512640000001</v>
      </c>
      <c r="E8" s="144">
        <f t="shared" ref="E8:E35" si="1">D8/40.3399</f>
        <v>638.4624810671321</v>
      </c>
      <c r="F8" s="145">
        <f t="shared" ref="F8:F35" si="2">B8/12*$O$2</f>
        <v>2146.2927199999999</v>
      </c>
      <c r="G8" s="146"/>
      <c r="H8" s="60">
        <f>'L4'!$H$10</f>
        <v>1742.05</v>
      </c>
      <c r="I8" s="60">
        <f>GEW!$E$12+($F8-GEW!$E$12)*SUM(Fasering!$D$5)</f>
        <v>1858.3776639999999</v>
      </c>
      <c r="J8" s="60">
        <f>GEW!$E$12+($F8-GEW!$E$12)*SUM(Fasering!$D$5:$D$7)</f>
        <v>1932.8220440138568</v>
      </c>
      <c r="K8" s="60">
        <f>GEW!$E$12+($F8-GEW!$E$12)*SUM(Fasering!$D$5:$D$8)</f>
        <v>1975.5353832301785</v>
      </c>
      <c r="L8" s="98">
        <f>GEW!$E$12+($F8-GEW!$E$12)*SUM(Fasering!$D$5:$D$9)</f>
        <v>2018.2487224465001</v>
      </c>
      <c r="M8" s="60">
        <f>GEW!$E$12+($F8-GEW!$E$12)*SUM(Fasering!$D$5:$D$10)</f>
        <v>2060.9620616628217</v>
      </c>
      <c r="N8" s="60">
        <f>GEW!$E$12+($F8-GEW!$E$12)*SUM(Fasering!$D$5:$D$11)</f>
        <v>2103.5793807836785</v>
      </c>
      <c r="O8" s="117">
        <f>GEW!$E$12+($F8-GEW!$E$12)*SUM(Fasering!$D$5:$D$12)</f>
        <v>2146.2927199999999</v>
      </c>
      <c r="P8" s="145">
        <f t="shared" ref="P8:P35" si="3">((B8&lt;19968.2)*913.03+(B8&gt;19968.2)*(B8&lt;20424.71)*(20424.71-B8+456.51)+(B8&gt;20424.71)*(B8&lt;22659.62)*456.51+(B8&gt;22659.62)*(B8&lt;23116.13)*(23116.13-B8))/12*$O$2</f>
        <v>104.450632</v>
      </c>
      <c r="Q8" s="146">
        <f t="shared" ref="Q8:Q35" si="4">P8/40.3399</f>
        <v>2.5892635331272511</v>
      </c>
      <c r="R8" s="45">
        <f>$P8*SUM(Fasering!$D$5)</f>
        <v>0</v>
      </c>
      <c r="S8" s="45">
        <f>$P8*SUM(Fasering!$D$5:$D$7)</f>
        <v>27.007141096836332</v>
      </c>
      <c r="T8" s="45">
        <f>$P8*SUM(Fasering!$D$5:$D$8)</f>
        <v>42.502806165408408</v>
      </c>
      <c r="U8" s="101">
        <f>$P8*SUM(Fasering!$D$5:$D$9)</f>
        <v>57.998471233980482</v>
      </c>
      <c r="V8" s="45">
        <f>$P8*SUM(Fasering!$D$5:$D$10)</f>
        <v>73.494136302552548</v>
      </c>
      <c r="W8" s="45">
        <f>$P8*SUM(Fasering!$D$5:$D$11)</f>
        <v>88.954966931427947</v>
      </c>
      <c r="X8" s="116">
        <f>$P8*SUM(Fasering!$D$5:$D$12)</f>
        <v>104.45063200000003</v>
      </c>
      <c r="Y8" s="145">
        <f t="shared" ref="Y8:Y35" si="5">((B8&lt;19968.2)*456.51+(B8&gt;19968.2)*(B8&lt;20196.46)*(20196.46-B8+228.26)+(B8&gt;20196.46)*(B8&lt;22659.62)*228.26+(B8&gt;22659.62)*(B8&lt;22887.88)*(22887.88-B8))/12*$O$2</f>
        <v>52.224743999999994</v>
      </c>
      <c r="Z8" s="146">
        <f t="shared" ref="Z8:Z35" si="6">Y8/40.3399</f>
        <v>1.2946175870540084</v>
      </c>
      <c r="AA8" s="115">
        <f>$Y8*SUM(Fasering!$D$5)</f>
        <v>0</v>
      </c>
      <c r="AB8" s="45">
        <f>$Y8*SUM(Fasering!$D$5:$D$7)</f>
        <v>13.503422649986039</v>
      </c>
      <c r="AC8" s="45">
        <f>$Y8*SUM(Fasering!$D$5:$D$8)</f>
        <v>21.25117032580593</v>
      </c>
      <c r="AD8" s="101">
        <f>$Y8*SUM(Fasering!$D$5:$D$9)</f>
        <v>28.998918001625825</v>
      </c>
      <c r="AE8" s="45">
        <f>$Y8*SUM(Fasering!$D$5:$D$10)</f>
        <v>36.746665677445719</v>
      </c>
      <c r="AF8" s="45">
        <f>$Y8*SUM(Fasering!$D$5:$D$11)</f>
        <v>44.476996324180114</v>
      </c>
      <c r="AG8" s="116">
        <f>$Y8*SUM(Fasering!$D$5:$D$12)</f>
        <v>52.224744000000008</v>
      </c>
      <c r="AH8" s="5">
        <f>($AK$2+(I8+R8)*12*7.57%)*SUM(Fasering!$D$5)</f>
        <v>0</v>
      </c>
      <c r="AI8" s="109">
        <f>($AK$2+(J8+S8)*12*7.57%)*SUM(Fasering!$D$5:$D$7)</f>
        <v>496.09292660359796</v>
      </c>
      <c r="AJ8" s="109">
        <f>($AK$2+(K8+T8)*12*7.57%)*SUM(Fasering!$D$5:$D$8)</f>
        <v>802.2486910922014</v>
      </c>
      <c r="AK8" s="104">
        <f>($AK$2+(L8+U8)*12*7.57%)*SUM(Fasering!$D$5:$D$9)</f>
        <v>1124.0934981077119</v>
      </c>
      <c r="AL8" s="9">
        <f>($AK$2+(M8+V8)*12*7.57%)*SUM(Fasering!$D$5:$D$10)</f>
        <v>1461.6273476501294</v>
      </c>
      <c r="AM8" s="9">
        <f>($AK$2+(N8+W8)*12*7.57%)*SUM(Fasering!$D$5:$D$11)</f>
        <v>1814.0385955150966</v>
      </c>
      <c r="AN8" s="74">
        <f>($AK$2+(O8+X8)*12*7.57%)*SUM(Fasering!$D$5:$D$12)</f>
        <v>2182.9152609568005</v>
      </c>
      <c r="AO8" s="5">
        <f>($AK$2+(I8+AA8)*12*7.57%)*SUM(Fasering!$D$5)</f>
        <v>0</v>
      </c>
      <c r="AP8" s="109">
        <f>($AK$2+(J8+AB8)*12*7.57%)*SUM(Fasering!$D$5:$D$7)</f>
        <v>492.92118323060805</v>
      </c>
      <c r="AQ8" s="109">
        <f>($AK$2+(K8+AC8)*12*7.57%)*SUM(Fasering!$D$5:$D$8)</f>
        <v>794.39315147379648</v>
      </c>
      <c r="AR8" s="104">
        <f>($AK$2+(L8+AD8)*12*7.57%)*SUM(Fasering!$D$5:$D$9)</f>
        <v>1109.4658701151532</v>
      </c>
      <c r="AS8" s="9">
        <f>($AK$2+(M8+AE8)*12*7.57%)*SUM(Fasering!$D$5:$D$10)</f>
        <v>1438.1393391546783</v>
      </c>
      <c r="AT8" s="9">
        <f>($AK$2+(N8+AF8)*12*7.57%)*SUM(Fasering!$D$5:$D$11)</f>
        <v>1779.6288691106797</v>
      </c>
      <c r="AU8" s="74">
        <f>($AK$2+(O8+AG8)*12*7.57%)*SUM(Fasering!$D$5:$D$12)</f>
        <v>2135.4732642976005</v>
      </c>
    </row>
    <row r="9" spans="1:47" x14ac:dyDescent="0.3">
      <c r="A9" s="32">
        <f t="shared" ref="A9:A35" si="7">+A8+1</f>
        <v>1</v>
      </c>
      <c r="B9" s="142">
        <v>19380.830000000002</v>
      </c>
      <c r="C9" s="143"/>
      <c r="D9" s="142">
        <f t="shared" si="0"/>
        <v>26606.003424000002</v>
      </c>
      <c r="E9" s="144">
        <f t="shared" si="1"/>
        <v>659.54559689042367</v>
      </c>
      <c r="F9" s="145">
        <f t="shared" si="2"/>
        <v>2217.1669520000005</v>
      </c>
      <c r="G9" s="146">
        <f t="shared" ref="G9:G35" si="8">F9/40.3399</f>
        <v>54.962133074201979</v>
      </c>
      <c r="H9" s="60">
        <f>'L4'!$H$10</f>
        <v>1742.05</v>
      </c>
      <c r="I9" s="60">
        <f>GEW!$E$12+($F9-GEW!$E$12)*SUM(Fasering!$D$5)</f>
        <v>1858.3776639999999</v>
      </c>
      <c r="J9" s="60">
        <f>GEW!$E$12+($F9-GEW!$E$12)*SUM(Fasering!$D$5:$D$7)</f>
        <v>1951.1475471448857</v>
      </c>
      <c r="K9" s="60">
        <f>GEW!$E$12+($F9-GEW!$E$12)*SUM(Fasering!$D$5:$D$8)</f>
        <v>2004.3753594671648</v>
      </c>
      <c r="L9" s="98">
        <f>GEW!$E$12+($F9-GEW!$E$12)*SUM(Fasering!$D$5:$D$9)</f>
        <v>2057.6031717894439</v>
      </c>
      <c r="M9" s="60">
        <f>GEW!$E$12+($F9-GEW!$E$12)*SUM(Fasering!$D$5:$D$10)</f>
        <v>2110.8309841117234</v>
      </c>
      <c r="N9" s="60">
        <f>GEW!$E$12+($F9-GEW!$E$12)*SUM(Fasering!$D$5:$D$11)</f>
        <v>2163.9391396777214</v>
      </c>
      <c r="O9" s="117">
        <f>GEW!$E$12+($F9-GEW!$E$12)*SUM(Fasering!$D$5:$D$12)</f>
        <v>2217.1669520000005</v>
      </c>
      <c r="P9" s="145">
        <f t="shared" si="3"/>
        <v>104.450632</v>
      </c>
      <c r="Q9" s="146">
        <f t="shared" si="4"/>
        <v>2.5892635331272511</v>
      </c>
      <c r="R9" s="45">
        <f>$P9*SUM(Fasering!$D$5)</f>
        <v>0</v>
      </c>
      <c r="S9" s="45">
        <f>$P9*SUM(Fasering!$D$5:$D$7)</f>
        <v>27.007141096836332</v>
      </c>
      <c r="T9" s="45">
        <f>$P9*SUM(Fasering!$D$5:$D$8)</f>
        <v>42.502806165408408</v>
      </c>
      <c r="U9" s="101">
        <f>$P9*SUM(Fasering!$D$5:$D$9)</f>
        <v>57.998471233980482</v>
      </c>
      <c r="V9" s="45">
        <f>$P9*SUM(Fasering!$D$5:$D$10)</f>
        <v>73.494136302552548</v>
      </c>
      <c r="W9" s="45">
        <f>$P9*SUM(Fasering!$D$5:$D$11)</f>
        <v>88.954966931427947</v>
      </c>
      <c r="X9" s="116">
        <f>$P9*SUM(Fasering!$D$5:$D$12)</f>
        <v>104.45063200000003</v>
      </c>
      <c r="Y9" s="145">
        <f t="shared" si="5"/>
        <v>52.224743999999994</v>
      </c>
      <c r="Z9" s="146">
        <f t="shared" si="6"/>
        <v>1.2946175870540084</v>
      </c>
      <c r="AA9" s="115">
        <f>$Y9*SUM(Fasering!$D$5)</f>
        <v>0</v>
      </c>
      <c r="AB9" s="45">
        <f>$Y9*SUM(Fasering!$D$5:$D$7)</f>
        <v>13.503422649986039</v>
      </c>
      <c r="AC9" s="45">
        <f>$Y9*SUM(Fasering!$D$5:$D$8)</f>
        <v>21.25117032580593</v>
      </c>
      <c r="AD9" s="101">
        <f>$Y9*SUM(Fasering!$D$5:$D$9)</f>
        <v>28.998918001625825</v>
      </c>
      <c r="AE9" s="45">
        <f>$Y9*SUM(Fasering!$D$5:$D$10)</f>
        <v>36.746665677445719</v>
      </c>
      <c r="AF9" s="45">
        <f>$Y9*SUM(Fasering!$D$5:$D$11)</f>
        <v>44.476996324180114</v>
      </c>
      <c r="AG9" s="116">
        <f>$Y9*SUM(Fasering!$D$5:$D$12)</f>
        <v>52.224744000000008</v>
      </c>
      <c r="AH9" s="5">
        <f>($AK$2+(I9+R9)*12*7.57%)*SUM(Fasering!$D$5)</f>
        <v>0</v>
      </c>
      <c r="AI9" s="109">
        <f>($AK$2+(J9+S9)*12*7.57%)*SUM(Fasering!$D$5:$D$7)</f>
        <v>500.39720718685498</v>
      </c>
      <c r="AJ9" s="109">
        <f>($AK$2+(K9+T9)*12*7.57%)*SUM(Fasering!$D$5:$D$8)</f>
        <v>812.9092151870725</v>
      </c>
      <c r="AK9" s="104">
        <f>($AK$2+(L9+U9)*12*7.57%)*SUM(Fasering!$D$5:$D$9)</f>
        <v>1143.9442261595605</v>
      </c>
      <c r="AL9" s="9">
        <f>($AK$2+(M9+V9)*12*7.57%)*SUM(Fasering!$D$5:$D$10)</f>
        <v>1493.5022401043193</v>
      </c>
      <c r="AM9" s="9">
        <f>($AK$2+(N9+W9)*12*7.57%)*SUM(Fasering!$D$5:$D$11)</f>
        <v>1860.7350333476752</v>
      </c>
      <c r="AN9" s="74">
        <f>($AK$2+(O9+X9)*12*7.57%)*SUM(Fasering!$D$5:$D$12)</f>
        <v>2247.2974133056014</v>
      </c>
      <c r="AO9" s="5">
        <f>($AK$2+(I9+AA9)*12*7.57%)*SUM(Fasering!$D$5)</f>
        <v>0</v>
      </c>
      <c r="AP9" s="109">
        <f>($AK$2+(J9+AB9)*12*7.57%)*SUM(Fasering!$D$5:$D$7)</f>
        <v>497.22546381386508</v>
      </c>
      <c r="AQ9" s="109">
        <f>($AK$2+(K9+AC9)*12*7.57%)*SUM(Fasering!$D$5:$D$8)</f>
        <v>805.05367556866747</v>
      </c>
      <c r="AR9" s="104">
        <f>($AK$2+(L9+AD9)*12*7.57%)*SUM(Fasering!$D$5:$D$9)</f>
        <v>1129.316598167002</v>
      </c>
      <c r="AS9" s="9">
        <f>($AK$2+(M9+AE9)*12*7.57%)*SUM(Fasering!$D$5:$D$10)</f>
        <v>1470.0142316088686</v>
      </c>
      <c r="AT9" s="9">
        <f>($AK$2+(N9+AF9)*12*7.57%)*SUM(Fasering!$D$5:$D$11)</f>
        <v>1826.3253069432578</v>
      </c>
      <c r="AU9" s="74">
        <f>($AK$2+(O9+AG9)*12*7.57%)*SUM(Fasering!$D$5:$D$12)</f>
        <v>2199.8554166464014</v>
      </c>
    </row>
    <row r="10" spans="1:47" x14ac:dyDescent="0.3">
      <c r="A10" s="32">
        <f t="shared" si="7"/>
        <v>2</v>
      </c>
      <c r="B10" s="142">
        <v>20139.45</v>
      </c>
      <c r="C10" s="143"/>
      <c r="D10" s="142">
        <f t="shared" si="0"/>
        <v>27647.436960000003</v>
      </c>
      <c r="E10" s="144">
        <f t="shared" si="1"/>
        <v>685.36205989603354</v>
      </c>
      <c r="F10" s="145">
        <f t="shared" si="2"/>
        <v>2303.9530800000002</v>
      </c>
      <c r="G10" s="146">
        <f t="shared" si="8"/>
        <v>57.113504991336129</v>
      </c>
      <c r="H10" s="60">
        <f>'L4'!$H$10</f>
        <v>1742.05</v>
      </c>
      <c r="I10" s="60">
        <f>GEW!$E$12+($F10-GEW!$E$12)*SUM(Fasering!$D$5)</f>
        <v>1858.3776639999999</v>
      </c>
      <c r="J10" s="60">
        <f>GEW!$E$12+($F10-GEW!$E$12)*SUM(Fasering!$D$5:$D$7)</f>
        <v>1973.5872888608008</v>
      </c>
      <c r="K10" s="60">
        <f>GEW!$E$12+($F10-GEW!$E$12)*SUM(Fasering!$D$5:$D$8)</f>
        <v>2039.6901671002131</v>
      </c>
      <c r="L10" s="98">
        <f>GEW!$E$12+($F10-GEW!$E$12)*SUM(Fasering!$D$5:$D$9)</f>
        <v>2105.7930453396257</v>
      </c>
      <c r="M10" s="60">
        <f>GEW!$E$12+($F10-GEW!$E$12)*SUM(Fasering!$D$5:$D$10)</f>
        <v>2171.895923579038</v>
      </c>
      <c r="N10" s="60">
        <f>GEW!$E$12+($F10-GEW!$E$12)*SUM(Fasering!$D$5:$D$11)</f>
        <v>2237.8502017605879</v>
      </c>
      <c r="O10" s="117">
        <f>GEW!$E$12+($F10-GEW!$E$12)*SUM(Fasering!$D$5:$D$12)</f>
        <v>2303.9530800000002</v>
      </c>
      <c r="P10" s="145">
        <f t="shared" si="3"/>
        <v>84.858487999999809</v>
      </c>
      <c r="Q10" s="146">
        <f t="shared" si="4"/>
        <v>2.1035869697247591</v>
      </c>
      <c r="R10" s="45">
        <f>$P10*SUM(Fasering!$D$5)</f>
        <v>0</v>
      </c>
      <c r="S10" s="45">
        <f>$P10*SUM(Fasering!$D$5:$D$7)</f>
        <v>21.941323999649782</v>
      </c>
      <c r="T10" s="45">
        <f>$P10*SUM(Fasering!$D$5:$D$8)</f>
        <v>34.530416885879895</v>
      </c>
      <c r="U10" s="101">
        <f>$P10*SUM(Fasering!$D$5:$D$9)</f>
        <v>47.119509772110014</v>
      </c>
      <c r="V10" s="45">
        <f>$P10*SUM(Fasering!$D$5:$D$10)</f>
        <v>59.708602658340126</v>
      </c>
      <c r="W10" s="45">
        <f>$P10*SUM(Fasering!$D$5:$D$11)</f>
        <v>72.269395113769718</v>
      </c>
      <c r="X10" s="116">
        <f>$P10*SUM(Fasering!$D$5:$D$12)</f>
        <v>84.858487999999824</v>
      </c>
      <c r="Y10" s="145">
        <f t="shared" si="5"/>
        <v>32.634887999999819</v>
      </c>
      <c r="Z10" s="146">
        <f t="shared" si="6"/>
        <v>0.80899774168998484</v>
      </c>
      <c r="AA10" s="115">
        <f>$Y10*SUM(Fasering!$D$5)</f>
        <v>0</v>
      </c>
      <c r="AB10" s="45">
        <f>$Y10*SUM(Fasering!$D$5:$D$7)</f>
        <v>8.4381971465279975</v>
      </c>
      <c r="AC10" s="45">
        <f>$Y10*SUM(Fasering!$D$5:$D$8)</f>
        <v>13.279712073870506</v>
      </c>
      <c r="AD10" s="101">
        <f>$Y10*SUM(Fasering!$D$5:$D$9)</f>
        <v>18.121227001213015</v>
      </c>
      <c r="AE10" s="45">
        <f>$Y10*SUM(Fasering!$D$5:$D$10)</f>
        <v>22.962741928555523</v>
      </c>
      <c r="AF10" s="45">
        <f>$Y10*SUM(Fasering!$D$5:$D$11)</f>
        <v>27.793373072657317</v>
      </c>
      <c r="AG10" s="116">
        <f>$Y10*SUM(Fasering!$D$5:$D$12)</f>
        <v>32.634887999999826</v>
      </c>
      <c r="AH10" s="5">
        <f>($AK$2+(I10+R10)*12*7.57%)*SUM(Fasering!$D$5)</f>
        <v>0</v>
      </c>
      <c r="AI10" s="109">
        <f>($AK$2+(J10+S10)*12*7.57%)*SUM(Fasering!$D$5:$D$7)</f>
        <v>504.47798171493565</v>
      </c>
      <c r="AJ10" s="109">
        <f>($AK$2+(K10+T10)*12*7.57%)*SUM(Fasering!$D$5:$D$8)</f>
        <v>823.01617599988765</v>
      </c>
      <c r="AK10" s="104">
        <f>($AK$2+(L10+U10)*12*7.57%)*SUM(Fasering!$D$5:$D$9)</f>
        <v>1162.7641761676855</v>
      </c>
      <c r="AL10" s="9">
        <f>($AK$2+(M10+V10)*12*7.57%)*SUM(Fasering!$D$5:$D$10)</f>
        <v>1523.721982218329</v>
      </c>
      <c r="AM10" s="9">
        <f>($AK$2+(N10+W10)*12*7.57%)*SUM(Fasering!$D$5:$D$11)</f>
        <v>1905.0066904511939</v>
      </c>
      <c r="AN10" s="74">
        <f>($AK$2+(O10+X10)*12*7.57%)*SUM(Fasering!$D$5:$D$12)</f>
        <v>2308.3364283712008</v>
      </c>
      <c r="AO10" s="5">
        <f>($AK$2+(I10+AA10)*12*7.57%)*SUM(Fasering!$D$5)</f>
        <v>0</v>
      </c>
      <c r="AP10" s="109">
        <f>($AK$2+(J10+AB10)*12*7.57%)*SUM(Fasering!$D$5:$D$7)</f>
        <v>501.30637729504178</v>
      </c>
      <c r="AQ10" s="109">
        <f>($AK$2+(K10+AC10)*12*7.57%)*SUM(Fasering!$D$5:$D$8)</f>
        <v>815.16098053024359</v>
      </c>
      <c r="AR10" s="104">
        <f>($AK$2+(L10+AD10)*12*7.57%)*SUM(Fasering!$D$5:$D$9)</f>
        <v>1148.137189006985</v>
      </c>
      <c r="AS10" s="9">
        <f>($AK$2+(M10+AE10)*12*7.57%)*SUM(Fasering!$D$5:$D$10)</f>
        <v>1500.235002725266</v>
      </c>
      <c r="AT10" s="9">
        <f>($AK$2+(N10+AF10)*12*7.57%)*SUM(Fasering!$D$5:$D$11)</f>
        <v>1870.5984715262475</v>
      </c>
      <c r="AU10" s="74">
        <f>($AK$2+(O10+AG10)*12*7.57%)*SUM(Fasering!$D$5:$D$12)</f>
        <v>2260.896510131201</v>
      </c>
    </row>
    <row r="11" spans="1:47" x14ac:dyDescent="0.3">
      <c r="A11" s="32">
        <f t="shared" si="7"/>
        <v>3</v>
      </c>
      <c r="B11" s="142">
        <v>20898.05</v>
      </c>
      <c r="C11" s="143"/>
      <c r="D11" s="142">
        <f t="shared" si="0"/>
        <v>28688.84304</v>
      </c>
      <c r="E11" s="144">
        <f t="shared" si="1"/>
        <v>711.17784228518167</v>
      </c>
      <c r="F11" s="145">
        <f t="shared" si="2"/>
        <v>2390.7369199999998</v>
      </c>
      <c r="G11" s="146">
        <f t="shared" si="8"/>
        <v>59.264820190431799</v>
      </c>
      <c r="H11" s="60">
        <f>'L4'!$H$10</f>
        <v>1742.05</v>
      </c>
      <c r="I11" s="60">
        <f>GEW!$E$12+($F11-GEW!$E$12)*SUM(Fasering!$D$5)</f>
        <v>1858.3776639999999</v>
      </c>
      <c r="J11" s="60">
        <f>GEW!$E$12+($F11-GEW!$E$12)*SUM(Fasering!$D$5:$D$7)</f>
        <v>1996.0264389829872</v>
      </c>
      <c r="K11" s="60">
        <f>GEW!$E$12+($F11-GEW!$E$12)*SUM(Fasering!$D$5:$D$8)</f>
        <v>2075.0040437056682</v>
      </c>
      <c r="L11" s="98">
        <f>GEW!$E$12+($F11-GEW!$E$12)*SUM(Fasering!$D$5:$D$9)</f>
        <v>2153.9816484283492</v>
      </c>
      <c r="M11" s="60">
        <f>GEW!$E$12+($F11-GEW!$E$12)*SUM(Fasering!$D$5:$D$10)</f>
        <v>2232.9592531510302</v>
      </c>
      <c r="N11" s="60">
        <f>GEW!$E$12+($F11-GEW!$E$12)*SUM(Fasering!$D$5:$D$11)</f>
        <v>2311.7593152773188</v>
      </c>
      <c r="O11" s="117">
        <f>GEW!$E$12+($F11-GEW!$E$12)*SUM(Fasering!$D$5:$D$12)</f>
        <v>2390.7369199999998</v>
      </c>
      <c r="P11" s="145">
        <f t="shared" si="3"/>
        <v>52.224743999999994</v>
      </c>
      <c r="Q11" s="146">
        <f t="shared" si="4"/>
        <v>1.2946175870540084</v>
      </c>
      <c r="R11" s="45">
        <f>$P11*SUM(Fasering!$D$5)</f>
        <v>0</v>
      </c>
      <c r="S11" s="45">
        <f>$P11*SUM(Fasering!$D$5:$D$7)</f>
        <v>13.503422649986039</v>
      </c>
      <c r="T11" s="45">
        <f>$P11*SUM(Fasering!$D$5:$D$8)</f>
        <v>21.25117032580593</v>
      </c>
      <c r="U11" s="101">
        <f>$P11*SUM(Fasering!$D$5:$D$9)</f>
        <v>28.998918001625825</v>
      </c>
      <c r="V11" s="45">
        <f>$P11*SUM(Fasering!$D$5:$D$10)</f>
        <v>36.746665677445719</v>
      </c>
      <c r="W11" s="45">
        <f>$P11*SUM(Fasering!$D$5:$D$11)</f>
        <v>44.476996324180114</v>
      </c>
      <c r="X11" s="116">
        <f>$P11*SUM(Fasering!$D$5:$D$12)</f>
        <v>52.224744000000008</v>
      </c>
      <c r="Y11" s="145">
        <f t="shared" si="5"/>
        <v>26.112943999999999</v>
      </c>
      <c r="Z11" s="146">
        <f t="shared" si="6"/>
        <v>0.64732297303662123</v>
      </c>
      <c r="AA11" s="115">
        <f>$Y11*SUM(Fasering!$D$5)</f>
        <v>0</v>
      </c>
      <c r="AB11" s="45">
        <f>$Y11*SUM(Fasering!$D$5:$D$7)</f>
        <v>6.7518592234251456</v>
      </c>
      <c r="AC11" s="45">
        <f>$Y11*SUM(Fasering!$D$5:$D$8)</f>
        <v>10.625817919801236</v>
      </c>
      <c r="AD11" s="101">
        <f>$Y11*SUM(Fasering!$D$5:$D$9)</f>
        <v>14.499776616177325</v>
      </c>
      <c r="AE11" s="45">
        <f>$Y11*SUM(Fasering!$D$5:$D$10)</f>
        <v>18.373735312553414</v>
      </c>
      <c r="AF11" s="45">
        <f>$Y11*SUM(Fasering!$D$5:$D$11)</f>
        <v>22.238985303623913</v>
      </c>
      <c r="AG11" s="116">
        <f>$Y11*SUM(Fasering!$D$5:$D$12)</f>
        <v>26.112944000000006</v>
      </c>
      <c r="AH11" s="5">
        <f>($AK$2+(I11+R11)*12*7.57%)*SUM(Fasering!$D$5)</f>
        <v>0</v>
      </c>
      <c r="AI11" s="109">
        <f>($AK$2+(J11+S11)*12*7.57%)*SUM(Fasering!$D$5:$D$7)</f>
        <v>507.76658464179769</v>
      </c>
      <c r="AJ11" s="109">
        <f>($AK$2+(K11+T11)*12*7.57%)*SUM(Fasering!$D$5:$D$8)</f>
        <v>831.16114472628703</v>
      </c>
      <c r="AK11" s="104">
        <f>($AK$2+(L11+U11)*12*7.57%)*SUM(Fasering!$D$5:$D$9)</f>
        <v>1177.9307437528905</v>
      </c>
      <c r="AL11" s="9">
        <f>($AK$2+(M11+V11)*12*7.57%)*SUM(Fasering!$D$5:$D$10)</f>
        <v>1548.0753817216078</v>
      </c>
      <c r="AM11" s="9">
        <f>($AK$2+(N11+W11)*12*7.57%)*SUM(Fasering!$D$5:$D$11)</f>
        <v>1940.6842070906985</v>
      </c>
      <c r="AN11" s="74">
        <f>($AK$2+(O11+X11)*12*7.57%)*SUM(Fasering!$D$5:$D$12)</f>
        <v>2357.5263755776004</v>
      </c>
      <c r="AO11" s="5">
        <f>($AK$2+(I11+AA11)*12*7.57%)*SUM(Fasering!$D$5)</f>
        <v>0</v>
      </c>
      <c r="AP11" s="109">
        <f>($AK$2+(J11+AB11)*12*7.57%)*SUM(Fasering!$D$5:$D$7)</f>
        <v>506.18078243185073</v>
      </c>
      <c r="AQ11" s="109">
        <f>($AK$2+(K11+AC11)*12*7.57%)*SUM(Fasering!$D$5:$D$8)</f>
        <v>827.23354699146489</v>
      </c>
      <c r="AR11" s="104">
        <f>($AK$2+(L11+AD11)*12*7.57%)*SUM(Fasering!$D$5:$D$9)</f>
        <v>1170.61725017254</v>
      </c>
      <c r="AS11" s="9">
        <f>($AK$2+(M11+AE11)*12*7.57%)*SUM(Fasering!$D$5:$D$10)</f>
        <v>1536.3318919750757</v>
      </c>
      <c r="AT11" s="9">
        <f>($AK$2+(N11+AF11)*12*7.57%)*SUM(Fasering!$D$5:$D$11)</f>
        <v>1923.4800976282252</v>
      </c>
      <c r="AU11" s="74">
        <f>($AK$2+(O11+AG11)*12*7.57%)*SUM(Fasering!$D$5:$D$12)</f>
        <v>2333.8064164576003</v>
      </c>
    </row>
    <row r="12" spans="1:47" x14ac:dyDescent="0.3">
      <c r="A12" s="32">
        <f t="shared" si="7"/>
        <v>4</v>
      </c>
      <c r="B12" s="142">
        <v>21652.61</v>
      </c>
      <c r="C12" s="143"/>
      <c r="D12" s="142">
        <f t="shared" si="0"/>
        <v>29724.703008</v>
      </c>
      <c r="E12" s="144">
        <f t="shared" si="1"/>
        <v>736.85614014908322</v>
      </c>
      <c r="F12" s="145">
        <f t="shared" si="2"/>
        <v>2477.0585839999999</v>
      </c>
      <c r="G12" s="146">
        <f t="shared" si="8"/>
        <v>61.404678345756928</v>
      </c>
      <c r="H12" s="60">
        <f>'L4'!$H$10</f>
        <v>1742.05</v>
      </c>
      <c r="I12" s="60">
        <f>GEW!$E$12+($F12-GEW!$E$12)*SUM(Fasering!$D$5)</f>
        <v>1858.3776639999999</v>
      </c>
      <c r="J12" s="60">
        <f>GEW!$E$12+($F12-GEW!$E$12)*SUM(Fasering!$D$5:$D$7)</f>
        <v>2018.3460871720158</v>
      </c>
      <c r="K12" s="60">
        <f>GEW!$E$12+($F12-GEW!$E$12)*SUM(Fasering!$D$5:$D$8)</f>
        <v>2110.1298527373215</v>
      </c>
      <c r="L12" s="98">
        <f>GEW!$E$12+($F12-GEW!$E$12)*SUM(Fasering!$D$5:$D$9)</f>
        <v>2201.9136183026276</v>
      </c>
      <c r="M12" s="60">
        <f>GEW!$E$12+($F12-GEW!$E$12)*SUM(Fasering!$D$5:$D$10)</f>
        <v>2293.6973838679332</v>
      </c>
      <c r="N12" s="60">
        <f>GEW!$E$12+($F12-GEW!$E$12)*SUM(Fasering!$D$5:$D$11)</f>
        <v>2385.2748184346942</v>
      </c>
      <c r="O12" s="117">
        <f>GEW!$E$12+($F12-GEW!$E$12)*SUM(Fasering!$D$5:$D$12)</f>
        <v>2477.0585839999999</v>
      </c>
      <c r="P12" s="145">
        <f t="shared" si="3"/>
        <v>52.224743999999994</v>
      </c>
      <c r="Q12" s="146">
        <f t="shared" si="4"/>
        <v>1.2946175870540084</v>
      </c>
      <c r="R12" s="45">
        <f>$P12*SUM(Fasering!$D$5)</f>
        <v>0</v>
      </c>
      <c r="S12" s="45">
        <f>$P12*SUM(Fasering!$D$5:$D$7)</f>
        <v>13.503422649986039</v>
      </c>
      <c r="T12" s="45">
        <f>$P12*SUM(Fasering!$D$5:$D$8)</f>
        <v>21.25117032580593</v>
      </c>
      <c r="U12" s="101">
        <f>$P12*SUM(Fasering!$D$5:$D$9)</f>
        <v>28.998918001625825</v>
      </c>
      <c r="V12" s="45">
        <f>$P12*SUM(Fasering!$D$5:$D$10)</f>
        <v>36.746665677445719</v>
      </c>
      <c r="W12" s="45">
        <f>$P12*SUM(Fasering!$D$5:$D$11)</f>
        <v>44.476996324180114</v>
      </c>
      <c r="X12" s="116">
        <f>$P12*SUM(Fasering!$D$5:$D$12)</f>
        <v>52.224744000000008</v>
      </c>
      <c r="Y12" s="145">
        <f t="shared" si="5"/>
        <v>26.112943999999999</v>
      </c>
      <c r="Z12" s="146">
        <f t="shared" si="6"/>
        <v>0.64732297303662123</v>
      </c>
      <c r="AA12" s="115">
        <f>$Y12*SUM(Fasering!$D$5)</f>
        <v>0</v>
      </c>
      <c r="AB12" s="45">
        <f>$Y12*SUM(Fasering!$D$5:$D$7)</f>
        <v>6.7518592234251456</v>
      </c>
      <c r="AC12" s="45">
        <f>$Y12*SUM(Fasering!$D$5:$D$8)</f>
        <v>10.625817919801236</v>
      </c>
      <c r="AD12" s="101">
        <f>$Y12*SUM(Fasering!$D$5:$D$9)</f>
        <v>14.499776616177325</v>
      </c>
      <c r="AE12" s="45">
        <f>$Y12*SUM(Fasering!$D$5:$D$10)</f>
        <v>18.373735312553414</v>
      </c>
      <c r="AF12" s="45">
        <f>$Y12*SUM(Fasering!$D$5:$D$11)</f>
        <v>22.238985303623913</v>
      </c>
      <c r="AG12" s="116">
        <f>$Y12*SUM(Fasering!$D$5:$D$12)</f>
        <v>26.112944000000006</v>
      </c>
      <c r="AH12" s="5">
        <f>($AK$2+(I12+R12)*12*7.57%)*SUM(Fasering!$D$5)</f>
        <v>0</v>
      </c>
      <c r="AI12" s="109">
        <f>($AK$2+(J12+S12)*12*7.57%)*SUM(Fasering!$D$5:$D$7)</f>
        <v>513.00900705379127</v>
      </c>
      <c r="AJ12" s="109">
        <f>($AK$2+(K12+T12)*12*7.57%)*SUM(Fasering!$D$5:$D$8)</f>
        <v>844.14518918099589</v>
      </c>
      <c r="AK12" s="104">
        <f>($AK$2+(L12+U12)*12*7.57%)*SUM(Fasering!$D$5:$D$9)</f>
        <v>1202.1080480945734</v>
      </c>
      <c r="AL12" s="9">
        <f>($AK$2+(M12+V12)*12*7.57%)*SUM(Fasering!$D$5:$D$10)</f>
        <v>1586.8975837945229</v>
      </c>
      <c r="AM12" s="9">
        <f>($AK$2+(N12+W12)*12*7.57%)*SUM(Fasering!$D$5:$D$11)</f>
        <v>1997.5583925715475</v>
      </c>
      <c r="AN12" s="74">
        <f>($AK$2+(O12+X12)*12*7.57%)*SUM(Fasering!$D$5:$D$12)</f>
        <v>2435.9409751552007</v>
      </c>
      <c r="AO12" s="5">
        <f>($AK$2+(I12+AA12)*12*7.57%)*SUM(Fasering!$D$5)</f>
        <v>0</v>
      </c>
      <c r="AP12" s="109">
        <f>($AK$2+(J12+AB12)*12*7.57%)*SUM(Fasering!$D$5:$D$7)</f>
        <v>511.4232048438443</v>
      </c>
      <c r="AQ12" s="109">
        <f>($AK$2+(K12+AC12)*12*7.57%)*SUM(Fasering!$D$5:$D$8)</f>
        <v>840.21759144617374</v>
      </c>
      <c r="AR12" s="104">
        <f>($AK$2+(L12+AD12)*12*7.57%)*SUM(Fasering!$D$5:$D$9)</f>
        <v>1194.7945545142229</v>
      </c>
      <c r="AS12" s="9">
        <f>($AK$2+(M12+AE12)*12*7.57%)*SUM(Fasering!$D$5:$D$10)</f>
        <v>1575.1540940479915</v>
      </c>
      <c r="AT12" s="9">
        <f>($AK$2+(N12+AF12)*12*7.57%)*SUM(Fasering!$D$5:$D$11)</f>
        <v>1980.354283109074</v>
      </c>
      <c r="AU12" s="74">
        <f>($AK$2+(O12+AG12)*12*7.57%)*SUM(Fasering!$D$5:$D$12)</f>
        <v>2412.2210160352006</v>
      </c>
    </row>
    <row r="13" spans="1:47" x14ac:dyDescent="0.3">
      <c r="A13" s="32">
        <f t="shared" si="7"/>
        <v>5</v>
      </c>
      <c r="B13" s="142">
        <v>21661.919999999998</v>
      </c>
      <c r="C13" s="143"/>
      <c r="D13" s="142">
        <f t="shared" si="0"/>
        <v>29737.483775999997</v>
      </c>
      <c r="E13" s="144">
        <f t="shared" si="1"/>
        <v>737.17296711196605</v>
      </c>
      <c r="F13" s="145">
        <f t="shared" si="2"/>
        <v>2478.1236479999998</v>
      </c>
      <c r="G13" s="146">
        <f t="shared" si="8"/>
        <v>61.431080592663832</v>
      </c>
      <c r="H13" s="60">
        <f>'L4'!$H$10</f>
        <v>1742.05</v>
      </c>
      <c r="I13" s="60">
        <f>GEW!$E$12+($F13-GEW!$E$12)*SUM(Fasering!$D$5)</f>
        <v>1858.3776639999999</v>
      </c>
      <c r="J13" s="60">
        <f>GEW!$E$12+($F13-GEW!$E$12)*SUM(Fasering!$D$5:$D$7)</f>
        <v>2018.6214740526348</v>
      </c>
      <c r="K13" s="60">
        <f>GEW!$E$12+($F13-GEW!$E$12)*SUM(Fasering!$D$5:$D$8)</f>
        <v>2110.5632460818997</v>
      </c>
      <c r="L13" s="98">
        <f>GEW!$E$12+($F13-GEW!$E$12)*SUM(Fasering!$D$5:$D$9)</f>
        <v>2202.5050181111642</v>
      </c>
      <c r="M13" s="60">
        <f>GEW!$E$12+($F13-GEW!$E$12)*SUM(Fasering!$D$5:$D$10)</f>
        <v>2294.4467901404291</v>
      </c>
      <c r="N13" s="60">
        <f>GEW!$E$12+($F13-GEW!$E$12)*SUM(Fasering!$D$5:$D$11)</f>
        <v>2386.1818759707353</v>
      </c>
      <c r="O13" s="117">
        <f>GEW!$E$12+($F13-GEW!$E$12)*SUM(Fasering!$D$5:$D$12)</f>
        <v>2478.1236479999998</v>
      </c>
      <c r="P13" s="145">
        <f t="shared" si="3"/>
        <v>52.224743999999994</v>
      </c>
      <c r="Q13" s="146">
        <f t="shared" si="4"/>
        <v>1.2946175870540084</v>
      </c>
      <c r="R13" s="45">
        <f>$P13*SUM(Fasering!$D$5)</f>
        <v>0</v>
      </c>
      <c r="S13" s="45">
        <f>$P13*SUM(Fasering!$D$5:$D$7)</f>
        <v>13.503422649986039</v>
      </c>
      <c r="T13" s="45">
        <f>$P13*SUM(Fasering!$D$5:$D$8)</f>
        <v>21.25117032580593</v>
      </c>
      <c r="U13" s="101">
        <f>$P13*SUM(Fasering!$D$5:$D$9)</f>
        <v>28.998918001625825</v>
      </c>
      <c r="V13" s="45">
        <f>$P13*SUM(Fasering!$D$5:$D$10)</f>
        <v>36.746665677445719</v>
      </c>
      <c r="W13" s="45">
        <f>$P13*SUM(Fasering!$D$5:$D$11)</f>
        <v>44.476996324180114</v>
      </c>
      <c r="X13" s="116">
        <f>$P13*SUM(Fasering!$D$5:$D$12)</f>
        <v>52.224744000000008</v>
      </c>
      <c r="Y13" s="145">
        <f t="shared" si="5"/>
        <v>26.112943999999999</v>
      </c>
      <c r="Z13" s="146">
        <f t="shared" si="6"/>
        <v>0.64732297303662123</v>
      </c>
      <c r="AA13" s="115">
        <f>$Y13*SUM(Fasering!$D$5)</f>
        <v>0</v>
      </c>
      <c r="AB13" s="45">
        <f>$Y13*SUM(Fasering!$D$5:$D$7)</f>
        <v>6.7518592234251456</v>
      </c>
      <c r="AC13" s="45">
        <f>$Y13*SUM(Fasering!$D$5:$D$8)</f>
        <v>10.625817919801236</v>
      </c>
      <c r="AD13" s="101">
        <f>$Y13*SUM(Fasering!$D$5:$D$9)</f>
        <v>14.499776616177325</v>
      </c>
      <c r="AE13" s="45">
        <f>$Y13*SUM(Fasering!$D$5:$D$10)</f>
        <v>18.373735312553414</v>
      </c>
      <c r="AF13" s="45">
        <f>$Y13*SUM(Fasering!$D$5:$D$11)</f>
        <v>22.238985303623913</v>
      </c>
      <c r="AG13" s="116">
        <f>$Y13*SUM(Fasering!$D$5:$D$12)</f>
        <v>26.112944000000006</v>
      </c>
      <c r="AH13" s="5">
        <f>($AK$2+(I13+R13)*12*7.57%)*SUM(Fasering!$D$5)</f>
        <v>0</v>
      </c>
      <c r="AI13" s="109">
        <f>($AK$2+(J13+S13)*12*7.57%)*SUM(Fasering!$D$5:$D$7)</f>
        <v>513.07368972005463</v>
      </c>
      <c r="AJ13" s="109">
        <f>($AK$2+(K13+T13)*12*7.57%)*SUM(Fasering!$D$5:$D$8)</f>
        <v>844.30539042923783</v>
      </c>
      <c r="AK13" s="104">
        <f>($AK$2+(L13+U13)*12*7.57%)*SUM(Fasering!$D$5:$D$9)</f>
        <v>1202.4063553245101</v>
      </c>
      <c r="AL13" s="9">
        <f>($AK$2+(M13+V13)*12*7.57%)*SUM(Fasering!$D$5:$D$10)</f>
        <v>1587.3765844058714</v>
      </c>
      <c r="AM13" s="9">
        <f>($AK$2+(N13+W13)*12*7.57%)*SUM(Fasering!$D$5:$D$11)</f>
        <v>1998.260124265285</v>
      </c>
      <c r="AN13" s="74">
        <f>($AK$2+(O13+X13)*12*7.57%)*SUM(Fasering!$D$5:$D$12)</f>
        <v>2436.9084792928006</v>
      </c>
      <c r="AO13" s="5">
        <f>($AK$2+(I13+AA13)*12*7.57%)*SUM(Fasering!$D$5)</f>
        <v>0</v>
      </c>
      <c r="AP13" s="109">
        <f>($AK$2+(J13+AB13)*12*7.57%)*SUM(Fasering!$D$5:$D$7)</f>
        <v>511.48788751010756</v>
      </c>
      <c r="AQ13" s="109">
        <f>($AK$2+(K13+AC13)*12*7.57%)*SUM(Fasering!$D$5:$D$8)</f>
        <v>840.37779269441569</v>
      </c>
      <c r="AR13" s="104">
        <f>($AK$2+(L13+AD13)*12*7.57%)*SUM(Fasering!$D$5:$D$9)</f>
        <v>1195.0928617441596</v>
      </c>
      <c r="AS13" s="9">
        <f>($AK$2+(M13+AE13)*12*7.57%)*SUM(Fasering!$D$5:$D$10)</f>
        <v>1575.6330946593396</v>
      </c>
      <c r="AT13" s="9">
        <f>($AK$2+(N13+AF13)*12*7.57%)*SUM(Fasering!$D$5:$D$11)</f>
        <v>1981.0560148028119</v>
      </c>
      <c r="AU13" s="74">
        <f>($AK$2+(O13+AG13)*12*7.57%)*SUM(Fasering!$D$5:$D$12)</f>
        <v>2413.1885201728005</v>
      </c>
    </row>
    <row r="14" spans="1:47" x14ac:dyDescent="0.3">
      <c r="A14" s="32">
        <f t="shared" si="7"/>
        <v>6</v>
      </c>
      <c r="B14" s="142">
        <v>22737.37</v>
      </c>
      <c r="C14" s="143"/>
      <c r="D14" s="142">
        <f t="shared" si="0"/>
        <v>31213.861536</v>
      </c>
      <c r="E14" s="144">
        <f t="shared" si="1"/>
        <v>773.77141579428803</v>
      </c>
      <c r="F14" s="142">
        <f t="shared" si="2"/>
        <v>2601.1551279999999</v>
      </c>
      <c r="G14" s="144">
        <f t="shared" si="8"/>
        <v>64.480951316190669</v>
      </c>
      <c r="H14" s="60">
        <f>'L4'!$H$10</f>
        <v>1742.05</v>
      </c>
      <c r="I14" s="60">
        <f>GEW!$E$12+($F14-GEW!$E$12)*SUM(Fasering!$D$5)</f>
        <v>1858.3776639999999</v>
      </c>
      <c r="J14" s="60">
        <f>GEW!$E$12+($F14-GEW!$E$12)*SUM(Fasering!$D$5:$D$7)</f>
        <v>2050.4329478186587</v>
      </c>
      <c r="K14" s="60">
        <f>GEW!$E$12+($F14-GEW!$E$12)*SUM(Fasering!$D$5:$D$8)</f>
        <v>2160.6269273306957</v>
      </c>
      <c r="L14" s="98">
        <f>GEW!$E$12+($F14-GEW!$E$12)*SUM(Fasering!$D$5:$D$9)</f>
        <v>2270.8209068427332</v>
      </c>
      <c r="M14" s="60">
        <f>GEW!$E$12+($F14-GEW!$E$12)*SUM(Fasering!$D$5:$D$10)</f>
        <v>2381.0148863547706</v>
      </c>
      <c r="N14" s="60">
        <f>GEW!$E$12+($F14-GEW!$E$12)*SUM(Fasering!$D$5:$D$11)</f>
        <v>2490.9611484879629</v>
      </c>
      <c r="O14" s="117">
        <f>GEW!$E$12+($F14-GEW!$E$12)*SUM(Fasering!$D$5:$D$12)</f>
        <v>2601.1551279999999</v>
      </c>
      <c r="P14" s="145">
        <f t="shared" si="3"/>
        <v>43.330144000000232</v>
      </c>
      <c r="Q14" s="146">
        <f t="shared" si="4"/>
        <v>1.0741262125092088</v>
      </c>
      <c r="R14" s="45">
        <f>$P14*SUM(Fasering!$D$5)</f>
        <v>0</v>
      </c>
      <c r="S14" s="45">
        <f>$P14*SUM(Fasering!$D$5:$D$7)</f>
        <v>11.203602030423736</v>
      </c>
      <c r="T14" s="45">
        <f>$P14*SUM(Fasering!$D$5:$D$8)</f>
        <v>17.631800557714612</v>
      </c>
      <c r="U14" s="101">
        <f>$P14*SUM(Fasering!$D$5:$D$9)</f>
        <v>24.05999908500549</v>
      </c>
      <c r="V14" s="45">
        <f>$P14*SUM(Fasering!$D$5:$D$10)</f>
        <v>30.488197612296368</v>
      </c>
      <c r="W14" s="45">
        <f>$P14*SUM(Fasering!$D$5:$D$11)</f>
        <v>36.901945472709365</v>
      </c>
      <c r="X14" s="116">
        <f>$P14*SUM(Fasering!$D$5:$D$12)</f>
        <v>43.330144000000239</v>
      </c>
      <c r="Y14" s="145">
        <f t="shared" si="5"/>
        <v>17.218344000000233</v>
      </c>
      <c r="Z14" s="146">
        <f t="shared" si="6"/>
        <v>0.42683159849182156</v>
      </c>
      <c r="AA14" s="115">
        <f>$Y14*SUM(Fasering!$D$5)</f>
        <v>0</v>
      </c>
      <c r="AB14" s="45">
        <f>$Y14*SUM(Fasering!$D$5:$D$7)</f>
        <v>4.4520386038628423</v>
      </c>
      <c r="AC14" s="45">
        <f>$Y14*SUM(Fasering!$D$5:$D$8)</f>
        <v>7.0064481517099173</v>
      </c>
      <c r="AD14" s="101">
        <f>$Y14*SUM(Fasering!$D$5:$D$9)</f>
        <v>9.5608576995569923</v>
      </c>
      <c r="AE14" s="45">
        <f>$Y14*SUM(Fasering!$D$5:$D$10)</f>
        <v>12.115267247404066</v>
      </c>
      <c r="AF14" s="45">
        <f>$Y14*SUM(Fasering!$D$5:$D$11)</f>
        <v>14.663934452153162</v>
      </c>
      <c r="AG14" s="116">
        <f>$Y14*SUM(Fasering!$D$5:$D$12)</f>
        <v>17.218344000000236</v>
      </c>
      <c r="AH14" s="5">
        <f>($AK$2+(I14+R14)*12*7.57%)*SUM(Fasering!$D$5)</f>
        <v>0</v>
      </c>
      <c r="AI14" s="109">
        <f>($AK$2+(J14+S14)*12*7.57%)*SUM(Fasering!$D$5:$D$7)</f>
        <v>520.00536492208755</v>
      </c>
      <c r="AJ14" s="109">
        <f>($AK$2+(K14+T14)*12*7.57%)*SUM(Fasering!$D$5:$D$8)</f>
        <v>861.47325137132725</v>
      </c>
      <c r="AK14" s="104">
        <f>($AK$2+(L14+U14)*12*7.57%)*SUM(Fasering!$D$5:$D$9)</f>
        <v>1234.3742525648847</v>
      </c>
      <c r="AL14" s="9">
        <f>($AK$2+(M14+V14)*12*7.57%)*SUM(Fasering!$D$5:$D$10)</f>
        <v>1638.7083685027596</v>
      </c>
      <c r="AM14" s="9">
        <f>($AK$2+(N14+W14)*12*7.57%)*SUM(Fasering!$D$5:$D$11)</f>
        <v>2073.4607376747458</v>
      </c>
      <c r="AN14" s="74">
        <f>($AK$2+(O14+X14)*12*7.57%)*SUM(Fasering!$D$5:$D$12)</f>
        <v>2540.5904210848007</v>
      </c>
      <c r="AO14" s="5">
        <f>($AK$2+(I14+AA14)*12*7.57%)*SUM(Fasering!$D$5)</f>
        <v>0</v>
      </c>
      <c r="AP14" s="109">
        <f>($AK$2+(J14+AB14)*12*7.57%)*SUM(Fasering!$D$5:$D$7)</f>
        <v>518.41956271214065</v>
      </c>
      <c r="AQ14" s="109">
        <f>($AK$2+(K14+AC14)*12*7.57%)*SUM(Fasering!$D$5:$D$8)</f>
        <v>857.54565363650511</v>
      </c>
      <c r="AR14" s="104">
        <f>($AK$2+(L14+AD14)*12*7.57%)*SUM(Fasering!$D$5:$D$9)</f>
        <v>1227.0607589845342</v>
      </c>
      <c r="AS14" s="9">
        <f>($AK$2+(M14+AE14)*12*7.57%)*SUM(Fasering!$D$5:$D$10)</f>
        <v>1626.9648787562276</v>
      </c>
      <c r="AT14" s="9">
        <f>($AK$2+(N14+AF14)*12*7.57%)*SUM(Fasering!$D$5:$D$11)</f>
        <v>2056.256628212273</v>
      </c>
      <c r="AU14" s="74">
        <f>($AK$2+(O14+AG14)*12*7.57%)*SUM(Fasering!$D$5:$D$12)</f>
        <v>2516.8704619648011</v>
      </c>
    </row>
    <row r="15" spans="1:47" x14ac:dyDescent="0.3">
      <c r="A15" s="32">
        <f t="shared" si="7"/>
        <v>7</v>
      </c>
      <c r="B15" s="142">
        <v>22749.06</v>
      </c>
      <c r="C15" s="143"/>
      <c r="D15" s="142">
        <f t="shared" si="0"/>
        <v>31229.909568000003</v>
      </c>
      <c r="E15" s="144">
        <f t="shared" si="1"/>
        <v>774.16923611610343</v>
      </c>
      <c r="F15" s="142">
        <f t="shared" si="2"/>
        <v>2602.4924640000004</v>
      </c>
      <c r="G15" s="144">
        <f t="shared" si="8"/>
        <v>64.514103009675296</v>
      </c>
      <c r="H15" s="60">
        <f>'L4'!$H$10</f>
        <v>1742.05</v>
      </c>
      <c r="I15" s="60">
        <f>GEW!$E$12+($F15-GEW!$E$12)*SUM(Fasering!$D$5)</f>
        <v>1858.3776639999999</v>
      </c>
      <c r="J15" s="60">
        <f>GEW!$E$12+($F15-GEW!$E$12)*SUM(Fasering!$D$5:$D$7)</f>
        <v>2050.7787343529699</v>
      </c>
      <c r="K15" s="60">
        <f>GEW!$E$12+($F15-GEW!$E$12)*SUM(Fasering!$D$5:$D$8)</f>
        <v>2161.1711129588502</v>
      </c>
      <c r="L15" s="98">
        <f>GEW!$E$12+($F15-GEW!$E$12)*SUM(Fasering!$D$5:$D$9)</f>
        <v>2271.5634915647306</v>
      </c>
      <c r="M15" s="60">
        <f>GEW!$E$12+($F15-GEW!$E$12)*SUM(Fasering!$D$5:$D$10)</f>
        <v>2381.9558701706114</v>
      </c>
      <c r="N15" s="60">
        <f>GEW!$E$12+($F15-GEW!$E$12)*SUM(Fasering!$D$5:$D$11)</f>
        <v>2492.10008539412</v>
      </c>
      <c r="O15" s="117">
        <f>GEW!$E$12+($F15-GEW!$E$12)*SUM(Fasering!$D$5:$D$12)</f>
        <v>2602.4924640000004</v>
      </c>
      <c r="P15" s="145">
        <f t="shared" si="3"/>
        <v>41.992807999999968</v>
      </c>
      <c r="Q15" s="146">
        <f t="shared" si="4"/>
        <v>1.0409745190245878</v>
      </c>
      <c r="R15" s="45">
        <f>$P15*SUM(Fasering!$D$5)</f>
        <v>0</v>
      </c>
      <c r="S15" s="45">
        <f>$P15*SUM(Fasering!$D$5:$D$7)</f>
        <v>10.85781549611262</v>
      </c>
      <c r="T15" s="45">
        <f>$P15*SUM(Fasering!$D$5:$D$8)</f>
        <v>17.087614929560313</v>
      </c>
      <c r="U15" s="101">
        <f>$P15*SUM(Fasering!$D$5:$D$9)</f>
        <v>23.317414363008005</v>
      </c>
      <c r="V15" s="45">
        <f>$P15*SUM(Fasering!$D$5:$D$10)</f>
        <v>29.547213796455697</v>
      </c>
      <c r="W15" s="45">
        <f>$P15*SUM(Fasering!$D$5:$D$11)</f>
        <v>35.763008566552287</v>
      </c>
      <c r="X15" s="116">
        <f>$P15*SUM(Fasering!$D$5:$D$12)</f>
        <v>41.992807999999975</v>
      </c>
      <c r="Y15" s="145">
        <f t="shared" si="5"/>
        <v>15.881007999999966</v>
      </c>
      <c r="Z15" s="146">
        <f t="shared" si="6"/>
        <v>0.39367990500720046</v>
      </c>
      <c r="AA15" s="115">
        <f>$Y15*SUM(Fasering!$D$5)</f>
        <v>0</v>
      </c>
      <c r="AB15" s="45">
        <f>$Y15*SUM(Fasering!$D$5:$D$7)</f>
        <v>4.1062520695517248</v>
      </c>
      <c r="AC15" s="45">
        <f>$Y15*SUM(Fasering!$D$5:$D$8)</f>
        <v>6.4622625235556139</v>
      </c>
      <c r="AD15" s="101">
        <f>$Y15*SUM(Fasering!$D$5:$D$9)</f>
        <v>8.8182729775595021</v>
      </c>
      <c r="AE15" s="45">
        <f>$Y15*SUM(Fasering!$D$5:$D$10)</f>
        <v>11.174283431563392</v>
      </c>
      <c r="AF15" s="45">
        <f>$Y15*SUM(Fasering!$D$5:$D$11)</f>
        <v>13.524997545996081</v>
      </c>
      <c r="AG15" s="116">
        <f>$Y15*SUM(Fasering!$D$5:$D$12)</f>
        <v>15.881007999999969</v>
      </c>
      <c r="AH15" s="5">
        <f>($AK$2+(I15+R15)*12*7.57%)*SUM(Fasering!$D$5)</f>
        <v>0</v>
      </c>
      <c r="AI15" s="109">
        <f>($AK$2+(J15+S15)*12*7.57%)*SUM(Fasering!$D$5:$D$7)</f>
        <v>520.00536492208755</v>
      </c>
      <c r="AJ15" s="109">
        <f>($AK$2+(K15+T15)*12*7.57%)*SUM(Fasering!$D$5:$D$8)</f>
        <v>861.47325137132748</v>
      </c>
      <c r="AK15" s="104">
        <f>($AK$2+(L15+U15)*12*7.57%)*SUM(Fasering!$D$5:$D$9)</f>
        <v>1234.3742525648847</v>
      </c>
      <c r="AL15" s="9">
        <f>($AK$2+(M15+V15)*12*7.57%)*SUM(Fasering!$D$5:$D$10)</f>
        <v>1638.7083685027596</v>
      </c>
      <c r="AM15" s="9">
        <f>($AK$2+(N15+W15)*12*7.57%)*SUM(Fasering!$D$5:$D$11)</f>
        <v>2073.4607376747458</v>
      </c>
      <c r="AN15" s="74">
        <f>($AK$2+(O15+X15)*12*7.57%)*SUM(Fasering!$D$5:$D$12)</f>
        <v>2540.5904210848012</v>
      </c>
      <c r="AO15" s="5">
        <f>($AK$2+(I15+AA15)*12*7.57%)*SUM(Fasering!$D$5)</f>
        <v>0</v>
      </c>
      <c r="AP15" s="109">
        <f>($AK$2+(J15+AB15)*12*7.57%)*SUM(Fasering!$D$5:$D$7)</f>
        <v>518.41956271214065</v>
      </c>
      <c r="AQ15" s="109">
        <f>($AK$2+(K15+AC15)*12*7.57%)*SUM(Fasering!$D$5:$D$8)</f>
        <v>857.54565363650534</v>
      </c>
      <c r="AR15" s="104">
        <f>($AK$2+(L15+AD15)*12*7.57%)*SUM(Fasering!$D$5:$D$9)</f>
        <v>1227.0607589845342</v>
      </c>
      <c r="AS15" s="9">
        <f>($AK$2+(M15+AE15)*12*7.57%)*SUM(Fasering!$D$5:$D$10)</f>
        <v>1626.9648787562276</v>
      </c>
      <c r="AT15" s="9">
        <f>($AK$2+(N15+AF15)*12*7.57%)*SUM(Fasering!$D$5:$D$11)</f>
        <v>2056.256628212273</v>
      </c>
      <c r="AU15" s="74">
        <f>($AK$2+(O15+AG15)*12*7.57%)*SUM(Fasering!$D$5:$D$12)</f>
        <v>2516.8704619648011</v>
      </c>
    </row>
    <row r="16" spans="1:47" x14ac:dyDescent="0.3">
      <c r="A16" s="32">
        <f t="shared" si="7"/>
        <v>8</v>
      </c>
      <c r="B16" s="142">
        <v>23824.51</v>
      </c>
      <c r="C16" s="143"/>
      <c r="D16" s="142">
        <f t="shared" si="0"/>
        <v>32706.287327999999</v>
      </c>
      <c r="E16" s="144">
        <f t="shared" si="1"/>
        <v>810.76768479842531</v>
      </c>
      <c r="F16" s="142">
        <f t="shared" si="2"/>
        <v>2725.523944</v>
      </c>
      <c r="G16" s="144">
        <f t="shared" si="8"/>
        <v>67.563973733202118</v>
      </c>
      <c r="H16" s="60">
        <f>'L4'!$H$10</f>
        <v>1742.05</v>
      </c>
      <c r="I16" s="60">
        <f>GEW!$E$12+($F16-GEW!$E$12)*SUM(Fasering!$D$5)</f>
        <v>1858.3776639999999</v>
      </c>
      <c r="J16" s="60">
        <f>GEW!$E$12+($F16-GEW!$E$12)*SUM(Fasering!$D$5:$D$7)</f>
        <v>2082.5902081189934</v>
      </c>
      <c r="K16" s="60">
        <f>GEW!$E$12+($F16-GEW!$E$12)*SUM(Fasering!$D$5:$D$8)</f>
        <v>2211.2347942076462</v>
      </c>
      <c r="L16" s="98">
        <f>GEW!$E$12+($F16-GEW!$E$12)*SUM(Fasering!$D$5:$D$9)</f>
        <v>2339.8793802962996</v>
      </c>
      <c r="M16" s="60">
        <f>GEW!$E$12+($F16-GEW!$E$12)*SUM(Fasering!$D$5:$D$10)</f>
        <v>2468.5239663849525</v>
      </c>
      <c r="N16" s="60">
        <f>GEW!$E$12+($F16-GEW!$E$12)*SUM(Fasering!$D$5:$D$11)</f>
        <v>2596.8793579113471</v>
      </c>
      <c r="O16" s="117">
        <f>GEW!$E$12+($F16-GEW!$E$12)*SUM(Fasering!$D$5:$D$12)</f>
        <v>2725.5239440000005</v>
      </c>
      <c r="P16" s="145">
        <f t="shared" si="3"/>
        <v>0</v>
      </c>
      <c r="Q16" s="146">
        <f t="shared" si="4"/>
        <v>0</v>
      </c>
      <c r="R16" s="45">
        <f>$P16*SUM(Fasering!$D$5)</f>
        <v>0</v>
      </c>
      <c r="S16" s="45">
        <f>$P16*SUM(Fasering!$D$5:$D$7)</f>
        <v>0</v>
      </c>
      <c r="T16" s="45">
        <f>$P16*SUM(Fasering!$D$5:$D$8)</f>
        <v>0</v>
      </c>
      <c r="U16" s="101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116">
        <f>$P16*SUM(Fasering!$D$5:$D$12)</f>
        <v>0</v>
      </c>
      <c r="Y16" s="145">
        <f t="shared" si="5"/>
        <v>0</v>
      </c>
      <c r="Z16" s="146">
        <f t="shared" si="6"/>
        <v>0</v>
      </c>
      <c r="AA16" s="115">
        <f>$Y16*SUM(Fasering!$D$5)</f>
        <v>0</v>
      </c>
      <c r="AB16" s="45">
        <f>$Y16*SUM(Fasering!$D$5:$D$7)</f>
        <v>0</v>
      </c>
      <c r="AC16" s="45">
        <f>$Y16*SUM(Fasering!$D$5:$D$8)</f>
        <v>0</v>
      </c>
      <c r="AD16" s="101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116">
        <f>$Y16*SUM(Fasering!$D$5:$D$12)</f>
        <v>0</v>
      </c>
      <c r="AH16" s="5">
        <f>($AK$2+(I16+R16)*12*7.57%)*SUM(Fasering!$D$5)</f>
        <v>0</v>
      </c>
      <c r="AI16" s="109">
        <f>($AK$2+(J16+S16)*12*7.57%)*SUM(Fasering!$D$5:$D$7)</f>
        <v>524.92694463504347</v>
      </c>
      <c r="AJ16" s="109">
        <f>($AK$2+(K16+T16)*12*7.57%)*SUM(Fasering!$D$5:$D$8)</f>
        <v>873.66265633690534</v>
      </c>
      <c r="AK16" s="104">
        <f>($AK$2+(L16+U16)*12*7.57%)*SUM(Fasering!$D$5:$D$9)</f>
        <v>1257.0718761462585</v>
      </c>
      <c r="AL16" s="9">
        <f>($AK$2+(M16+V16)*12*7.57%)*SUM(Fasering!$D$5:$D$10)</f>
        <v>1675.1546040631015</v>
      </c>
      <c r="AM16" s="9">
        <f>($AK$2+(N16+W16)*12*7.57%)*SUM(Fasering!$D$5:$D$11)</f>
        <v>2126.8541530571188</v>
      </c>
      <c r="AN16" s="74">
        <f>($AK$2+(O16+X16)*12*7.57%)*SUM(Fasering!$D$5:$D$12)</f>
        <v>2614.2059507296012</v>
      </c>
      <c r="AO16" s="5">
        <f>($AK$2+(I16+AA16)*12*7.57%)*SUM(Fasering!$D$5)</f>
        <v>0</v>
      </c>
      <c r="AP16" s="109">
        <f>($AK$2+(J16+AB16)*12*7.57%)*SUM(Fasering!$D$5:$D$7)</f>
        <v>524.92694463504347</v>
      </c>
      <c r="AQ16" s="109">
        <f>($AK$2+(K16+AC16)*12*7.57%)*SUM(Fasering!$D$5:$D$8)</f>
        <v>873.66265633690534</v>
      </c>
      <c r="AR16" s="104">
        <f>($AK$2+(L16+AD16)*12*7.57%)*SUM(Fasering!$D$5:$D$9)</f>
        <v>1257.0718761462585</v>
      </c>
      <c r="AS16" s="9">
        <f>($AK$2+(M16+AE16)*12*7.57%)*SUM(Fasering!$D$5:$D$10)</f>
        <v>1675.1546040631015</v>
      </c>
      <c r="AT16" s="9">
        <f>($AK$2+(N16+AF16)*12*7.57%)*SUM(Fasering!$D$5:$D$11)</f>
        <v>2126.8541530571188</v>
      </c>
      <c r="AU16" s="74">
        <f>($AK$2+(O16+AG16)*12*7.57%)*SUM(Fasering!$D$5:$D$12)</f>
        <v>2614.2059507296012</v>
      </c>
    </row>
    <row r="17" spans="1:47" x14ac:dyDescent="0.3">
      <c r="A17" s="32">
        <f t="shared" si="7"/>
        <v>9</v>
      </c>
      <c r="B17" s="142">
        <v>23847.68</v>
      </c>
      <c r="C17" s="143"/>
      <c r="D17" s="142">
        <f t="shared" si="0"/>
        <v>32738.095104</v>
      </c>
      <c r="E17" s="144">
        <f t="shared" si="1"/>
        <v>811.5561789692091</v>
      </c>
      <c r="F17" s="142">
        <f t="shared" si="2"/>
        <v>2728.1745919999998</v>
      </c>
      <c r="G17" s="144">
        <f t="shared" si="8"/>
        <v>67.629681580767425</v>
      </c>
      <c r="H17" s="60">
        <f>'L4'!$H$10</f>
        <v>1742.05</v>
      </c>
      <c r="I17" s="60">
        <f>GEW!$E$12+($F17-GEW!$E$12)*SUM(Fasering!$D$5)</f>
        <v>1858.3776639999999</v>
      </c>
      <c r="J17" s="60">
        <f>GEW!$E$12+($F17-GEW!$E$12)*SUM(Fasering!$D$5:$D$7)</f>
        <v>2083.2755694534662</v>
      </c>
      <c r="K17" s="60">
        <f>GEW!$E$12+($F17-GEW!$E$12)*SUM(Fasering!$D$5:$D$8)</f>
        <v>2212.3133896742274</v>
      </c>
      <c r="L17" s="98">
        <f>GEW!$E$12+($F17-GEW!$E$12)*SUM(Fasering!$D$5:$D$9)</f>
        <v>2341.3512098949886</v>
      </c>
      <c r="M17" s="60">
        <f>GEW!$E$12+($F17-GEW!$E$12)*SUM(Fasering!$D$5:$D$10)</f>
        <v>2470.3890301157498</v>
      </c>
      <c r="N17" s="60">
        <f>GEW!$E$12+($F17-GEW!$E$12)*SUM(Fasering!$D$5:$D$11)</f>
        <v>2599.1367717792386</v>
      </c>
      <c r="O17" s="117">
        <f>GEW!$E$12+($F17-GEW!$E$12)*SUM(Fasering!$D$5:$D$12)</f>
        <v>2728.1745920000003</v>
      </c>
      <c r="P17" s="145">
        <f t="shared" si="3"/>
        <v>0</v>
      </c>
      <c r="Q17" s="146">
        <f t="shared" si="4"/>
        <v>0</v>
      </c>
      <c r="R17" s="45">
        <f>$P17*SUM(Fasering!$D$5)</f>
        <v>0</v>
      </c>
      <c r="S17" s="45">
        <f>$P17*SUM(Fasering!$D$5:$D$7)</f>
        <v>0</v>
      </c>
      <c r="T17" s="45">
        <f>$P17*SUM(Fasering!$D$5:$D$8)</f>
        <v>0</v>
      </c>
      <c r="U17" s="101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116">
        <f>$P17*SUM(Fasering!$D$5:$D$12)</f>
        <v>0</v>
      </c>
      <c r="Y17" s="145">
        <f t="shared" si="5"/>
        <v>0</v>
      </c>
      <c r="Z17" s="146">
        <f t="shared" si="6"/>
        <v>0</v>
      </c>
      <c r="AA17" s="115">
        <f>$Y17*SUM(Fasering!$D$5)</f>
        <v>0</v>
      </c>
      <c r="AB17" s="45">
        <f>$Y17*SUM(Fasering!$D$5:$D$7)</f>
        <v>0</v>
      </c>
      <c r="AC17" s="45">
        <f>$Y17*SUM(Fasering!$D$5:$D$8)</f>
        <v>0</v>
      </c>
      <c r="AD17" s="101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116">
        <f>$Y17*SUM(Fasering!$D$5:$D$12)</f>
        <v>0</v>
      </c>
      <c r="AH17" s="5">
        <f>($AK$2+(I17+R17)*12*7.57%)*SUM(Fasering!$D$5)</f>
        <v>0</v>
      </c>
      <c r="AI17" s="109">
        <f>($AK$2+(J17+S17)*12*7.57%)*SUM(Fasering!$D$5:$D$7)</f>
        <v>525.08792179694694</v>
      </c>
      <c r="AJ17" s="109">
        <f>($AK$2+(K17+T17)*12*7.57%)*SUM(Fasering!$D$5:$D$8)</f>
        <v>874.06135267651496</v>
      </c>
      <c r="AK17" s="104">
        <f>($AK$2+(L17+U17)*12*7.57%)*SUM(Fasering!$D$5:$D$9)</f>
        <v>1257.8142798538452</v>
      </c>
      <c r="AL17" s="9">
        <f>($AK$2+(M17+V17)*12*7.57%)*SUM(Fasering!$D$5:$D$10)</f>
        <v>1676.3467033289378</v>
      </c>
      <c r="AM17" s="9">
        <f>($AK$2+(N17+W17)*12*7.57%)*SUM(Fasering!$D$5:$D$11)</f>
        <v>2128.6005680242401</v>
      </c>
      <c r="AN17" s="74">
        <f>($AK$2+(O17+X17)*12*7.57%)*SUM(Fasering!$D$5:$D$12)</f>
        <v>2616.6137993728012</v>
      </c>
      <c r="AO17" s="5">
        <f>($AK$2+(I17+AA17)*12*7.57%)*SUM(Fasering!$D$5)</f>
        <v>0</v>
      </c>
      <c r="AP17" s="109">
        <f>($AK$2+(J17+AB17)*12*7.57%)*SUM(Fasering!$D$5:$D$7)</f>
        <v>525.08792179694694</v>
      </c>
      <c r="AQ17" s="109">
        <f>($AK$2+(K17+AC17)*12*7.57%)*SUM(Fasering!$D$5:$D$8)</f>
        <v>874.06135267651496</v>
      </c>
      <c r="AR17" s="104">
        <f>($AK$2+(L17+AD17)*12*7.57%)*SUM(Fasering!$D$5:$D$9)</f>
        <v>1257.8142798538452</v>
      </c>
      <c r="AS17" s="9">
        <f>($AK$2+(M17+AE17)*12*7.57%)*SUM(Fasering!$D$5:$D$10)</f>
        <v>1676.3467033289378</v>
      </c>
      <c r="AT17" s="9">
        <f>($AK$2+(N17+AF17)*12*7.57%)*SUM(Fasering!$D$5:$D$11)</f>
        <v>2128.6005680242401</v>
      </c>
      <c r="AU17" s="74">
        <f>($AK$2+(O17+AG17)*12*7.57%)*SUM(Fasering!$D$5:$D$12)</f>
        <v>2616.6137993728012</v>
      </c>
    </row>
    <row r="18" spans="1:47" x14ac:dyDescent="0.3">
      <c r="A18" s="32">
        <f t="shared" si="7"/>
        <v>10</v>
      </c>
      <c r="B18" s="142">
        <v>24923.16</v>
      </c>
      <c r="C18" s="143"/>
      <c r="D18" s="142">
        <f t="shared" si="0"/>
        <v>34214.514047999997</v>
      </c>
      <c r="E18" s="144">
        <f t="shared" si="1"/>
        <v>848.15564857622348</v>
      </c>
      <c r="F18" s="142">
        <f t="shared" si="2"/>
        <v>2851.2095039999999</v>
      </c>
      <c r="G18" s="144">
        <f t="shared" si="8"/>
        <v>70.679637381351966</v>
      </c>
      <c r="H18" s="60">
        <f>'L4'!$H$10</f>
        <v>1742.05</v>
      </c>
      <c r="I18" s="60">
        <f>GEW!$E$12+($F18-GEW!$E$12)*SUM(Fasering!$D$5)</f>
        <v>1858.3776639999999</v>
      </c>
      <c r="J18" s="60">
        <f>GEW!$E$12+($F18-GEW!$E$12)*SUM(Fasering!$D$5:$D$7)</f>
        <v>2115.0879306100824</v>
      </c>
      <c r="K18" s="60">
        <f>GEW!$E$12+($F18-GEW!$E$12)*SUM(Fasering!$D$5:$D$8)</f>
        <v>2262.3784674644135</v>
      </c>
      <c r="L18" s="98">
        <f>GEW!$E$12+($F18-GEW!$E$12)*SUM(Fasering!$D$5:$D$9)</f>
        <v>2409.6690043187441</v>
      </c>
      <c r="M18" s="60">
        <f>GEW!$E$12+($F18-GEW!$E$12)*SUM(Fasering!$D$5:$D$10)</f>
        <v>2556.9595411730747</v>
      </c>
      <c r="N18" s="60">
        <f>GEW!$E$12+($F18-GEW!$E$12)*SUM(Fasering!$D$5:$D$11)</f>
        <v>2703.9189671456693</v>
      </c>
      <c r="O18" s="117">
        <f>GEW!$E$12+($F18-GEW!$E$12)*SUM(Fasering!$D$5:$D$12)</f>
        <v>2851.2095040000004</v>
      </c>
      <c r="P18" s="142">
        <f t="shared" si="3"/>
        <v>0</v>
      </c>
      <c r="Q18" s="144">
        <f t="shared" si="4"/>
        <v>0</v>
      </c>
      <c r="R18" s="45">
        <f>$P18*SUM(Fasering!$D$5)</f>
        <v>0</v>
      </c>
      <c r="S18" s="45">
        <f>$P18*SUM(Fasering!$D$5:$D$7)</f>
        <v>0</v>
      </c>
      <c r="T18" s="45">
        <f>$P18*SUM(Fasering!$D$5:$D$8)</f>
        <v>0</v>
      </c>
      <c r="U18" s="101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116">
        <f>$P18*SUM(Fasering!$D$5:$D$12)</f>
        <v>0</v>
      </c>
      <c r="Y18" s="142">
        <f t="shared" si="5"/>
        <v>0</v>
      </c>
      <c r="Z18" s="144">
        <f t="shared" si="6"/>
        <v>0</v>
      </c>
      <c r="AA18" s="115">
        <f>$Y18*SUM(Fasering!$D$5)</f>
        <v>0</v>
      </c>
      <c r="AB18" s="45">
        <f>$Y18*SUM(Fasering!$D$5:$D$7)</f>
        <v>0</v>
      </c>
      <c r="AC18" s="45">
        <f>$Y18*SUM(Fasering!$D$5:$D$8)</f>
        <v>0</v>
      </c>
      <c r="AD18" s="101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116">
        <f>$Y18*SUM(Fasering!$D$5:$D$12)</f>
        <v>0</v>
      </c>
      <c r="AH18" s="5">
        <f>($AK$2+(I18+R18)*12*7.57%)*SUM(Fasering!$D$5)</f>
        <v>0</v>
      </c>
      <c r="AI18" s="109">
        <f>($AK$2+(J18+S18)*12*7.57%)*SUM(Fasering!$D$5:$D$7)</f>
        <v>532.55998558995316</v>
      </c>
      <c r="AJ18" s="109">
        <f>($AK$2+(K18+T18)*12*7.57%)*SUM(Fasering!$D$5:$D$8)</f>
        <v>892.5676081501025</v>
      </c>
      <c r="AK18" s="104">
        <f>($AK$2+(L18+U18)*12*7.57%)*SUM(Fasering!$D$5:$D$9)</f>
        <v>1292.2743721902971</v>
      </c>
      <c r="AL18" s="9">
        <f>($AK$2+(M18+V18)*12*7.57%)*SUM(Fasering!$D$5:$D$10)</f>
        <v>1731.6802777105363</v>
      </c>
      <c r="AM18" s="9">
        <f>($AK$2+(N18+W18)*12*7.57%)*SUM(Fasering!$D$5:$D$11)</f>
        <v>2209.6637690963125</v>
      </c>
      <c r="AN18" s="74">
        <f>($AK$2+(O18+X18)*12*7.57%)*SUM(Fasering!$D$5:$D$12)</f>
        <v>2728.3787134336012</v>
      </c>
      <c r="AO18" s="5">
        <f>($AK$2+(I18+AA18)*12*7.57%)*SUM(Fasering!$D$5)</f>
        <v>0</v>
      </c>
      <c r="AP18" s="109">
        <f>($AK$2+(J18+AB18)*12*7.57%)*SUM(Fasering!$D$5:$D$7)</f>
        <v>532.55998558995316</v>
      </c>
      <c r="AQ18" s="109">
        <f>($AK$2+(K18+AC18)*12*7.57%)*SUM(Fasering!$D$5:$D$8)</f>
        <v>892.5676081501025</v>
      </c>
      <c r="AR18" s="104">
        <f>($AK$2+(L18+AD18)*12*7.57%)*SUM(Fasering!$D$5:$D$9)</f>
        <v>1292.2743721902971</v>
      </c>
      <c r="AS18" s="9">
        <f>($AK$2+(M18+AE18)*12*7.57%)*SUM(Fasering!$D$5:$D$10)</f>
        <v>1731.6802777105363</v>
      </c>
      <c r="AT18" s="9">
        <f>($AK$2+(N18+AF18)*12*7.57%)*SUM(Fasering!$D$5:$D$11)</f>
        <v>2209.6637690963125</v>
      </c>
      <c r="AU18" s="74">
        <f>($AK$2+(O18+AG18)*12*7.57%)*SUM(Fasering!$D$5:$D$12)</f>
        <v>2728.3787134336012</v>
      </c>
    </row>
    <row r="19" spans="1:47" x14ac:dyDescent="0.3">
      <c r="A19" s="32">
        <f t="shared" si="7"/>
        <v>11</v>
      </c>
      <c r="B19" s="142">
        <v>24931.24</v>
      </c>
      <c r="C19" s="143"/>
      <c r="D19" s="142">
        <f t="shared" si="0"/>
        <v>34225.606272000005</v>
      </c>
      <c r="E19" s="144">
        <f t="shared" si="1"/>
        <v>848.43061762671709</v>
      </c>
      <c r="F19" s="142">
        <f t="shared" si="2"/>
        <v>2852.1338560000004</v>
      </c>
      <c r="G19" s="144">
        <f t="shared" si="8"/>
        <v>70.702551468893091</v>
      </c>
      <c r="H19" s="60">
        <f>'L4'!$H$10</f>
        <v>1742.05</v>
      </c>
      <c r="I19" s="60">
        <f>GEW!$E$12+($F19-GEW!$E$12)*SUM(Fasering!$D$5)</f>
        <v>1858.3776639999999</v>
      </c>
      <c r="J19" s="60">
        <f>GEW!$E$12+($F19-GEW!$E$12)*SUM(Fasering!$D$5:$D$7)</f>
        <v>2115.3269344763985</v>
      </c>
      <c r="K19" s="60">
        <f>GEW!$E$12+($F19-GEW!$E$12)*SUM(Fasering!$D$5:$D$8)</f>
        <v>2262.7546026120172</v>
      </c>
      <c r="L19" s="98">
        <f>GEW!$E$12+($F19-GEW!$E$12)*SUM(Fasering!$D$5:$D$9)</f>
        <v>2410.1822707476358</v>
      </c>
      <c r="M19" s="60">
        <f>GEW!$E$12+($F19-GEW!$E$12)*SUM(Fasering!$D$5:$D$10)</f>
        <v>2557.609938883254</v>
      </c>
      <c r="N19" s="60">
        <f>GEW!$E$12+($F19-GEW!$E$12)*SUM(Fasering!$D$5:$D$11)</f>
        <v>2704.7061878643822</v>
      </c>
      <c r="O19" s="117">
        <f>GEW!$E$12+($F19-GEW!$E$12)*SUM(Fasering!$D$5:$D$12)</f>
        <v>2852.1338560000004</v>
      </c>
      <c r="P19" s="142">
        <f t="shared" si="3"/>
        <v>0</v>
      </c>
      <c r="Q19" s="144">
        <f t="shared" si="4"/>
        <v>0</v>
      </c>
      <c r="R19" s="45">
        <f>$P19*SUM(Fasering!$D$5)</f>
        <v>0</v>
      </c>
      <c r="S19" s="45">
        <f>$P19*SUM(Fasering!$D$5:$D$7)</f>
        <v>0</v>
      </c>
      <c r="T19" s="45">
        <f>$P19*SUM(Fasering!$D$5:$D$8)</f>
        <v>0</v>
      </c>
      <c r="U19" s="101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116">
        <f>$P19*SUM(Fasering!$D$5:$D$12)</f>
        <v>0</v>
      </c>
      <c r="Y19" s="142">
        <f t="shared" si="5"/>
        <v>0</v>
      </c>
      <c r="Z19" s="144">
        <f t="shared" si="6"/>
        <v>0</v>
      </c>
      <c r="AA19" s="115">
        <f>$Y19*SUM(Fasering!$D$5)</f>
        <v>0</v>
      </c>
      <c r="AB19" s="45">
        <f>$Y19*SUM(Fasering!$D$5:$D$7)</f>
        <v>0</v>
      </c>
      <c r="AC19" s="45">
        <f>$Y19*SUM(Fasering!$D$5:$D$8)</f>
        <v>0</v>
      </c>
      <c r="AD19" s="101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116">
        <f>$Y19*SUM(Fasering!$D$5:$D$12)</f>
        <v>0</v>
      </c>
      <c r="AH19" s="5">
        <f>($AK$2+(I19+R19)*12*7.57%)*SUM(Fasering!$D$5)</f>
        <v>0</v>
      </c>
      <c r="AI19" s="109">
        <f>($AK$2+(J19+S19)*12*7.57%)*SUM(Fasering!$D$5:$D$7)</f>
        <v>532.61612264080259</v>
      </c>
      <c r="AJ19" s="109">
        <f>($AK$2+(K19+T19)*12*7.57%)*SUM(Fasering!$D$5:$D$8)</f>
        <v>892.7066442495435</v>
      </c>
      <c r="AK19" s="104">
        <f>($AK$2+(L19+U19)*12*7.57%)*SUM(Fasering!$D$5:$D$9)</f>
        <v>1292.5332682609619</v>
      </c>
      <c r="AL19" s="9">
        <f>($AK$2+(M19+V19)*12*7.57%)*SUM(Fasering!$D$5:$D$10)</f>
        <v>1732.0959946750581</v>
      </c>
      <c r="AM19" s="9">
        <f>($AK$2+(N19+W19)*12*7.57%)*SUM(Fasering!$D$5:$D$11)</f>
        <v>2210.2727908025859</v>
      </c>
      <c r="AN19" s="74">
        <f>($AK$2+(O19+X19)*12*7.57%)*SUM(Fasering!$D$5:$D$12)</f>
        <v>2729.2183947904009</v>
      </c>
      <c r="AO19" s="5">
        <f>($AK$2+(I19+AA19)*12*7.57%)*SUM(Fasering!$D$5)</f>
        <v>0</v>
      </c>
      <c r="AP19" s="109">
        <f>($AK$2+(J19+AB19)*12*7.57%)*SUM(Fasering!$D$5:$D$7)</f>
        <v>532.61612264080259</v>
      </c>
      <c r="AQ19" s="109">
        <f>($AK$2+(K19+AC19)*12*7.57%)*SUM(Fasering!$D$5:$D$8)</f>
        <v>892.7066442495435</v>
      </c>
      <c r="AR19" s="104">
        <f>($AK$2+(L19+AD19)*12*7.57%)*SUM(Fasering!$D$5:$D$9)</f>
        <v>1292.5332682609619</v>
      </c>
      <c r="AS19" s="9">
        <f>($AK$2+(M19+AE19)*12*7.57%)*SUM(Fasering!$D$5:$D$10)</f>
        <v>1732.0959946750581</v>
      </c>
      <c r="AT19" s="9">
        <f>($AK$2+(N19+AF19)*12*7.57%)*SUM(Fasering!$D$5:$D$11)</f>
        <v>2210.2727908025859</v>
      </c>
      <c r="AU19" s="74">
        <f>($AK$2+(O19+AG19)*12*7.57%)*SUM(Fasering!$D$5:$D$12)</f>
        <v>2729.2183947904009</v>
      </c>
    </row>
    <row r="20" spans="1:47" x14ac:dyDescent="0.3">
      <c r="A20" s="32">
        <f t="shared" si="7"/>
        <v>12</v>
      </c>
      <c r="B20" s="142">
        <v>26006.69</v>
      </c>
      <c r="C20" s="143"/>
      <c r="D20" s="142">
        <f t="shared" si="0"/>
        <v>35701.984032</v>
      </c>
      <c r="E20" s="144">
        <f t="shared" si="1"/>
        <v>885.02906630903897</v>
      </c>
      <c r="F20" s="142">
        <f t="shared" si="2"/>
        <v>2975.1653359999996</v>
      </c>
      <c r="G20" s="144">
        <f t="shared" si="8"/>
        <v>73.7524221924199</v>
      </c>
      <c r="H20" s="60">
        <f>'L4'!$H$10</f>
        <v>1742.05</v>
      </c>
      <c r="I20" s="60">
        <f>GEW!$E$12+($F20-GEW!$E$12)*SUM(Fasering!$D$5)</f>
        <v>1858.3776639999999</v>
      </c>
      <c r="J20" s="60">
        <f>GEW!$E$12+($F20-GEW!$E$12)*SUM(Fasering!$D$5:$D$7)</f>
        <v>2147.138408242422</v>
      </c>
      <c r="K20" s="60">
        <f>GEW!$E$12+($F20-GEW!$E$12)*SUM(Fasering!$D$5:$D$8)</f>
        <v>2312.8182838608132</v>
      </c>
      <c r="L20" s="98">
        <f>GEW!$E$12+($F20-GEW!$E$12)*SUM(Fasering!$D$5:$D$9)</f>
        <v>2478.4981594792039</v>
      </c>
      <c r="M20" s="60">
        <f>GEW!$E$12+($F20-GEW!$E$12)*SUM(Fasering!$D$5:$D$10)</f>
        <v>2644.1780350975951</v>
      </c>
      <c r="N20" s="60">
        <f>GEW!$E$12+($F20-GEW!$E$12)*SUM(Fasering!$D$5:$D$11)</f>
        <v>2809.4854603816088</v>
      </c>
      <c r="O20" s="117">
        <f>GEW!$E$12+($F20-GEW!$E$12)*SUM(Fasering!$D$5:$D$12)</f>
        <v>2975.165336</v>
      </c>
      <c r="P20" s="142">
        <f t="shared" si="3"/>
        <v>0</v>
      </c>
      <c r="Q20" s="144">
        <f t="shared" si="4"/>
        <v>0</v>
      </c>
      <c r="R20" s="45">
        <f>$P20*SUM(Fasering!$D$5)</f>
        <v>0</v>
      </c>
      <c r="S20" s="45">
        <f>$P20*SUM(Fasering!$D$5:$D$7)</f>
        <v>0</v>
      </c>
      <c r="T20" s="45">
        <f>$P20*SUM(Fasering!$D$5:$D$8)</f>
        <v>0</v>
      </c>
      <c r="U20" s="101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116">
        <f>$P20*SUM(Fasering!$D$5:$D$12)</f>
        <v>0</v>
      </c>
      <c r="Y20" s="142">
        <f t="shared" si="5"/>
        <v>0</v>
      </c>
      <c r="Z20" s="144">
        <f t="shared" si="6"/>
        <v>0</v>
      </c>
      <c r="AA20" s="115">
        <f>$Y20*SUM(Fasering!$D$5)</f>
        <v>0</v>
      </c>
      <c r="AB20" s="45">
        <f>$Y20*SUM(Fasering!$D$5:$D$7)</f>
        <v>0</v>
      </c>
      <c r="AC20" s="45">
        <f>$Y20*SUM(Fasering!$D$5:$D$8)</f>
        <v>0</v>
      </c>
      <c r="AD20" s="101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116">
        <f>$Y20*SUM(Fasering!$D$5:$D$12)</f>
        <v>0</v>
      </c>
      <c r="AH20" s="5">
        <f>($AK$2+(I20+R20)*12*7.57%)*SUM(Fasering!$D$5)</f>
        <v>0</v>
      </c>
      <c r="AI20" s="109">
        <f>($AK$2+(J20+S20)*12*7.57%)*SUM(Fasering!$D$5:$D$7)</f>
        <v>540.08797800416448</v>
      </c>
      <c r="AJ20" s="109">
        <f>($AK$2+(K20+T20)*12*7.57%)*SUM(Fasering!$D$5:$D$8)</f>
        <v>911.21238349998953</v>
      </c>
      <c r="AK20" s="104">
        <f>($AK$2+(L20+U20)*12*7.57%)*SUM(Fasering!$D$5:$D$9)</f>
        <v>1326.9923993496263</v>
      </c>
      <c r="AL20" s="9">
        <f>($AK$2+(M20+V20)*12*7.57%)*SUM(Fasering!$D$5:$D$10)</f>
        <v>1787.4280255530753</v>
      </c>
      <c r="AM20" s="9">
        <f>($AK$2+(N20+W20)*12*7.57%)*SUM(Fasering!$D$5:$D$11)</f>
        <v>2291.3337306554513</v>
      </c>
      <c r="AN20" s="74">
        <f>($AK$2+(O20+X20)*12*7.57%)*SUM(Fasering!$D$5:$D$12)</f>
        <v>2840.9801912224007</v>
      </c>
      <c r="AO20" s="5">
        <f>($AK$2+(I20+AA20)*12*7.57%)*SUM(Fasering!$D$5)</f>
        <v>0</v>
      </c>
      <c r="AP20" s="109">
        <f>($AK$2+(J20+AB20)*12*7.57%)*SUM(Fasering!$D$5:$D$7)</f>
        <v>540.08797800416448</v>
      </c>
      <c r="AQ20" s="109">
        <f>($AK$2+(K20+AC20)*12*7.57%)*SUM(Fasering!$D$5:$D$8)</f>
        <v>911.21238349998953</v>
      </c>
      <c r="AR20" s="104">
        <f>($AK$2+(L20+AD20)*12*7.57%)*SUM(Fasering!$D$5:$D$9)</f>
        <v>1326.9923993496263</v>
      </c>
      <c r="AS20" s="9">
        <f>($AK$2+(M20+AE20)*12*7.57%)*SUM(Fasering!$D$5:$D$10)</f>
        <v>1787.4280255530753</v>
      </c>
      <c r="AT20" s="9">
        <f>($AK$2+(N20+AF20)*12*7.57%)*SUM(Fasering!$D$5:$D$11)</f>
        <v>2291.3337306554513</v>
      </c>
      <c r="AU20" s="74">
        <f>($AK$2+(O20+AG20)*12*7.57%)*SUM(Fasering!$D$5:$D$12)</f>
        <v>2840.9801912224007</v>
      </c>
    </row>
    <row r="21" spans="1:47" x14ac:dyDescent="0.3">
      <c r="A21" s="32">
        <f t="shared" si="7"/>
        <v>13</v>
      </c>
      <c r="B21" s="142">
        <v>26014.77</v>
      </c>
      <c r="C21" s="143"/>
      <c r="D21" s="142">
        <f t="shared" si="0"/>
        <v>35713.076256</v>
      </c>
      <c r="E21" s="144">
        <f t="shared" si="1"/>
        <v>885.30403535953235</v>
      </c>
      <c r="F21" s="142">
        <f t="shared" si="2"/>
        <v>2976.089688</v>
      </c>
      <c r="G21" s="144">
        <f t="shared" si="8"/>
        <v>73.775336279961039</v>
      </c>
      <c r="H21" s="60">
        <f>'L4'!$H$10</f>
        <v>1742.05</v>
      </c>
      <c r="I21" s="60">
        <f>GEW!$E$12+($F21-GEW!$E$12)*SUM(Fasering!$D$5)</f>
        <v>1858.3776639999999</v>
      </c>
      <c r="J21" s="60">
        <f>GEW!$E$12+($F21-GEW!$E$12)*SUM(Fasering!$D$5:$D$7)</f>
        <v>2147.3774121087381</v>
      </c>
      <c r="K21" s="60">
        <f>GEW!$E$12+($F21-GEW!$E$12)*SUM(Fasering!$D$5:$D$8)</f>
        <v>2313.1944190084168</v>
      </c>
      <c r="L21" s="98">
        <f>GEW!$E$12+($F21-GEW!$E$12)*SUM(Fasering!$D$5:$D$9)</f>
        <v>2479.0114259080956</v>
      </c>
      <c r="M21" s="60">
        <f>GEW!$E$12+($F21-GEW!$E$12)*SUM(Fasering!$D$5:$D$10)</f>
        <v>2644.8284328077743</v>
      </c>
      <c r="N21" s="60">
        <f>GEW!$E$12+($F21-GEW!$E$12)*SUM(Fasering!$D$5:$D$11)</f>
        <v>2810.2726811003217</v>
      </c>
      <c r="O21" s="117">
        <f>GEW!$E$12+($F21-GEW!$E$12)*SUM(Fasering!$D$5:$D$12)</f>
        <v>2976.089688</v>
      </c>
      <c r="P21" s="142">
        <f t="shared" si="3"/>
        <v>0</v>
      </c>
      <c r="Q21" s="144">
        <f t="shared" si="4"/>
        <v>0</v>
      </c>
      <c r="R21" s="45">
        <f>$P21*SUM(Fasering!$D$5)</f>
        <v>0</v>
      </c>
      <c r="S21" s="45">
        <f>$P21*SUM(Fasering!$D$5:$D$7)</f>
        <v>0</v>
      </c>
      <c r="T21" s="45">
        <f>$P21*SUM(Fasering!$D$5:$D$8)</f>
        <v>0</v>
      </c>
      <c r="U21" s="101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116">
        <f>$P21*SUM(Fasering!$D$5:$D$12)</f>
        <v>0</v>
      </c>
      <c r="Y21" s="142">
        <f t="shared" si="5"/>
        <v>0</v>
      </c>
      <c r="Z21" s="144">
        <f t="shared" si="6"/>
        <v>0</v>
      </c>
      <c r="AA21" s="115">
        <f>$Y21*SUM(Fasering!$D$5)</f>
        <v>0</v>
      </c>
      <c r="AB21" s="45">
        <f>$Y21*SUM(Fasering!$D$5:$D$7)</f>
        <v>0</v>
      </c>
      <c r="AC21" s="45">
        <f>$Y21*SUM(Fasering!$D$5:$D$8)</f>
        <v>0</v>
      </c>
      <c r="AD21" s="101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116">
        <f>$Y21*SUM(Fasering!$D$5:$D$12)</f>
        <v>0</v>
      </c>
      <c r="AH21" s="5">
        <f>($AK$2+(I21+R21)*12*7.57%)*SUM(Fasering!$D$5)</f>
        <v>0</v>
      </c>
      <c r="AI21" s="109">
        <f>($AK$2+(J21+S21)*12*7.57%)*SUM(Fasering!$D$5:$D$7)</f>
        <v>540.14411505501403</v>
      </c>
      <c r="AJ21" s="109">
        <f>($AK$2+(K21+T21)*12*7.57%)*SUM(Fasering!$D$5:$D$8)</f>
        <v>911.35141959943041</v>
      </c>
      <c r="AK21" s="104">
        <f>($AK$2+(L21+U21)*12*7.57%)*SUM(Fasering!$D$5:$D$9)</f>
        <v>1327.2512954202914</v>
      </c>
      <c r="AL21" s="9">
        <f>($AK$2+(M21+V21)*12*7.57%)*SUM(Fasering!$D$5:$D$10)</f>
        <v>1787.8437425175966</v>
      </c>
      <c r="AM21" s="9">
        <f>($AK$2+(N21+W21)*12*7.57%)*SUM(Fasering!$D$5:$D$11)</f>
        <v>2291.9427523617246</v>
      </c>
      <c r="AN21" s="74">
        <f>($AK$2+(O21+X21)*12*7.57%)*SUM(Fasering!$D$5:$D$12)</f>
        <v>2841.8198725792008</v>
      </c>
      <c r="AO21" s="5">
        <f>($AK$2+(I21+AA21)*12*7.57%)*SUM(Fasering!$D$5)</f>
        <v>0</v>
      </c>
      <c r="AP21" s="109">
        <f>($AK$2+(J21+AB21)*12*7.57%)*SUM(Fasering!$D$5:$D$7)</f>
        <v>540.14411505501403</v>
      </c>
      <c r="AQ21" s="109">
        <f>($AK$2+(K21+AC21)*12*7.57%)*SUM(Fasering!$D$5:$D$8)</f>
        <v>911.35141959943041</v>
      </c>
      <c r="AR21" s="104">
        <f>($AK$2+(L21+AD21)*12*7.57%)*SUM(Fasering!$D$5:$D$9)</f>
        <v>1327.2512954202914</v>
      </c>
      <c r="AS21" s="9">
        <f>($AK$2+(M21+AE21)*12*7.57%)*SUM(Fasering!$D$5:$D$10)</f>
        <v>1787.8437425175966</v>
      </c>
      <c r="AT21" s="9">
        <f>($AK$2+(N21+AF21)*12*7.57%)*SUM(Fasering!$D$5:$D$11)</f>
        <v>2291.9427523617246</v>
      </c>
      <c r="AU21" s="74">
        <f>($AK$2+(O21+AG21)*12*7.57%)*SUM(Fasering!$D$5:$D$12)</f>
        <v>2841.8198725792008</v>
      </c>
    </row>
    <row r="22" spans="1:47" x14ac:dyDescent="0.3">
      <c r="A22" s="32">
        <f t="shared" si="7"/>
        <v>14</v>
      </c>
      <c r="B22" s="142">
        <v>27090.25</v>
      </c>
      <c r="C22" s="143"/>
      <c r="D22" s="142">
        <f t="shared" si="0"/>
        <v>37189.495199999998</v>
      </c>
      <c r="E22" s="144">
        <f t="shared" si="1"/>
        <v>921.90350496654673</v>
      </c>
      <c r="F22" s="142">
        <f t="shared" si="2"/>
        <v>3099.1246000000001</v>
      </c>
      <c r="G22" s="144">
        <f t="shared" si="8"/>
        <v>76.825292080545566</v>
      </c>
      <c r="H22" s="60">
        <f>'L4'!$H$10</f>
        <v>1742.05</v>
      </c>
      <c r="I22" s="60">
        <f>GEW!$E$12+($F22-GEW!$E$12)*SUM(Fasering!$D$5)</f>
        <v>1858.3776639999999</v>
      </c>
      <c r="J22" s="60">
        <f>GEW!$E$12+($F22-GEW!$E$12)*SUM(Fasering!$D$5:$D$7)</f>
        <v>2179.1897732653547</v>
      </c>
      <c r="K22" s="60">
        <f>GEW!$E$12+($F22-GEW!$E$12)*SUM(Fasering!$D$5:$D$8)</f>
        <v>2363.2594967986029</v>
      </c>
      <c r="L22" s="98">
        <f>GEW!$E$12+($F22-GEW!$E$12)*SUM(Fasering!$D$5:$D$9)</f>
        <v>2547.3292203318506</v>
      </c>
      <c r="M22" s="60">
        <f>GEW!$E$12+($F22-GEW!$E$12)*SUM(Fasering!$D$5:$D$10)</f>
        <v>2731.3989438650988</v>
      </c>
      <c r="N22" s="60">
        <f>GEW!$E$12+($F22-GEW!$E$12)*SUM(Fasering!$D$5:$D$11)</f>
        <v>2915.0548764667524</v>
      </c>
      <c r="O22" s="117">
        <f>GEW!$E$12+($F22-GEW!$E$12)*SUM(Fasering!$D$5:$D$12)</f>
        <v>3099.1246000000001</v>
      </c>
      <c r="P22" s="142">
        <f t="shared" si="3"/>
        <v>0</v>
      </c>
      <c r="Q22" s="144">
        <f t="shared" si="4"/>
        <v>0</v>
      </c>
      <c r="R22" s="45">
        <f>$P22*SUM(Fasering!$D$5)</f>
        <v>0</v>
      </c>
      <c r="S22" s="45">
        <f>$P22*SUM(Fasering!$D$5:$D$7)</f>
        <v>0</v>
      </c>
      <c r="T22" s="45">
        <f>$P22*SUM(Fasering!$D$5:$D$8)</f>
        <v>0</v>
      </c>
      <c r="U22" s="101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116">
        <f>$P22*SUM(Fasering!$D$5:$D$12)</f>
        <v>0</v>
      </c>
      <c r="Y22" s="142">
        <f t="shared" si="5"/>
        <v>0</v>
      </c>
      <c r="Z22" s="144">
        <f t="shared" si="6"/>
        <v>0</v>
      </c>
      <c r="AA22" s="115">
        <f>$Y22*SUM(Fasering!$D$5)</f>
        <v>0</v>
      </c>
      <c r="AB22" s="45">
        <f>$Y22*SUM(Fasering!$D$5:$D$7)</f>
        <v>0</v>
      </c>
      <c r="AC22" s="45">
        <f>$Y22*SUM(Fasering!$D$5:$D$8)</f>
        <v>0</v>
      </c>
      <c r="AD22" s="101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116">
        <f>$Y22*SUM(Fasering!$D$5:$D$12)</f>
        <v>0</v>
      </c>
      <c r="AH22" s="5">
        <f>($AK$2+(I22+R22)*12*7.57%)*SUM(Fasering!$D$5)</f>
        <v>0</v>
      </c>
      <c r="AI22" s="109">
        <f>($AK$2+(J22+S22)*12*7.57%)*SUM(Fasering!$D$5:$D$7)</f>
        <v>547.61617884802035</v>
      </c>
      <c r="AJ22" s="109">
        <f>($AK$2+(K22+T22)*12*7.57%)*SUM(Fasering!$D$5:$D$8)</f>
        <v>929.85767507301841</v>
      </c>
      <c r="AK22" s="104">
        <f>($AK$2+(L22+U22)*12*7.57%)*SUM(Fasering!$D$5:$D$9)</f>
        <v>1361.7113877567431</v>
      </c>
      <c r="AL22" s="9">
        <f>($AK$2+(M22+V22)*12*7.57%)*SUM(Fasering!$D$5:$D$10)</f>
        <v>1843.1773168991951</v>
      </c>
      <c r="AM22" s="9">
        <f>($AK$2+(N22+W22)*12*7.57%)*SUM(Fasering!$D$5:$D$11)</f>
        <v>2373.005953433797</v>
      </c>
      <c r="AN22" s="74">
        <f>($AK$2+(O22+X22)*12*7.57%)*SUM(Fasering!$D$5:$D$12)</f>
        <v>2953.5847866400013</v>
      </c>
      <c r="AO22" s="5">
        <f>($AK$2+(I22+AA22)*12*7.57%)*SUM(Fasering!$D$5)</f>
        <v>0</v>
      </c>
      <c r="AP22" s="109">
        <f>($AK$2+(J22+AB22)*12*7.57%)*SUM(Fasering!$D$5:$D$7)</f>
        <v>547.61617884802035</v>
      </c>
      <c r="AQ22" s="109">
        <f>($AK$2+(K22+AC22)*12*7.57%)*SUM(Fasering!$D$5:$D$8)</f>
        <v>929.85767507301841</v>
      </c>
      <c r="AR22" s="104">
        <f>($AK$2+(L22+AD22)*12*7.57%)*SUM(Fasering!$D$5:$D$9)</f>
        <v>1361.7113877567431</v>
      </c>
      <c r="AS22" s="9">
        <f>($AK$2+(M22+AE22)*12*7.57%)*SUM(Fasering!$D$5:$D$10)</f>
        <v>1843.1773168991951</v>
      </c>
      <c r="AT22" s="9">
        <f>($AK$2+(N22+AF22)*12*7.57%)*SUM(Fasering!$D$5:$D$11)</f>
        <v>2373.005953433797</v>
      </c>
      <c r="AU22" s="74">
        <f>($AK$2+(O22+AG22)*12*7.57%)*SUM(Fasering!$D$5:$D$12)</f>
        <v>2953.5847866400013</v>
      </c>
    </row>
    <row r="23" spans="1:47" x14ac:dyDescent="0.3">
      <c r="A23" s="32">
        <f t="shared" si="7"/>
        <v>15</v>
      </c>
      <c r="B23" s="142">
        <v>27098.3</v>
      </c>
      <c r="C23" s="143"/>
      <c r="D23" s="142">
        <f t="shared" si="0"/>
        <v>37200.546239999996</v>
      </c>
      <c r="E23" s="144">
        <f t="shared" si="1"/>
        <v>922.17745309234772</v>
      </c>
      <c r="F23" s="142">
        <f t="shared" si="2"/>
        <v>3100.0455200000001</v>
      </c>
      <c r="G23" s="144">
        <f t="shared" si="8"/>
        <v>76.848121091028986</v>
      </c>
      <c r="H23" s="60">
        <f>'L4'!$H$10</f>
        <v>1742.05</v>
      </c>
      <c r="I23" s="60">
        <f>GEW!$E$12+($F23-GEW!$E$12)*SUM(Fasering!$D$5)</f>
        <v>1858.3776639999999</v>
      </c>
      <c r="J23" s="60">
        <f>GEW!$E$12+($F23-GEW!$E$12)*SUM(Fasering!$D$5:$D$7)</f>
        <v>2179.4278897410777</v>
      </c>
      <c r="K23" s="60">
        <f>GEW!$E$12+($F23-GEW!$E$12)*SUM(Fasering!$D$5:$D$8)</f>
        <v>2363.6342354048165</v>
      </c>
      <c r="L23" s="98">
        <f>GEW!$E$12+($F23-GEW!$E$12)*SUM(Fasering!$D$5:$D$9)</f>
        <v>2547.8405810685554</v>
      </c>
      <c r="M23" s="60">
        <f>GEW!$E$12+($F23-GEW!$E$12)*SUM(Fasering!$D$5:$D$10)</f>
        <v>2732.0469267322942</v>
      </c>
      <c r="N23" s="60">
        <f>GEW!$E$12+($F23-GEW!$E$12)*SUM(Fasering!$D$5:$D$11)</f>
        <v>2915.8391743362617</v>
      </c>
      <c r="O23" s="117">
        <f>GEW!$E$12+($F23-GEW!$E$12)*SUM(Fasering!$D$5:$D$12)</f>
        <v>3100.0455200000006</v>
      </c>
      <c r="P23" s="142">
        <f t="shared" si="3"/>
        <v>0</v>
      </c>
      <c r="Q23" s="144">
        <f t="shared" si="4"/>
        <v>0</v>
      </c>
      <c r="R23" s="45">
        <f>$P23*SUM(Fasering!$D$5)</f>
        <v>0</v>
      </c>
      <c r="S23" s="45">
        <f>$P23*SUM(Fasering!$D$5:$D$7)</f>
        <v>0</v>
      </c>
      <c r="T23" s="45">
        <f>$P23*SUM(Fasering!$D$5:$D$8)</f>
        <v>0</v>
      </c>
      <c r="U23" s="101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116">
        <f>$P23*SUM(Fasering!$D$5:$D$12)</f>
        <v>0</v>
      </c>
      <c r="Y23" s="142">
        <f t="shared" si="5"/>
        <v>0</v>
      </c>
      <c r="Z23" s="144">
        <f t="shared" si="6"/>
        <v>0</v>
      </c>
      <c r="AA23" s="115">
        <f>$Y23*SUM(Fasering!$D$5)</f>
        <v>0</v>
      </c>
      <c r="AB23" s="45">
        <f>$Y23*SUM(Fasering!$D$5:$D$7)</f>
        <v>0</v>
      </c>
      <c r="AC23" s="45">
        <f>$Y23*SUM(Fasering!$D$5:$D$8)</f>
        <v>0</v>
      </c>
      <c r="AD23" s="101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116">
        <f>$Y23*SUM(Fasering!$D$5:$D$12)</f>
        <v>0</v>
      </c>
      <c r="AH23" s="5">
        <f>($AK$2+(I23+R23)*12*7.57%)*SUM(Fasering!$D$5)</f>
        <v>0</v>
      </c>
      <c r="AI23" s="109">
        <f>($AK$2+(J23+S23)*12*7.57%)*SUM(Fasering!$D$5:$D$7)</f>
        <v>547.67210746922547</v>
      </c>
      <c r="AJ23" s="109">
        <f>($AK$2+(K23+T23)*12*7.57%)*SUM(Fasering!$D$5:$D$8)</f>
        <v>929.99619494931744</v>
      </c>
      <c r="AK23" s="104">
        <f>($AK$2+(L23+U23)*12*7.57%)*SUM(Fasering!$D$5:$D$9)</f>
        <v>1361.9693225796207</v>
      </c>
      <c r="AL23" s="9">
        <f>($AK$2+(M23+V23)*12*7.57%)*SUM(Fasering!$D$5:$D$10)</f>
        <v>1843.5914903601351</v>
      </c>
      <c r="AM23" s="9">
        <f>($AK$2+(N23+W23)*12*7.57%)*SUM(Fasering!$D$5:$D$11)</f>
        <v>2373.6127139208634</v>
      </c>
      <c r="AN23" s="74">
        <f>($AK$2+(O23+X23)*12*7.57%)*SUM(Fasering!$D$5:$D$12)</f>
        <v>2954.4213503680016</v>
      </c>
      <c r="AO23" s="5">
        <f>($AK$2+(I23+AA23)*12*7.57%)*SUM(Fasering!$D$5)</f>
        <v>0</v>
      </c>
      <c r="AP23" s="109">
        <f>($AK$2+(J23+AB23)*12*7.57%)*SUM(Fasering!$D$5:$D$7)</f>
        <v>547.67210746922547</v>
      </c>
      <c r="AQ23" s="109">
        <f>($AK$2+(K23+AC23)*12*7.57%)*SUM(Fasering!$D$5:$D$8)</f>
        <v>929.99619494931744</v>
      </c>
      <c r="AR23" s="104">
        <f>($AK$2+(L23+AD23)*12*7.57%)*SUM(Fasering!$D$5:$D$9)</f>
        <v>1361.9693225796207</v>
      </c>
      <c r="AS23" s="9">
        <f>($AK$2+(M23+AE23)*12*7.57%)*SUM(Fasering!$D$5:$D$10)</f>
        <v>1843.5914903601351</v>
      </c>
      <c r="AT23" s="9">
        <f>($AK$2+(N23+AF23)*12*7.57%)*SUM(Fasering!$D$5:$D$11)</f>
        <v>2373.6127139208634</v>
      </c>
      <c r="AU23" s="74">
        <f>($AK$2+(O23+AG23)*12*7.57%)*SUM(Fasering!$D$5:$D$12)</f>
        <v>2954.4213503680016</v>
      </c>
    </row>
    <row r="24" spans="1:47" x14ac:dyDescent="0.3">
      <c r="A24" s="32">
        <f t="shared" si="7"/>
        <v>16</v>
      </c>
      <c r="B24" s="142">
        <v>28173.78</v>
      </c>
      <c r="C24" s="143"/>
      <c r="D24" s="142">
        <f t="shared" si="0"/>
        <v>38676.965184000001</v>
      </c>
      <c r="E24" s="144">
        <f t="shared" si="1"/>
        <v>958.77692269936222</v>
      </c>
      <c r="F24" s="142">
        <f t="shared" si="2"/>
        <v>3223.0804320000002</v>
      </c>
      <c r="G24" s="144">
        <f t="shared" si="8"/>
        <v>79.898076891613513</v>
      </c>
      <c r="H24" s="60">
        <f>'L4'!$H$10</f>
        <v>1742.05</v>
      </c>
      <c r="I24" s="60">
        <f>GEW!$E$12+($F24-GEW!$E$12)*SUM(Fasering!$D$5)</f>
        <v>1858.3776639999999</v>
      </c>
      <c r="J24" s="60">
        <f>GEW!$E$12+($F24-GEW!$E$12)*SUM(Fasering!$D$5:$D$7)</f>
        <v>2211.2402508976943</v>
      </c>
      <c r="K24" s="60">
        <f>GEW!$E$12+($F24-GEW!$E$12)*SUM(Fasering!$D$5:$D$8)</f>
        <v>2413.6993131950026</v>
      </c>
      <c r="L24" s="98">
        <f>GEW!$E$12+($F24-GEW!$E$12)*SUM(Fasering!$D$5:$D$9)</f>
        <v>2616.1583754923108</v>
      </c>
      <c r="M24" s="60">
        <f>GEW!$E$12+($F24-GEW!$E$12)*SUM(Fasering!$D$5:$D$10)</f>
        <v>2818.6174377896195</v>
      </c>
      <c r="N24" s="60">
        <f>GEW!$E$12+($F24-GEW!$E$12)*SUM(Fasering!$D$5:$D$11)</f>
        <v>3020.6213697026924</v>
      </c>
      <c r="O24" s="117">
        <f>GEW!$E$12+($F24-GEW!$E$12)*SUM(Fasering!$D$5:$D$12)</f>
        <v>3223.0804320000007</v>
      </c>
      <c r="P24" s="142">
        <f t="shared" si="3"/>
        <v>0</v>
      </c>
      <c r="Q24" s="144">
        <f t="shared" si="4"/>
        <v>0</v>
      </c>
      <c r="R24" s="45">
        <f>$P24*SUM(Fasering!$D$5)</f>
        <v>0</v>
      </c>
      <c r="S24" s="45">
        <f>$P24*SUM(Fasering!$D$5:$D$7)</f>
        <v>0</v>
      </c>
      <c r="T24" s="45">
        <f>$P24*SUM(Fasering!$D$5:$D$8)</f>
        <v>0</v>
      </c>
      <c r="U24" s="101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116">
        <f>$P24*SUM(Fasering!$D$5:$D$12)</f>
        <v>0</v>
      </c>
      <c r="Y24" s="142">
        <f t="shared" si="5"/>
        <v>0</v>
      </c>
      <c r="Z24" s="144">
        <f t="shared" si="6"/>
        <v>0</v>
      </c>
      <c r="AA24" s="115">
        <f>$Y24*SUM(Fasering!$D$5)</f>
        <v>0</v>
      </c>
      <c r="AB24" s="45">
        <f>$Y24*SUM(Fasering!$D$5:$D$7)</f>
        <v>0</v>
      </c>
      <c r="AC24" s="45">
        <f>$Y24*SUM(Fasering!$D$5:$D$8)</f>
        <v>0</v>
      </c>
      <c r="AD24" s="101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116">
        <f>$Y24*SUM(Fasering!$D$5:$D$12)</f>
        <v>0</v>
      </c>
      <c r="AH24" s="5">
        <f>($AK$2+(I24+R24)*12*7.57%)*SUM(Fasering!$D$5)</f>
        <v>0</v>
      </c>
      <c r="AI24" s="109">
        <f>($AK$2+(J24+S24)*12*7.57%)*SUM(Fasering!$D$5:$D$7)</f>
        <v>555.14417126223179</v>
      </c>
      <c r="AJ24" s="109">
        <f>($AK$2+(K24+T24)*12*7.57%)*SUM(Fasering!$D$5:$D$8)</f>
        <v>948.50245042290521</v>
      </c>
      <c r="AK24" s="104">
        <f>($AK$2+(L24+U24)*12*7.57%)*SUM(Fasering!$D$5:$D$9)</f>
        <v>1396.4294149160728</v>
      </c>
      <c r="AL24" s="9">
        <f>($AK$2+(M24+V24)*12*7.57%)*SUM(Fasering!$D$5:$D$10)</f>
        <v>1898.9250647417343</v>
      </c>
      <c r="AM24" s="9">
        <f>($AK$2+(N24+W24)*12*7.57%)*SUM(Fasering!$D$5:$D$11)</f>
        <v>2454.6759149929362</v>
      </c>
      <c r="AN24" s="74">
        <f>($AK$2+(O24+X24)*12*7.57%)*SUM(Fasering!$D$5:$D$12)</f>
        <v>3066.1862644288012</v>
      </c>
      <c r="AO24" s="5">
        <f>($AK$2+(I24+AA24)*12*7.57%)*SUM(Fasering!$D$5)</f>
        <v>0</v>
      </c>
      <c r="AP24" s="109">
        <f>($AK$2+(J24+AB24)*12*7.57%)*SUM(Fasering!$D$5:$D$7)</f>
        <v>555.14417126223179</v>
      </c>
      <c r="AQ24" s="109">
        <f>($AK$2+(K24+AC24)*12*7.57%)*SUM(Fasering!$D$5:$D$8)</f>
        <v>948.50245042290521</v>
      </c>
      <c r="AR24" s="104">
        <f>($AK$2+(L24+AD24)*12*7.57%)*SUM(Fasering!$D$5:$D$9)</f>
        <v>1396.4294149160728</v>
      </c>
      <c r="AS24" s="9">
        <f>($AK$2+(M24+AE24)*12*7.57%)*SUM(Fasering!$D$5:$D$10)</f>
        <v>1898.9250647417343</v>
      </c>
      <c r="AT24" s="9">
        <f>($AK$2+(N24+AF24)*12*7.57%)*SUM(Fasering!$D$5:$D$11)</f>
        <v>2454.6759149929362</v>
      </c>
      <c r="AU24" s="74">
        <f>($AK$2+(O24+AG24)*12*7.57%)*SUM(Fasering!$D$5:$D$12)</f>
        <v>3066.1862644288012</v>
      </c>
    </row>
    <row r="25" spans="1:47" x14ac:dyDescent="0.3">
      <c r="A25" s="32">
        <f t="shared" si="7"/>
        <v>17</v>
      </c>
      <c r="B25" s="142">
        <v>28184.81</v>
      </c>
      <c r="C25" s="143"/>
      <c r="D25" s="142">
        <f t="shared" si="0"/>
        <v>38692.107168000002</v>
      </c>
      <c r="E25" s="144">
        <f t="shared" si="1"/>
        <v>959.15228267794419</v>
      </c>
      <c r="F25" s="142">
        <f t="shared" si="2"/>
        <v>3224.3422639999999</v>
      </c>
      <c r="G25" s="144">
        <f t="shared" si="8"/>
        <v>79.929356889828682</v>
      </c>
      <c r="H25" s="60">
        <f>'L4'!$H$10</f>
        <v>1742.05</v>
      </c>
      <c r="I25" s="60">
        <f>GEW!$E$12+($F25-GEW!$E$12)*SUM(Fasering!$D$5)</f>
        <v>1858.3776639999999</v>
      </c>
      <c r="J25" s="60">
        <f>GEW!$E$12+($F25-GEW!$E$12)*SUM(Fasering!$D$5:$D$7)</f>
        <v>2211.5665148389648</v>
      </c>
      <c r="K25" s="60">
        <f>GEW!$E$12+($F25-GEW!$E$12)*SUM(Fasering!$D$5:$D$8)</f>
        <v>2414.2127749125852</v>
      </c>
      <c r="L25" s="98">
        <f>GEW!$E$12+($F25-GEW!$E$12)*SUM(Fasering!$D$5:$D$9)</f>
        <v>2616.8590349862056</v>
      </c>
      <c r="M25" s="60">
        <f>GEW!$E$12+($F25-GEW!$E$12)*SUM(Fasering!$D$5:$D$10)</f>
        <v>2819.505295059826</v>
      </c>
      <c r="N25" s="60">
        <f>GEW!$E$12+($F25-GEW!$E$12)*SUM(Fasering!$D$5:$D$11)</f>
        <v>3021.6960039263795</v>
      </c>
      <c r="O25" s="117">
        <f>GEW!$E$12+($F25-GEW!$E$12)*SUM(Fasering!$D$5:$D$12)</f>
        <v>3224.3422639999999</v>
      </c>
      <c r="P25" s="142">
        <f t="shared" si="3"/>
        <v>0</v>
      </c>
      <c r="Q25" s="144">
        <f t="shared" si="4"/>
        <v>0</v>
      </c>
      <c r="R25" s="45">
        <f>$P25*SUM(Fasering!$D$5)</f>
        <v>0</v>
      </c>
      <c r="S25" s="45">
        <f>$P25*SUM(Fasering!$D$5:$D$7)</f>
        <v>0</v>
      </c>
      <c r="T25" s="45">
        <f>$P25*SUM(Fasering!$D$5:$D$8)</f>
        <v>0</v>
      </c>
      <c r="U25" s="101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116">
        <f>$P25*SUM(Fasering!$D$5:$D$12)</f>
        <v>0</v>
      </c>
      <c r="Y25" s="142">
        <f t="shared" si="5"/>
        <v>0</v>
      </c>
      <c r="Z25" s="144">
        <f t="shared" si="6"/>
        <v>0</v>
      </c>
      <c r="AA25" s="115">
        <f>$Y25*SUM(Fasering!$D$5)</f>
        <v>0</v>
      </c>
      <c r="AB25" s="45">
        <f>$Y25*SUM(Fasering!$D$5:$D$7)</f>
        <v>0</v>
      </c>
      <c r="AC25" s="45">
        <f>$Y25*SUM(Fasering!$D$5:$D$8)</f>
        <v>0</v>
      </c>
      <c r="AD25" s="101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116">
        <f>$Y25*SUM(Fasering!$D$5:$D$12)</f>
        <v>0</v>
      </c>
      <c r="AH25" s="5">
        <f>($AK$2+(I25+R25)*12*7.57%)*SUM(Fasering!$D$5)</f>
        <v>0</v>
      </c>
      <c r="AI25" s="109">
        <f>($AK$2+(J25+S25)*12*7.57%)*SUM(Fasering!$D$5:$D$7)</f>
        <v>555.22080389476503</v>
      </c>
      <c r="AJ25" s="109">
        <f>($AK$2+(K25+T25)*12*7.57%)*SUM(Fasering!$D$5:$D$8)</f>
        <v>948.69224846459247</v>
      </c>
      <c r="AK25" s="104">
        <f>($AK$2+(L25+U25)*12*7.57%)*SUM(Fasering!$D$5:$D$9)</f>
        <v>1396.7828336858042</v>
      </c>
      <c r="AL25" s="9">
        <f>($AK$2+(M25+V25)*12*7.57%)*SUM(Fasering!$D$5:$D$10)</f>
        <v>1899.4925595584009</v>
      </c>
      <c r="AM25" s="9">
        <f>($AK$2+(N25+W25)*12*7.57%)*SUM(Fasering!$D$5:$D$11)</f>
        <v>2455.5072899211768</v>
      </c>
      <c r="AN25" s="74">
        <f>($AK$2+(O25+X25)*12*7.57%)*SUM(Fasering!$D$5:$D$12)</f>
        <v>3067.332512617601</v>
      </c>
      <c r="AO25" s="5">
        <f>($AK$2+(I25+AA25)*12*7.57%)*SUM(Fasering!$D$5)</f>
        <v>0</v>
      </c>
      <c r="AP25" s="109">
        <f>($AK$2+(J25+AB25)*12*7.57%)*SUM(Fasering!$D$5:$D$7)</f>
        <v>555.22080389476503</v>
      </c>
      <c r="AQ25" s="109">
        <f>($AK$2+(K25+AC25)*12*7.57%)*SUM(Fasering!$D$5:$D$8)</f>
        <v>948.69224846459247</v>
      </c>
      <c r="AR25" s="104">
        <f>($AK$2+(L25+AD25)*12*7.57%)*SUM(Fasering!$D$5:$D$9)</f>
        <v>1396.7828336858042</v>
      </c>
      <c r="AS25" s="9">
        <f>($AK$2+(M25+AE25)*12*7.57%)*SUM(Fasering!$D$5:$D$10)</f>
        <v>1899.4925595584009</v>
      </c>
      <c r="AT25" s="9">
        <f>($AK$2+(N25+AF25)*12*7.57%)*SUM(Fasering!$D$5:$D$11)</f>
        <v>2455.5072899211768</v>
      </c>
      <c r="AU25" s="74">
        <f>($AK$2+(O25+AG25)*12*7.57%)*SUM(Fasering!$D$5:$D$12)</f>
        <v>3067.332512617601</v>
      </c>
    </row>
    <row r="26" spans="1:47" x14ac:dyDescent="0.3">
      <c r="A26" s="32">
        <f t="shared" si="7"/>
        <v>18</v>
      </c>
      <c r="B26" s="142">
        <v>29260.29</v>
      </c>
      <c r="C26" s="143"/>
      <c r="D26" s="142">
        <f t="shared" si="0"/>
        <v>40168.526112</v>
      </c>
      <c r="E26" s="144">
        <f t="shared" si="1"/>
        <v>995.75175228495857</v>
      </c>
      <c r="F26" s="142">
        <f t="shared" si="2"/>
        <v>3347.377176</v>
      </c>
      <c r="G26" s="144">
        <f t="shared" si="8"/>
        <v>82.979312690413209</v>
      </c>
      <c r="H26" s="60">
        <f>'L4'!$H$10</f>
        <v>1742.05</v>
      </c>
      <c r="I26" s="60">
        <f>GEW!$E$12+($F26-GEW!$E$12)*SUM(Fasering!$D$5)</f>
        <v>1858.3776639999999</v>
      </c>
      <c r="J26" s="60">
        <f>GEW!$E$12+($F26-GEW!$E$12)*SUM(Fasering!$D$5:$D$7)</f>
        <v>2243.378875995581</v>
      </c>
      <c r="K26" s="60">
        <f>GEW!$E$12+($F26-GEW!$E$12)*SUM(Fasering!$D$5:$D$8)</f>
        <v>2464.2778527027713</v>
      </c>
      <c r="L26" s="98">
        <f>GEW!$E$12+($F26-GEW!$E$12)*SUM(Fasering!$D$5:$D$9)</f>
        <v>2685.1768294099611</v>
      </c>
      <c r="M26" s="60">
        <f>GEW!$E$12+($F26-GEW!$E$12)*SUM(Fasering!$D$5:$D$10)</f>
        <v>2906.0758061171509</v>
      </c>
      <c r="N26" s="60">
        <f>GEW!$E$12+($F26-GEW!$E$12)*SUM(Fasering!$D$5:$D$11)</f>
        <v>3126.4781992928101</v>
      </c>
      <c r="O26" s="117">
        <f>GEW!$E$12+($F26-GEW!$E$12)*SUM(Fasering!$D$5:$D$12)</f>
        <v>3347.377176</v>
      </c>
      <c r="P26" s="142">
        <f t="shared" si="3"/>
        <v>0</v>
      </c>
      <c r="Q26" s="144">
        <f t="shared" si="4"/>
        <v>0</v>
      </c>
      <c r="R26" s="45">
        <f>$P26*SUM(Fasering!$D$5)</f>
        <v>0</v>
      </c>
      <c r="S26" s="45">
        <f>$P26*SUM(Fasering!$D$5:$D$7)</f>
        <v>0</v>
      </c>
      <c r="T26" s="45">
        <f>$P26*SUM(Fasering!$D$5:$D$8)</f>
        <v>0</v>
      </c>
      <c r="U26" s="101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116">
        <f>$P26*SUM(Fasering!$D$5:$D$12)</f>
        <v>0</v>
      </c>
      <c r="Y26" s="142">
        <f t="shared" si="5"/>
        <v>0</v>
      </c>
      <c r="Z26" s="144">
        <f t="shared" si="6"/>
        <v>0</v>
      </c>
      <c r="AA26" s="115">
        <f>$Y26*SUM(Fasering!$D$5)</f>
        <v>0</v>
      </c>
      <c r="AB26" s="45">
        <f>$Y26*SUM(Fasering!$D$5:$D$7)</f>
        <v>0</v>
      </c>
      <c r="AC26" s="45">
        <f>$Y26*SUM(Fasering!$D$5:$D$8)</f>
        <v>0</v>
      </c>
      <c r="AD26" s="101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116">
        <f>$Y26*SUM(Fasering!$D$5:$D$12)</f>
        <v>0</v>
      </c>
      <c r="AH26" s="5">
        <f>($AK$2+(I26+R26)*12*7.57%)*SUM(Fasering!$D$5)</f>
        <v>0</v>
      </c>
      <c r="AI26" s="109">
        <f>($AK$2+(J26+S26)*12*7.57%)*SUM(Fasering!$D$5:$D$7)</f>
        <v>562.69286768777135</v>
      </c>
      <c r="AJ26" s="109">
        <f>($AK$2+(K26+T26)*12*7.57%)*SUM(Fasering!$D$5:$D$8)</f>
        <v>967.19850393818001</v>
      </c>
      <c r="AK26" s="104">
        <f>($AK$2+(L26+U26)*12*7.57%)*SUM(Fasering!$D$5:$D$9)</f>
        <v>1431.2429260222561</v>
      </c>
      <c r="AL26" s="9">
        <f>($AK$2+(M26+V26)*12*7.57%)*SUM(Fasering!$D$5:$D$10)</f>
        <v>1954.8261339399999</v>
      </c>
      <c r="AM26" s="9">
        <f>($AK$2+(N26+W26)*12*7.57%)*SUM(Fasering!$D$5:$D$11)</f>
        <v>2536.5704909932492</v>
      </c>
      <c r="AN26" s="74">
        <f>($AK$2+(O26+X26)*12*7.57%)*SUM(Fasering!$D$5:$D$12)</f>
        <v>3179.097426678401</v>
      </c>
      <c r="AO26" s="5">
        <f>($AK$2+(I26+AA26)*12*7.57%)*SUM(Fasering!$D$5)</f>
        <v>0</v>
      </c>
      <c r="AP26" s="109">
        <f>($AK$2+(J26+AB26)*12*7.57%)*SUM(Fasering!$D$5:$D$7)</f>
        <v>562.69286768777135</v>
      </c>
      <c r="AQ26" s="109">
        <f>($AK$2+(K26+AC26)*12*7.57%)*SUM(Fasering!$D$5:$D$8)</f>
        <v>967.19850393818001</v>
      </c>
      <c r="AR26" s="104">
        <f>($AK$2+(L26+AD26)*12*7.57%)*SUM(Fasering!$D$5:$D$9)</f>
        <v>1431.2429260222561</v>
      </c>
      <c r="AS26" s="9">
        <f>($AK$2+(M26+AE26)*12*7.57%)*SUM(Fasering!$D$5:$D$10)</f>
        <v>1954.8261339399999</v>
      </c>
      <c r="AT26" s="9">
        <f>($AK$2+(N26+AF26)*12*7.57%)*SUM(Fasering!$D$5:$D$11)</f>
        <v>2536.5704909932492</v>
      </c>
      <c r="AU26" s="74">
        <f>($AK$2+(O26+AG26)*12*7.57%)*SUM(Fasering!$D$5:$D$12)</f>
        <v>3179.097426678401</v>
      </c>
    </row>
    <row r="27" spans="1:47" x14ac:dyDescent="0.3">
      <c r="A27" s="32">
        <f t="shared" si="7"/>
        <v>19</v>
      </c>
      <c r="B27" s="142">
        <v>29271.99</v>
      </c>
      <c r="C27" s="143"/>
      <c r="D27" s="142">
        <f t="shared" si="0"/>
        <v>40184.587872000004</v>
      </c>
      <c r="E27" s="144">
        <f t="shared" si="1"/>
        <v>996.14991291500485</v>
      </c>
      <c r="F27" s="142">
        <f t="shared" si="2"/>
        <v>3348.7156559999999</v>
      </c>
      <c r="G27" s="144">
        <f t="shared" si="8"/>
        <v>83.012492742917061</v>
      </c>
      <c r="H27" s="60">
        <f>'L4'!$H$10</f>
        <v>1742.05</v>
      </c>
      <c r="I27" s="60">
        <f>GEW!$E$12+($F27-GEW!$E$12)*SUM(Fasering!$D$5)</f>
        <v>1858.3776639999999</v>
      </c>
      <c r="J27" s="60">
        <f>GEW!$E$12+($F27-GEW!$E$12)*SUM(Fasering!$D$5:$D$7)</f>
        <v>2243.7249583267562</v>
      </c>
      <c r="K27" s="60">
        <f>GEW!$E$12+($F27-GEW!$E$12)*SUM(Fasering!$D$5:$D$8)</f>
        <v>2464.8225038447217</v>
      </c>
      <c r="L27" s="98">
        <f>GEW!$E$12+($F27-GEW!$E$12)*SUM(Fasering!$D$5:$D$9)</f>
        <v>2685.9200493626872</v>
      </c>
      <c r="M27" s="60">
        <f>GEW!$E$12+($F27-GEW!$E$12)*SUM(Fasering!$D$5:$D$10)</f>
        <v>2907.0175948806527</v>
      </c>
      <c r="N27" s="60">
        <f>GEW!$E$12+($F27-GEW!$E$12)*SUM(Fasering!$D$5:$D$11)</f>
        <v>3127.6181104820348</v>
      </c>
      <c r="O27" s="117">
        <f>GEW!$E$12+($F27-GEW!$E$12)*SUM(Fasering!$D$5:$D$12)</f>
        <v>3348.7156560000003</v>
      </c>
      <c r="P27" s="142">
        <f t="shared" si="3"/>
        <v>0</v>
      </c>
      <c r="Q27" s="144">
        <f t="shared" si="4"/>
        <v>0</v>
      </c>
      <c r="R27" s="45">
        <f>$P27*SUM(Fasering!$D$5)</f>
        <v>0</v>
      </c>
      <c r="S27" s="45">
        <f>$P27*SUM(Fasering!$D$5:$D$7)</f>
        <v>0</v>
      </c>
      <c r="T27" s="45">
        <f>$P27*SUM(Fasering!$D$5:$D$8)</f>
        <v>0</v>
      </c>
      <c r="U27" s="101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116">
        <f>$P27*SUM(Fasering!$D$5:$D$12)</f>
        <v>0</v>
      </c>
      <c r="Y27" s="142">
        <f t="shared" si="5"/>
        <v>0</v>
      </c>
      <c r="Z27" s="144">
        <f t="shared" si="6"/>
        <v>0</v>
      </c>
      <c r="AA27" s="115">
        <f>$Y27*SUM(Fasering!$D$5)</f>
        <v>0</v>
      </c>
      <c r="AB27" s="45">
        <f>$Y27*SUM(Fasering!$D$5:$D$7)</f>
        <v>0</v>
      </c>
      <c r="AC27" s="45">
        <f>$Y27*SUM(Fasering!$D$5:$D$8)</f>
        <v>0</v>
      </c>
      <c r="AD27" s="101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116">
        <f>$Y27*SUM(Fasering!$D$5:$D$12)</f>
        <v>0</v>
      </c>
      <c r="AH27" s="5">
        <f>($AK$2+(I27+R27)*12*7.57%)*SUM(Fasering!$D$5)</f>
        <v>0</v>
      </c>
      <c r="AI27" s="109">
        <f>($AK$2+(J27+S27)*12*7.57%)*SUM(Fasering!$D$5:$D$7)</f>
        <v>562.77415524902585</v>
      </c>
      <c r="AJ27" s="109">
        <f>($AK$2+(K27+T27)*12*7.57%)*SUM(Fasering!$D$5:$D$8)</f>
        <v>967.3998309633605</v>
      </c>
      <c r="AK27" s="104">
        <f>($AK$2+(L27+U27)*12*7.57%)*SUM(Fasering!$D$5:$D$9)</f>
        <v>1431.6178126592338</v>
      </c>
      <c r="AL27" s="9">
        <f>($AK$2+(M27+V27)*12*7.57%)*SUM(Fasering!$D$5:$D$10)</f>
        <v>1955.4281003366457</v>
      </c>
      <c r="AM27" s="9">
        <f>($AK$2+(N27+W27)*12*7.57%)*SUM(Fasering!$D$5:$D$11)</f>
        <v>2537.4523664837684</v>
      </c>
      <c r="AN27" s="74">
        <f>($AK$2+(O27+X27)*12*7.57%)*SUM(Fasering!$D$5:$D$12)</f>
        <v>3180.3133019104016</v>
      </c>
      <c r="AO27" s="5">
        <f>($AK$2+(I27+AA27)*12*7.57%)*SUM(Fasering!$D$5)</f>
        <v>0</v>
      </c>
      <c r="AP27" s="109">
        <f>($AK$2+(J27+AB27)*12*7.57%)*SUM(Fasering!$D$5:$D$7)</f>
        <v>562.77415524902585</v>
      </c>
      <c r="AQ27" s="109">
        <f>($AK$2+(K27+AC27)*12*7.57%)*SUM(Fasering!$D$5:$D$8)</f>
        <v>967.3998309633605</v>
      </c>
      <c r="AR27" s="104">
        <f>($AK$2+(L27+AD27)*12*7.57%)*SUM(Fasering!$D$5:$D$9)</f>
        <v>1431.6178126592338</v>
      </c>
      <c r="AS27" s="9">
        <f>($AK$2+(M27+AE27)*12*7.57%)*SUM(Fasering!$D$5:$D$10)</f>
        <v>1955.4281003366457</v>
      </c>
      <c r="AT27" s="9">
        <f>($AK$2+(N27+AF27)*12*7.57%)*SUM(Fasering!$D$5:$D$11)</f>
        <v>2537.4523664837684</v>
      </c>
      <c r="AU27" s="74">
        <f>($AK$2+(O27+AG27)*12*7.57%)*SUM(Fasering!$D$5:$D$12)</f>
        <v>3180.3133019104016</v>
      </c>
    </row>
    <row r="28" spans="1:47" x14ac:dyDescent="0.3">
      <c r="A28" s="32">
        <f t="shared" si="7"/>
        <v>20</v>
      </c>
      <c r="B28" s="142">
        <v>30347.439999999999</v>
      </c>
      <c r="C28" s="143"/>
      <c r="D28" s="142">
        <f t="shared" si="0"/>
        <v>41660.965631999999</v>
      </c>
      <c r="E28" s="144">
        <f t="shared" si="1"/>
        <v>1032.7483615973267</v>
      </c>
      <c r="F28" s="142">
        <f t="shared" si="2"/>
        <v>3471.747136</v>
      </c>
      <c r="G28" s="144">
        <f t="shared" si="8"/>
        <v>86.062363466443898</v>
      </c>
      <c r="H28" s="60">
        <f>'L4'!$H$10</f>
        <v>1742.05</v>
      </c>
      <c r="I28" s="60">
        <f>GEW!$E$12+($F28-GEW!$E$12)*SUM(Fasering!$D$5)</f>
        <v>1858.3776639999999</v>
      </c>
      <c r="J28" s="60">
        <f>GEW!$E$12+($F28-GEW!$E$12)*SUM(Fasering!$D$5:$D$7)</f>
        <v>2275.5364320927802</v>
      </c>
      <c r="K28" s="60">
        <f>GEW!$E$12+($F28-GEW!$E$12)*SUM(Fasering!$D$5:$D$8)</f>
        <v>2514.8861850935182</v>
      </c>
      <c r="L28" s="98">
        <f>GEW!$E$12+($F28-GEW!$E$12)*SUM(Fasering!$D$5:$D$9)</f>
        <v>2754.2359380942562</v>
      </c>
      <c r="M28" s="60">
        <f>GEW!$E$12+($F28-GEW!$E$12)*SUM(Fasering!$D$5:$D$10)</f>
        <v>2993.5856910949942</v>
      </c>
      <c r="N28" s="60">
        <f>GEW!$E$12+($F28-GEW!$E$12)*SUM(Fasering!$D$5:$D$11)</f>
        <v>3232.3973829992624</v>
      </c>
      <c r="O28" s="117">
        <f>GEW!$E$12+($F28-GEW!$E$12)*SUM(Fasering!$D$5:$D$12)</f>
        <v>3471.7471360000004</v>
      </c>
      <c r="P28" s="142">
        <f t="shared" si="3"/>
        <v>0</v>
      </c>
      <c r="Q28" s="144">
        <f t="shared" si="4"/>
        <v>0</v>
      </c>
      <c r="R28" s="45">
        <f>$P28*SUM(Fasering!$D$5)</f>
        <v>0</v>
      </c>
      <c r="S28" s="45">
        <f>$P28*SUM(Fasering!$D$5:$D$7)</f>
        <v>0</v>
      </c>
      <c r="T28" s="45">
        <f>$P28*SUM(Fasering!$D$5:$D$8)</f>
        <v>0</v>
      </c>
      <c r="U28" s="101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116">
        <f>$P28*SUM(Fasering!$D$5:$D$12)</f>
        <v>0</v>
      </c>
      <c r="Y28" s="142">
        <f t="shared" si="5"/>
        <v>0</v>
      </c>
      <c r="Z28" s="144">
        <f t="shared" si="6"/>
        <v>0</v>
      </c>
      <c r="AA28" s="115">
        <f>$Y28*SUM(Fasering!$D$5)</f>
        <v>0</v>
      </c>
      <c r="AB28" s="45">
        <f>$Y28*SUM(Fasering!$D$5:$D$7)</f>
        <v>0</v>
      </c>
      <c r="AC28" s="45">
        <f>$Y28*SUM(Fasering!$D$5:$D$8)</f>
        <v>0</v>
      </c>
      <c r="AD28" s="101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116">
        <f>$Y28*SUM(Fasering!$D$5:$D$12)</f>
        <v>0</v>
      </c>
      <c r="AH28" s="5">
        <f>($AK$2+(I28+R28)*12*7.57%)*SUM(Fasering!$D$5)</f>
        <v>0</v>
      </c>
      <c r="AI28" s="109">
        <f>($AK$2+(J28+S28)*12*7.57%)*SUM(Fasering!$D$5:$D$7)</f>
        <v>570.24601061238798</v>
      </c>
      <c r="AJ28" s="109">
        <f>($AK$2+(K28+T28)*12*7.57%)*SUM(Fasering!$D$5:$D$8)</f>
        <v>985.90557021380664</v>
      </c>
      <c r="AK28" s="104">
        <f>($AK$2+(L28+U28)*12*7.57%)*SUM(Fasering!$D$5:$D$9)</f>
        <v>1466.0769437478984</v>
      </c>
      <c r="AL28" s="9">
        <f>($AK$2+(M28+V28)*12*7.57%)*SUM(Fasering!$D$5:$D$10)</f>
        <v>2010.7601312146633</v>
      </c>
      <c r="AM28" s="9">
        <f>($AK$2+(N28+W28)*12*7.57%)*SUM(Fasering!$D$5:$D$11)</f>
        <v>2618.5133063366343</v>
      </c>
      <c r="AN28" s="74">
        <f>($AK$2+(O28+X28)*12*7.57%)*SUM(Fasering!$D$5:$D$12)</f>
        <v>3292.0750983424018</v>
      </c>
      <c r="AO28" s="5">
        <f>($AK$2+(I28+AA28)*12*7.57%)*SUM(Fasering!$D$5)</f>
        <v>0</v>
      </c>
      <c r="AP28" s="109">
        <f>($AK$2+(J28+AB28)*12*7.57%)*SUM(Fasering!$D$5:$D$7)</f>
        <v>570.24601061238798</v>
      </c>
      <c r="AQ28" s="109">
        <f>($AK$2+(K28+AC28)*12*7.57%)*SUM(Fasering!$D$5:$D$8)</f>
        <v>985.90557021380664</v>
      </c>
      <c r="AR28" s="104">
        <f>($AK$2+(L28+AD28)*12*7.57%)*SUM(Fasering!$D$5:$D$9)</f>
        <v>1466.0769437478984</v>
      </c>
      <c r="AS28" s="9">
        <f>($AK$2+(M28+AE28)*12*7.57%)*SUM(Fasering!$D$5:$D$10)</f>
        <v>2010.7601312146633</v>
      </c>
      <c r="AT28" s="9">
        <f>($AK$2+(N28+AF28)*12*7.57%)*SUM(Fasering!$D$5:$D$11)</f>
        <v>2618.5133063366343</v>
      </c>
      <c r="AU28" s="74">
        <f>($AK$2+(O28+AG28)*12*7.57%)*SUM(Fasering!$D$5:$D$12)</f>
        <v>3292.0750983424018</v>
      </c>
    </row>
    <row r="29" spans="1:47" x14ac:dyDescent="0.3">
      <c r="A29" s="32">
        <f t="shared" si="7"/>
        <v>21</v>
      </c>
      <c r="B29" s="142">
        <v>30359.13</v>
      </c>
      <c r="C29" s="143"/>
      <c r="D29" s="142">
        <f t="shared" si="0"/>
        <v>41677.013664000006</v>
      </c>
      <c r="E29" s="144">
        <f t="shared" si="1"/>
        <v>1033.1461819191422</v>
      </c>
      <c r="F29" s="142">
        <f t="shared" si="2"/>
        <v>3473.0844720000005</v>
      </c>
      <c r="G29" s="144">
        <f t="shared" si="8"/>
        <v>86.095515159928524</v>
      </c>
      <c r="H29" s="60">
        <f>'L4'!$H$10</f>
        <v>1742.05</v>
      </c>
      <c r="I29" s="60">
        <f>GEW!$E$12+($F29-GEW!$E$12)*SUM(Fasering!$D$5)</f>
        <v>1858.3776639999999</v>
      </c>
      <c r="J29" s="60">
        <f>GEW!$E$12+($F29-GEW!$E$12)*SUM(Fasering!$D$5:$D$7)</f>
        <v>2275.8822186270913</v>
      </c>
      <c r="K29" s="60">
        <f>GEW!$E$12+($F29-GEW!$E$12)*SUM(Fasering!$D$5:$D$8)</f>
        <v>2515.4303707216723</v>
      </c>
      <c r="L29" s="98">
        <f>GEW!$E$12+($F29-GEW!$E$12)*SUM(Fasering!$D$5:$D$9)</f>
        <v>2754.9785228162536</v>
      </c>
      <c r="M29" s="60">
        <f>GEW!$E$12+($F29-GEW!$E$12)*SUM(Fasering!$D$5:$D$10)</f>
        <v>2994.526674910835</v>
      </c>
      <c r="N29" s="60">
        <f>GEW!$E$12+($F29-GEW!$E$12)*SUM(Fasering!$D$5:$D$11)</f>
        <v>3233.53631990542</v>
      </c>
      <c r="O29" s="117">
        <f>GEW!$E$12+($F29-GEW!$E$12)*SUM(Fasering!$D$5:$D$12)</f>
        <v>3473.0844720000009</v>
      </c>
      <c r="P29" s="142">
        <f t="shared" si="3"/>
        <v>0</v>
      </c>
      <c r="Q29" s="144">
        <f t="shared" si="4"/>
        <v>0</v>
      </c>
      <c r="R29" s="45">
        <f>$P29*SUM(Fasering!$D$5)</f>
        <v>0</v>
      </c>
      <c r="S29" s="45">
        <f>$P29*SUM(Fasering!$D$5:$D$7)</f>
        <v>0</v>
      </c>
      <c r="T29" s="45">
        <f>$P29*SUM(Fasering!$D$5:$D$8)</f>
        <v>0</v>
      </c>
      <c r="U29" s="101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116">
        <f>$P29*SUM(Fasering!$D$5:$D$12)</f>
        <v>0</v>
      </c>
      <c r="Y29" s="142">
        <f t="shared" si="5"/>
        <v>0</v>
      </c>
      <c r="Z29" s="144">
        <f t="shared" si="6"/>
        <v>0</v>
      </c>
      <c r="AA29" s="115">
        <f>$Y29*SUM(Fasering!$D$5)</f>
        <v>0</v>
      </c>
      <c r="AB29" s="45">
        <f>$Y29*SUM(Fasering!$D$5:$D$7)</f>
        <v>0</v>
      </c>
      <c r="AC29" s="45">
        <f>$Y29*SUM(Fasering!$D$5:$D$8)</f>
        <v>0</v>
      </c>
      <c r="AD29" s="101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116">
        <f>$Y29*SUM(Fasering!$D$5:$D$12)</f>
        <v>0</v>
      </c>
      <c r="AH29" s="5">
        <f>($AK$2+(I29+R29)*12*7.57%)*SUM(Fasering!$D$5)</f>
        <v>0</v>
      </c>
      <c r="AI29" s="109">
        <f>($AK$2+(J29+S29)*12*7.57%)*SUM(Fasering!$D$5:$D$7)</f>
        <v>570.32722869709471</v>
      </c>
      <c r="AJ29" s="109">
        <f>($AK$2+(K29+T29)*12*7.57%)*SUM(Fasering!$D$5:$D$8)</f>
        <v>986.10672516460647</v>
      </c>
      <c r="AK29" s="104">
        <f>($AK$2+(L29+U29)*12*7.57%)*SUM(Fasering!$D$5:$D$9)</f>
        <v>1466.4515099689465</v>
      </c>
      <c r="AL29" s="9">
        <f>($AK$2+(M29+V29)*12*7.57%)*SUM(Fasering!$D$5:$D$10)</f>
        <v>2011.361583110116</v>
      </c>
      <c r="AM29" s="9">
        <f>($AK$2+(N29+W29)*12*7.57%)*SUM(Fasering!$D$5:$D$11)</f>
        <v>2619.3944280874189</v>
      </c>
      <c r="AN29" s="74">
        <f>($AK$2+(O29+X29)*12*7.57%)*SUM(Fasering!$D$5:$D$12)</f>
        <v>3293.2899343648023</v>
      </c>
      <c r="AO29" s="5">
        <f>($AK$2+(I29+AA29)*12*7.57%)*SUM(Fasering!$D$5)</f>
        <v>0</v>
      </c>
      <c r="AP29" s="109">
        <f>($AK$2+(J29+AB29)*12*7.57%)*SUM(Fasering!$D$5:$D$7)</f>
        <v>570.32722869709471</v>
      </c>
      <c r="AQ29" s="109">
        <f>($AK$2+(K29+AC29)*12*7.57%)*SUM(Fasering!$D$5:$D$8)</f>
        <v>986.10672516460647</v>
      </c>
      <c r="AR29" s="104">
        <f>($AK$2+(L29+AD29)*12*7.57%)*SUM(Fasering!$D$5:$D$9)</f>
        <v>1466.4515099689465</v>
      </c>
      <c r="AS29" s="9">
        <f>($AK$2+(M29+AE29)*12*7.57%)*SUM(Fasering!$D$5:$D$10)</f>
        <v>2011.361583110116</v>
      </c>
      <c r="AT29" s="9">
        <f>($AK$2+(N29+AF29)*12*7.57%)*SUM(Fasering!$D$5:$D$11)</f>
        <v>2619.3944280874189</v>
      </c>
      <c r="AU29" s="74">
        <f>($AK$2+(O29+AG29)*12*7.57%)*SUM(Fasering!$D$5:$D$12)</f>
        <v>3293.2899343648023</v>
      </c>
    </row>
    <row r="30" spans="1:47" x14ac:dyDescent="0.3">
      <c r="A30" s="32">
        <f t="shared" si="7"/>
        <v>22</v>
      </c>
      <c r="B30" s="142">
        <v>31434.61</v>
      </c>
      <c r="C30" s="143"/>
      <c r="D30" s="142">
        <f t="shared" si="0"/>
        <v>43153.432608000003</v>
      </c>
      <c r="E30" s="144">
        <f t="shared" si="1"/>
        <v>1069.7456515261565</v>
      </c>
      <c r="F30" s="142">
        <f t="shared" si="2"/>
        <v>3596.1193840000001</v>
      </c>
      <c r="G30" s="144">
        <f t="shared" si="8"/>
        <v>89.145470960513038</v>
      </c>
      <c r="H30" s="60">
        <f>'L4'!$H$10</f>
        <v>1742.05</v>
      </c>
      <c r="I30" s="60">
        <f>GEW!$E$12+($F30-GEW!$E$12)*SUM(Fasering!$D$5)</f>
        <v>1858.3776639999999</v>
      </c>
      <c r="J30" s="60">
        <f>GEW!$E$12+($F30-GEW!$E$12)*SUM(Fasering!$D$5:$D$7)</f>
        <v>2307.6945797837079</v>
      </c>
      <c r="K30" s="60">
        <f>GEW!$E$12+($F30-GEW!$E$12)*SUM(Fasering!$D$5:$D$8)</f>
        <v>2565.4954485118583</v>
      </c>
      <c r="L30" s="98">
        <f>GEW!$E$12+($F30-GEW!$E$12)*SUM(Fasering!$D$5:$D$9)</f>
        <v>2823.2963172400086</v>
      </c>
      <c r="M30" s="60">
        <f>GEW!$E$12+($F30-GEW!$E$12)*SUM(Fasering!$D$5:$D$10)</f>
        <v>3081.0971859681595</v>
      </c>
      <c r="N30" s="60">
        <f>GEW!$E$12+($F30-GEW!$E$12)*SUM(Fasering!$D$5:$D$11)</f>
        <v>3338.3185152718497</v>
      </c>
      <c r="O30" s="117">
        <f>GEW!$E$12+($F30-GEW!$E$12)*SUM(Fasering!$D$5:$D$12)</f>
        <v>3596.1193840000005</v>
      </c>
      <c r="P30" s="142">
        <f t="shared" si="3"/>
        <v>0</v>
      </c>
      <c r="Q30" s="144">
        <f t="shared" si="4"/>
        <v>0</v>
      </c>
      <c r="R30" s="45">
        <f>$P30*SUM(Fasering!$D$5)</f>
        <v>0</v>
      </c>
      <c r="S30" s="45">
        <f>$P30*SUM(Fasering!$D$5:$D$7)</f>
        <v>0</v>
      </c>
      <c r="T30" s="45">
        <f>$P30*SUM(Fasering!$D$5:$D$8)</f>
        <v>0</v>
      </c>
      <c r="U30" s="101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116">
        <f>$P30*SUM(Fasering!$D$5:$D$12)</f>
        <v>0</v>
      </c>
      <c r="Y30" s="142">
        <f t="shared" si="5"/>
        <v>0</v>
      </c>
      <c r="Z30" s="144">
        <f t="shared" si="6"/>
        <v>0</v>
      </c>
      <c r="AA30" s="115">
        <f>$Y30*SUM(Fasering!$D$5)</f>
        <v>0</v>
      </c>
      <c r="AB30" s="45">
        <f>$Y30*SUM(Fasering!$D$5:$D$7)</f>
        <v>0</v>
      </c>
      <c r="AC30" s="45">
        <f>$Y30*SUM(Fasering!$D$5:$D$8)</f>
        <v>0</v>
      </c>
      <c r="AD30" s="101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116">
        <f>$Y30*SUM(Fasering!$D$5:$D$12)</f>
        <v>0</v>
      </c>
      <c r="AH30" s="5">
        <f>($AK$2+(I30+R30)*12*7.57%)*SUM(Fasering!$D$5)</f>
        <v>0</v>
      </c>
      <c r="AI30" s="109">
        <f>($AK$2+(J30+S30)*12*7.57%)*SUM(Fasering!$D$5:$D$7)</f>
        <v>577.79929249010092</v>
      </c>
      <c r="AJ30" s="109">
        <f>($AK$2+(K30+T30)*12*7.57%)*SUM(Fasering!$D$5:$D$8)</f>
        <v>1004.6129806381942</v>
      </c>
      <c r="AK30" s="104">
        <f>($AK$2+(L30+U30)*12*7.57%)*SUM(Fasering!$D$5:$D$9)</f>
        <v>1500.9116023053984</v>
      </c>
      <c r="AL30" s="9">
        <f>($AK$2+(M30+V30)*12*7.57%)*SUM(Fasering!$D$5:$D$10)</f>
        <v>2066.6951574917143</v>
      </c>
      <c r="AM30" s="9">
        <f>($AK$2+(N30+W30)*12*7.57%)*SUM(Fasering!$D$5:$D$11)</f>
        <v>2700.4576291594904</v>
      </c>
      <c r="AN30" s="74">
        <f>($AK$2+(O30+X30)*12*7.57%)*SUM(Fasering!$D$5:$D$12)</f>
        <v>3405.0548484256014</v>
      </c>
      <c r="AO30" s="5">
        <f>($AK$2+(I30+AA30)*12*7.57%)*SUM(Fasering!$D$5)</f>
        <v>0</v>
      </c>
      <c r="AP30" s="109">
        <f>($AK$2+(J30+AB30)*12*7.57%)*SUM(Fasering!$D$5:$D$7)</f>
        <v>577.79929249010092</v>
      </c>
      <c r="AQ30" s="109">
        <f>($AK$2+(K30+AC30)*12*7.57%)*SUM(Fasering!$D$5:$D$8)</f>
        <v>1004.6129806381942</v>
      </c>
      <c r="AR30" s="104">
        <f>($AK$2+(L30+AD30)*12*7.57%)*SUM(Fasering!$D$5:$D$9)</f>
        <v>1500.9116023053984</v>
      </c>
      <c r="AS30" s="9">
        <f>($AK$2+(M30+AE30)*12*7.57%)*SUM(Fasering!$D$5:$D$10)</f>
        <v>2066.6951574917143</v>
      </c>
      <c r="AT30" s="9">
        <f>($AK$2+(N30+AF30)*12*7.57%)*SUM(Fasering!$D$5:$D$11)</f>
        <v>2700.4576291594904</v>
      </c>
      <c r="AU30" s="74">
        <f>($AK$2+(O30+AG30)*12*7.57%)*SUM(Fasering!$D$5:$D$12)</f>
        <v>3405.0548484256014</v>
      </c>
    </row>
    <row r="31" spans="1:47" x14ac:dyDescent="0.3">
      <c r="A31" s="32">
        <f t="shared" si="7"/>
        <v>23</v>
      </c>
      <c r="B31" s="142">
        <v>32521.759999999998</v>
      </c>
      <c r="C31" s="143"/>
      <c r="D31" s="142">
        <f t="shared" si="0"/>
        <v>44645.872127999995</v>
      </c>
      <c r="E31" s="144">
        <f t="shared" si="1"/>
        <v>1106.7422608385245</v>
      </c>
      <c r="F31" s="142">
        <f t="shared" si="2"/>
        <v>3720.4893440000001</v>
      </c>
      <c r="G31" s="144">
        <f t="shared" si="8"/>
        <v>92.228521736543726</v>
      </c>
      <c r="H31" s="60">
        <f>'L4'!$H$10</f>
        <v>1742.05</v>
      </c>
      <c r="I31" s="60">
        <f>GEW!$E$12+($F31-GEW!$E$12)*SUM(Fasering!$D$5)</f>
        <v>1858.3776639999999</v>
      </c>
      <c r="J31" s="60">
        <f>GEW!$E$12+($F31-GEW!$E$12)*SUM(Fasering!$D$5:$D$7)</f>
        <v>2339.8521358809066</v>
      </c>
      <c r="K31" s="60">
        <f>GEW!$E$12+($F31-GEW!$E$12)*SUM(Fasering!$D$5:$D$8)</f>
        <v>2616.1037809026052</v>
      </c>
      <c r="L31" s="98">
        <f>GEW!$E$12+($F31-GEW!$E$12)*SUM(Fasering!$D$5:$D$9)</f>
        <v>2892.3554259243037</v>
      </c>
      <c r="M31" s="60">
        <f>GEW!$E$12+($F31-GEW!$E$12)*SUM(Fasering!$D$5:$D$10)</f>
        <v>3168.6070709460023</v>
      </c>
      <c r="N31" s="60">
        <f>GEW!$E$12+($F31-GEW!$E$12)*SUM(Fasering!$D$5:$D$11)</f>
        <v>3444.237698978302</v>
      </c>
      <c r="O31" s="117">
        <f>GEW!$E$12+($F31-GEW!$E$12)*SUM(Fasering!$D$5:$D$12)</f>
        <v>3720.4893440000005</v>
      </c>
      <c r="P31" s="142">
        <f t="shared" si="3"/>
        <v>0</v>
      </c>
      <c r="Q31" s="144">
        <f t="shared" si="4"/>
        <v>0</v>
      </c>
      <c r="R31" s="45">
        <f>$P31*SUM(Fasering!$D$5)</f>
        <v>0</v>
      </c>
      <c r="S31" s="45">
        <f>$P31*SUM(Fasering!$D$5:$D$7)</f>
        <v>0</v>
      </c>
      <c r="T31" s="45">
        <f>$P31*SUM(Fasering!$D$5:$D$8)</f>
        <v>0</v>
      </c>
      <c r="U31" s="101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116">
        <f>$P31*SUM(Fasering!$D$5:$D$12)</f>
        <v>0</v>
      </c>
      <c r="Y31" s="142">
        <f t="shared" si="5"/>
        <v>0</v>
      </c>
      <c r="Z31" s="144">
        <f t="shared" si="6"/>
        <v>0</v>
      </c>
      <c r="AA31" s="115">
        <f>$Y31*SUM(Fasering!$D$5)</f>
        <v>0</v>
      </c>
      <c r="AB31" s="45">
        <f>$Y31*SUM(Fasering!$D$5:$D$7)</f>
        <v>0</v>
      </c>
      <c r="AC31" s="45">
        <f>$Y31*SUM(Fasering!$D$5:$D$8)</f>
        <v>0</v>
      </c>
      <c r="AD31" s="101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116">
        <f>$Y31*SUM(Fasering!$D$5:$D$12)</f>
        <v>0</v>
      </c>
      <c r="AH31" s="5">
        <f>($AK$2+(I31+R31)*12*7.57%)*SUM(Fasering!$D$5)</f>
        <v>0</v>
      </c>
      <c r="AI31" s="109">
        <f>($AK$2+(J31+S31)*12*7.57%)*SUM(Fasering!$D$5:$D$7)</f>
        <v>585.35243541471766</v>
      </c>
      <c r="AJ31" s="109">
        <f>($AK$2+(K31+T31)*12*7.57%)*SUM(Fasering!$D$5:$D$8)</f>
        <v>1023.3200469138206</v>
      </c>
      <c r="AK31" s="104">
        <f>($AK$2+(L31+U31)*12*7.57%)*SUM(Fasering!$D$5:$D$9)</f>
        <v>1535.745620031041</v>
      </c>
      <c r="AL31" s="9">
        <f>($AK$2+(M31+V31)*12*7.57%)*SUM(Fasering!$D$5:$D$10)</f>
        <v>2122.6291547663777</v>
      </c>
      <c r="AM31" s="9">
        <f>($AK$2+(N31+W31)*12*7.57%)*SUM(Fasering!$D$5:$D$11)</f>
        <v>2782.4004445028754</v>
      </c>
      <c r="AN31" s="74">
        <f>($AK$2+(O31+X31)*12*7.57%)*SUM(Fasering!$D$5:$D$12)</f>
        <v>3518.0325200896013</v>
      </c>
      <c r="AO31" s="5">
        <f>($AK$2+(I31+AA31)*12*7.57%)*SUM(Fasering!$D$5)</f>
        <v>0</v>
      </c>
      <c r="AP31" s="109">
        <f>($AK$2+(J31+AB31)*12*7.57%)*SUM(Fasering!$D$5:$D$7)</f>
        <v>585.35243541471766</v>
      </c>
      <c r="AQ31" s="109">
        <f>($AK$2+(K31+AC31)*12*7.57%)*SUM(Fasering!$D$5:$D$8)</f>
        <v>1023.3200469138206</v>
      </c>
      <c r="AR31" s="104">
        <f>($AK$2+(L31+AD31)*12*7.57%)*SUM(Fasering!$D$5:$D$9)</f>
        <v>1535.745620031041</v>
      </c>
      <c r="AS31" s="9">
        <f>($AK$2+(M31+AE31)*12*7.57%)*SUM(Fasering!$D$5:$D$10)</f>
        <v>2122.6291547663777</v>
      </c>
      <c r="AT31" s="9">
        <f>($AK$2+(N31+AF31)*12*7.57%)*SUM(Fasering!$D$5:$D$11)</f>
        <v>2782.4004445028754</v>
      </c>
      <c r="AU31" s="74">
        <f>($AK$2+(O31+AG31)*12*7.57%)*SUM(Fasering!$D$5:$D$12)</f>
        <v>3518.0325200896013</v>
      </c>
    </row>
    <row r="32" spans="1:47" x14ac:dyDescent="0.3">
      <c r="A32" s="32">
        <f t="shared" si="7"/>
        <v>24</v>
      </c>
      <c r="B32" s="142">
        <v>33597.24</v>
      </c>
      <c r="C32" s="143"/>
      <c r="D32" s="142">
        <f t="shared" si="0"/>
        <v>46122.291072</v>
      </c>
      <c r="E32" s="144">
        <f t="shared" si="1"/>
        <v>1143.341730445539</v>
      </c>
      <c r="F32" s="142">
        <f t="shared" si="2"/>
        <v>3843.5242560000002</v>
      </c>
      <c r="G32" s="144">
        <f t="shared" si="8"/>
        <v>95.278477537128254</v>
      </c>
      <c r="H32" s="60">
        <f>'L4'!$H$10</f>
        <v>1742.05</v>
      </c>
      <c r="I32" s="60">
        <f>GEW!$E$12+($F32-GEW!$E$12)*SUM(Fasering!$D$5)</f>
        <v>1858.3776639999999</v>
      </c>
      <c r="J32" s="60">
        <f>GEW!$E$12+($F32-GEW!$E$12)*SUM(Fasering!$D$5:$D$7)</f>
        <v>2371.6644970375232</v>
      </c>
      <c r="K32" s="60">
        <f>GEW!$E$12+($F32-GEW!$E$12)*SUM(Fasering!$D$5:$D$8)</f>
        <v>2666.1688586927912</v>
      </c>
      <c r="L32" s="98">
        <f>GEW!$E$12+($F32-GEW!$E$12)*SUM(Fasering!$D$5:$D$9)</f>
        <v>2960.6732203480592</v>
      </c>
      <c r="M32" s="60">
        <f>GEW!$E$12+($F32-GEW!$E$12)*SUM(Fasering!$D$5:$D$10)</f>
        <v>3255.1775820033272</v>
      </c>
      <c r="N32" s="60">
        <f>GEW!$E$12+($F32-GEW!$E$12)*SUM(Fasering!$D$5:$D$11)</f>
        <v>3549.0198943447326</v>
      </c>
      <c r="O32" s="117">
        <f>GEW!$E$12+($F32-GEW!$E$12)*SUM(Fasering!$D$5:$D$12)</f>
        <v>3843.5242560000006</v>
      </c>
      <c r="P32" s="142">
        <f t="shared" si="3"/>
        <v>0</v>
      </c>
      <c r="Q32" s="144">
        <f t="shared" si="4"/>
        <v>0</v>
      </c>
      <c r="R32" s="45">
        <f>$P32*SUM(Fasering!$D$5)</f>
        <v>0</v>
      </c>
      <c r="S32" s="45">
        <f>$P32*SUM(Fasering!$D$5:$D$7)</f>
        <v>0</v>
      </c>
      <c r="T32" s="45">
        <f>$P32*SUM(Fasering!$D$5:$D$8)</f>
        <v>0</v>
      </c>
      <c r="U32" s="101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116">
        <f>$P32*SUM(Fasering!$D$5:$D$12)</f>
        <v>0</v>
      </c>
      <c r="Y32" s="142">
        <f t="shared" si="5"/>
        <v>0</v>
      </c>
      <c r="Z32" s="144">
        <f t="shared" si="6"/>
        <v>0</v>
      </c>
      <c r="AA32" s="115">
        <f>$Y32*SUM(Fasering!$D$5)</f>
        <v>0</v>
      </c>
      <c r="AB32" s="45">
        <f>$Y32*SUM(Fasering!$D$5:$D$7)</f>
        <v>0</v>
      </c>
      <c r="AC32" s="45">
        <f>$Y32*SUM(Fasering!$D$5:$D$8)</f>
        <v>0</v>
      </c>
      <c r="AD32" s="101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116">
        <f>$Y32*SUM(Fasering!$D$5:$D$12)</f>
        <v>0</v>
      </c>
      <c r="AH32" s="5">
        <f>($AK$2+(I32+R32)*12*7.57%)*SUM(Fasering!$D$5)</f>
        <v>0</v>
      </c>
      <c r="AI32" s="109">
        <f>($AK$2+(J32+S32)*12*7.57%)*SUM(Fasering!$D$5:$D$7)</f>
        <v>592.82449920772387</v>
      </c>
      <c r="AJ32" s="109">
        <f>($AK$2+(K32+T32)*12*7.57%)*SUM(Fasering!$D$5:$D$8)</f>
        <v>1041.8263023874085</v>
      </c>
      <c r="AK32" s="104">
        <f>($AK$2+(L32+U32)*12*7.57%)*SUM(Fasering!$D$5:$D$9)</f>
        <v>1570.2057123674929</v>
      </c>
      <c r="AL32" s="9">
        <f>($AK$2+(M32+V32)*12*7.57%)*SUM(Fasering!$D$5:$D$10)</f>
        <v>2177.962729147976</v>
      </c>
      <c r="AM32" s="9">
        <f>($AK$2+(N32+W32)*12*7.57%)*SUM(Fasering!$D$5:$D$11)</f>
        <v>2863.4636455749478</v>
      </c>
      <c r="AN32" s="74">
        <f>($AK$2+(O32+X32)*12*7.57%)*SUM(Fasering!$D$5:$D$12)</f>
        <v>3629.7974341504018</v>
      </c>
      <c r="AO32" s="5">
        <f>($AK$2+(I32+AA32)*12*7.57%)*SUM(Fasering!$D$5)</f>
        <v>0</v>
      </c>
      <c r="AP32" s="109">
        <f>($AK$2+(J32+AB32)*12*7.57%)*SUM(Fasering!$D$5:$D$7)</f>
        <v>592.82449920772387</v>
      </c>
      <c r="AQ32" s="109">
        <f>($AK$2+(K32+AC32)*12*7.57%)*SUM(Fasering!$D$5:$D$8)</f>
        <v>1041.8263023874085</v>
      </c>
      <c r="AR32" s="104">
        <f>($AK$2+(L32+AD32)*12*7.57%)*SUM(Fasering!$D$5:$D$9)</f>
        <v>1570.2057123674929</v>
      </c>
      <c r="AS32" s="9">
        <f>($AK$2+(M32+AE32)*12*7.57%)*SUM(Fasering!$D$5:$D$10)</f>
        <v>2177.962729147976</v>
      </c>
      <c r="AT32" s="9">
        <f>($AK$2+(N32+AF32)*12*7.57%)*SUM(Fasering!$D$5:$D$11)</f>
        <v>2863.4636455749478</v>
      </c>
      <c r="AU32" s="74">
        <f>($AK$2+(O32+AG32)*12*7.57%)*SUM(Fasering!$D$5:$D$12)</f>
        <v>3629.7974341504018</v>
      </c>
    </row>
    <row r="33" spans="1:47" x14ac:dyDescent="0.3">
      <c r="A33" s="32">
        <f t="shared" si="7"/>
        <v>25</v>
      </c>
      <c r="B33" s="142">
        <v>33608.9</v>
      </c>
      <c r="C33" s="143"/>
      <c r="D33" s="142">
        <f t="shared" si="0"/>
        <v>46138.297920000005</v>
      </c>
      <c r="E33" s="144">
        <f t="shared" si="1"/>
        <v>1143.738529842662</v>
      </c>
      <c r="F33" s="142">
        <f t="shared" si="2"/>
        <v>3844.8581600000002</v>
      </c>
      <c r="G33" s="144">
        <f t="shared" si="8"/>
        <v>95.311544153555175</v>
      </c>
      <c r="H33" s="60">
        <f>'L4'!$H$10</f>
        <v>1742.05</v>
      </c>
      <c r="I33" s="60">
        <f>GEW!$E$12+($F33-GEW!$E$12)*SUM(Fasering!$D$5)</f>
        <v>1858.3776639999999</v>
      </c>
      <c r="J33" s="60">
        <f>GEW!$E$12+($F33-GEW!$E$12)*SUM(Fasering!$D$5:$D$7)</f>
        <v>2372.0093961812418</v>
      </c>
      <c r="K33" s="60">
        <f>GEW!$E$12+($F33-GEW!$E$12)*SUM(Fasering!$D$5:$D$8)</f>
        <v>2666.7116477795557</v>
      </c>
      <c r="L33" s="98">
        <f>GEW!$E$12+($F33-GEW!$E$12)*SUM(Fasering!$D$5:$D$9)</f>
        <v>2961.4138993778697</v>
      </c>
      <c r="M33" s="60">
        <f>GEW!$E$12+($F33-GEW!$E$12)*SUM(Fasering!$D$5:$D$10)</f>
        <v>3256.1161509761841</v>
      </c>
      <c r="N33" s="60">
        <f>GEW!$E$12+($F33-GEW!$E$12)*SUM(Fasering!$D$5:$D$11)</f>
        <v>3550.1559084016862</v>
      </c>
      <c r="O33" s="117">
        <f>GEW!$E$12+($F33-GEW!$E$12)*SUM(Fasering!$D$5:$D$12)</f>
        <v>3844.8581600000007</v>
      </c>
      <c r="P33" s="142">
        <f t="shared" si="3"/>
        <v>0</v>
      </c>
      <c r="Q33" s="144">
        <f t="shared" si="4"/>
        <v>0</v>
      </c>
      <c r="R33" s="45">
        <f>$P33*SUM(Fasering!$D$5)</f>
        <v>0</v>
      </c>
      <c r="S33" s="45">
        <f>$P33*SUM(Fasering!$D$5:$D$7)</f>
        <v>0</v>
      </c>
      <c r="T33" s="45">
        <f>$P33*SUM(Fasering!$D$5:$D$8)</f>
        <v>0</v>
      </c>
      <c r="U33" s="101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116">
        <f>$P33*SUM(Fasering!$D$5:$D$12)</f>
        <v>0</v>
      </c>
      <c r="Y33" s="142">
        <f t="shared" si="5"/>
        <v>0</v>
      </c>
      <c r="Z33" s="144">
        <f t="shared" si="6"/>
        <v>0</v>
      </c>
      <c r="AA33" s="115">
        <f>$Y33*SUM(Fasering!$D$5)</f>
        <v>0</v>
      </c>
      <c r="AB33" s="45">
        <f>$Y33*SUM(Fasering!$D$5:$D$7)</f>
        <v>0</v>
      </c>
      <c r="AC33" s="45">
        <f>$Y33*SUM(Fasering!$D$5:$D$8)</f>
        <v>0</v>
      </c>
      <c r="AD33" s="101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116">
        <f>$Y33*SUM(Fasering!$D$5:$D$12)</f>
        <v>0</v>
      </c>
      <c r="AH33" s="5">
        <f>($AK$2+(I33+R33)*12*7.57%)*SUM(Fasering!$D$5)</f>
        <v>0</v>
      </c>
      <c r="AI33" s="109">
        <f>($AK$2+(J33+S33)*12*7.57%)*SUM(Fasering!$D$5:$D$7)</f>
        <v>592.90550886278641</v>
      </c>
      <c r="AJ33" s="109">
        <f>($AK$2+(K33+T33)*12*7.57%)*SUM(Fasering!$D$5:$D$8)</f>
        <v>1042.0269411150668</v>
      </c>
      <c r="AK33" s="104">
        <f>($AK$2+(L33+U33)*12*7.57%)*SUM(Fasering!$D$5:$D$9)</f>
        <v>1570.579317340754</v>
      </c>
      <c r="AL33" s="9">
        <f>($AK$2+(M33+V33)*12*7.57%)*SUM(Fasering!$D$5:$D$10)</f>
        <v>2178.5626375398469</v>
      </c>
      <c r="AM33" s="9">
        <f>($AK$2+(N33+W33)*12*7.57%)*SUM(Fasering!$D$5:$D$11)</f>
        <v>2864.3425061065245</v>
      </c>
      <c r="AN33" s="74">
        <f>($AK$2+(O33+X33)*12*7.57%)*SUM(Fasering!$D$5:$D$12)</f>
        <v>3631.0091525440021</v>
      </c>
      <c r="AO33" s="5">
        <f>($AK$2+(I33+AA33)*12*7.57%)*SUM(Fasering!$D$5)</f>
        <v>0</v>
      </c>
      <c r="AP33" s="109">
        <f>($AK$2+(J33+AB33)*12*7.57%)*SUM(Fasering!$D$5:$D$7)</f>
        <v>592.90550886278641</v>
      </c>
      <c r="AQ33" s="109">
        <f>($AK$2+(K33+AC33)*12*7.57%)*SUM(Fasering!$D$5:$D$8)</f>
        <v>1042.0269411150668</v>
      </c>
      <c r="AR33" s="104">
        <f>($AK$2+(L33+AD33)*12*7.57%)*SUM(Fasering!$D$5:$D$9)</f>
        <v>1570.579317340754</v>
      </c>
      <c r="AS33" s="9">
        <f>($AK$2+(M33+AE33)*12*7.57%)*SUM(Fasering!$D$5:$D$10)</f>
        <v>2178.5626375398469</v>
      </c>
      <c r="AT33" s="9">
        <f>($AK$2+(N33+AF33)*12*7.57%)*SUM(Fasering!$D$5:$D$11)</f>
        <v>2864.3425061065245</v>
      </c>
      <c r="AU33" s="74">
        <f>($AK$2+(O33+AG33)*12*7.57%)*SUM(Fasering!$D$5:$D$12)</f>
        <v>3631.0091525440021</v>
      </c>
    </row>
    <row r="34" spans="1:47" x14ac:dyDescent="0.3">
      <c r="A34" s="32">
        <f t="shared" si="7"/>
        <v>26</v>
      </c>
      <c r="B34" s="142">
        <v>33608.9</v>
      </c>
      <c r="C34" s="143"/>
      <c r="D34" s="142">
        <f t="shared" si="0"/>
        <v>46138.297920000005</v>
      </c>
      <c r="E34" s="144">
        <f t="shared" si="1"/>
        <v>1143.738529842662</v>
      </c>
      <c r="F34" s="142">
        <f t="shared" si="2"/>
        <v>3844.8581600000002</v>
      </c>
      <c r="G34" s="144">
        <f t="shared" si="8"/>
        <v>95.311544153555175</v>
      </c>
      <c r="H34" s="60">
        <f>'L4'!$H$10</f>
        <v>1742.05</v>
      </c>
      <c r="I34" s="60">
        <f>GEW!$E$12+($F34-GEW!$E$12)*SUM(Fasering!$D$5)</f>
        <v>1858.3776639999999</v>
      </c>
      <c r="J34" s="60">
        <f>GEW!$E$12+($F34-GEW!$E$12)*SUM(Fasering!$D$5:$D$7)</f>
        <v>2372.0093961812418</v>
      </c>
      <c r="K34" s="60">
        <f>GEW!$E$12+($F34-GEW!$E$12)*SUM(Fasering!$D$5:$D$8)</f>
        <v>2666.7116477795557</v>
      </c>
      <c r="L34" s="98">
        <f>GEW!$E$12+($F34-GEW!$E$12)*SUM(Fasering!$D$5:$D$9)</f>
        <v>2961.4138993778697</v>
      </c>
      <c r="M34" s="60">
        <f>GEW!$E$12+($F34-GEW!$E$12)*SUM(Fasering!$D$5:$D$10)</f>
        <v>3256.1161509761841</v>
      </c>
      <c r="N34" s="60">
        <f>GEW!$E$12+($F34-GEW!$E$12)*SUM(Fasering!$D$5:$D$11)</f>
        <v>3550.1559084016862</v>
      </c>
      <c r="O34" s="117">
        <f>GEW!$E$12+($F34-GEW!$E$12)*SUM(Fasering!$D$5:$D$12)</f>
        <v>3844.8581600000007</v>
      </c>
      <c r="P34" s="142">
        <f t="shared" si="3"/>
        <v>0</v>
      </c>
      <c r="Q34" s="144">
        <f t="shared" si="4"/>
        <v>0</v>
      </c>
      <c r="R34" s="45">
        <f>$P34*SUM(Fasering!$D$5)</f>
        <v>0</v>
      </c>
      <c r="S34" s="45">
        <f>$P34*SUM(Fasering!$D$5:$D$7)</f>
        <v>0</v>
      </c>
      <c r="T34" s="45">
        <f>$P34*SUM(Fasering!$D$5:$D$8)</f>
        <v>0</v>
      </c>
      <c r="U34" s="101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116">
        <f>$P34*SUM(Fasering!$D$5:$D$12)</f>
        <v>0</v>
      </c>
      <c r="Y34" s="142">
        <f t="shared" si="5"/>
        <v>0</v>
      </c>
      <c r="Z34" s="144">
        <f t="shared" si="6"/>
        <v>0</v>
      </c>
      <c r="AA34" s="115">
        <f>$Y34*SUM(Fasering!$D$5)</f>
        <v>0</v>
      </c>
      <c r="AB34" s="45">
        <f>$Y34*SUM(Fasering!$D$5:$D$7)</f>
        <v>0</v>
      </c>
      <c r="AC34" s="45">
        <f>$Y34*SUM(Fasering!$D$5:$D$8)</f>
        <v>0</v>
      </c>
      <c r="AD34" s="101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116">
        <f>$Y34*SUM(Fasering!$D$5:$D$12)</f>
        <v>0</v>
      </c>
      <c r="AH34" s="5">
        <f>($AK$2+(I34+R34)*12*7.57%)*SUM(Fasering!$D$5)</f>
        <v>0</v>
      </c>
      <c r="AI34" s="109">
        <f>($AK$2+(J34+S34)*12*7.57%)*SUM(Fasering!$D$5:$D$7)</f>
        <v>592.90550886278641</v>
      </c>
      <c r="AJ34" s="109">
        <f>($AK$2+(K34+T34)*12*7.57%)*SUM(Fasering!$D$5:$D$8)</f>
        <v>1042.0269411150668</v>
      </c>
      <c r="AK34" s="104">
        <f>($AK$2+(L34+U34)*12*7.57%)*SUM(Fasering!$D$5:$D$9)</f>
        <v>1570.579317340754</v>
      </c>
      <c r="AL34" s="9">
        <f>($AK$2+(M34+V34)*12*7.57%)*SUM(Fasering!$D$5:$D$10)</f>
        <v>2178.5626375398469</v>
      </c>
      <c r="AM34" s="9">
        <f>($AK$2+(N34+W34)*12*7.57%)*SUM(Fasering!$D$5:$D$11)</f>
        <v>2864.3425061065245</v>
      </c>
      <c r="AN34" s="74">
        <f>($AK$2+(O34+X34)*12*7.57%)*SUM(Fasering!$D$5:$D$12)</f>
        <v>3631.0091525440021</v>
      </c>
      <c r="AO34" s="5">
        <f>($AK$2+(I34+AA34)*12*7.57%)*SUM(Fasering!$D$5)</f>
        <v>0</v>
      </c>
      <c r="AP34" s="109">
        <f>($AK$2+(J34+AB34)*12*7.57%)*SUM(Fasering!$D$5:$D$7)</f>
        <v>592.90550886278641</v>
      </c>
      <c r="AQ34" s="109">
        <f>($AK$2+(K34+AC34)*12*7.57%)*SUM(Fasering!$D$5:$D$8)</f>
        <v>1042.0269411150668</v>
      </c>
      <c r="AR34" s="104">
        <f>($AK$2+(L34+AD34)*12*7.57%)*SUM(Fasering!$D$5:$D$9)</f>
        <v>1570.579317340754</v>
      </c>
      <c r="AS34" s="9">
        <f>($AK$2+(M34+AE34)*12*7.57%)*SUM(Fasering!$D$5:$D$10)</f>
        <v>2178.5626375398469</v>
      </c>
      <c r="AT34" s="9">
        <f>($AK$2+(N34+AF34)*12*7.57%)*SUM(Fasering!$D$5:$D$11)</f>
        <v>2864.3425061065245</v>
      </c>
      <c r="AU34" s="74">
        <f>($AK$2+(O34+AG34)*12*7.57%)*SUM(Fasering!$D$5:$D$12)</f>
        <v>3631.0091525440021</v>
      </c>
    </row>
    <row r="35" spans="1:47" x14ac:dyDescent="0.3">
      <c r="A35" s="32">
        <f t="shared" si="7"/>
        <v>27</v>
      </c>
      <c r="B35" s="142">
        <v>33620.6</v>
      </c>
      <c r="C35" s="143"/>
      <c r="D35" s="142">
        <f t="shared" si="0"/>
        <v>46154.359680000001</v>
      </c>
      <c r="E35" s="144">
        <f t="shared" si="1"/>
        <v>1144.1366904727081</v>
      </c>
      <c r="F35" s="142">
        <f t="shared" si="2"/>
        <v>3846.1966400000001</v>
      </c>
      <c r="G35" s="144">
        <f t="shared" si="8"/>
        <v>95.344724206059013</v>
      </c>
      <c r="H35" s="60">
        <f>'L4'!$H$10</f>
        <v>1742.05</v>
      </c>
      <c r="I35" s="60">
        <f>GEW!$E$12+($F35-GEW!$E$12)*SUM(Fasering!$D$5)</f>
        <v>1858.3776639999999</v>
      </c>
      <c r="J35" s="60">
        <f>GEW!$E$12+($F35-GEW!$E$12)*SUM(Fasering!$D$5:$D$7)</f>
        <v>2372.355478512417</v>
      </c>
      <c r="K35" s="60">
        <f>GEW!$E$12+($F35-GEW!$E$12)*SUM(Fasering!$D$5:$D$8)</f>
        <v>2667.2562989215066</v>
      </c>
      <c r="L35" s="98">
        <f>GEW!$E$12+($F35-GEW!$E$12)*SUM(Fasering!$D$5:$D$9)</f>
        <v>2962.1571193305963</v>
      </c>
      <c r="M35" s="60">
        <f>GEW!$E$12+($F35-GEW!$E$12)*SUM(Fasering!$D$5:$D$10)</f>
        <v>3257.0579397396859</v>
      </c>
      <c r="N35" s="60">
        <f>GEW!$E$12+($F35-GEW!$E$12)*SUM(Fasering!$D$5:$D$11)</f>
        <v>3551.2958195909109</v>
      </c>
      <c r="O35" s="117">
        <f>GEW!$E$12+($F35-GEW!$E$12)*SUM(Fasering!$D$5:$D$12)</f>
        <v>3846.1966400000006</v>
      </c>
      <c r="P35" s="142">
        <f t="shared" si="3"/>
        <v>0</v>
      </c>
      <c r="Q35" s="144">
        <f t="shared" si="4"/>
        <v>0</v>
      </c>
      <c r="R35" s="45">
        <f>$P35*SUM(Fasering!$D$5)</f>
        <v>0</v>
      </c>
      <c r="S35" s="45">
        <f>$P35*SUM(Fasering!$D$5:$D$7)</f>
        <v>0</v>
      </c>
      <c r="T35" s="45">
        <f>$P35*SUM(Fasering!$D$5:$D$8)</f>
        <v>0</v>
      </c>
      <c r="U35" s="101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116">
        <f>$P35*SUM(Fasering!$D$5:$D$12)</f>
        <v>0</v>
      </c>
      <c r="Y35" s="142">
        <f t="shared" si="5"/>
        <v>0</v>
      </c>
      <c r="Z35" s="144">
        <f t="shared" si="6"/>
        <v>0</v>
      </c>
      <c r="AA35" s="115">
        <f>$Y35*SUM(Fasering!$D$5)</f>
        <v>0</v>
      </c>
      <c r="AB35" s="45">
        <f>$Y35*SUM(Fasering!$D$5:$D$7)</f>
        <v>0</v>
      </c>
      <c r="AC35" s="45">
        <f>$Y35*SUM(Fasering!$D$5:$D$8)</f>
        <v>0</v>
      </c>
      <c r="AD35" s="101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116">
        <f>$Y35*SUM(Fasering!$D$5:$D$12)</f>
        <v>0</v>
      </c>
      <c r="AH35" s="5">
        <f>($AK$2+(I35+R35)*12*7.57%)*SUM(Fasering!$D$5)</f>
        <v>0</v>
      </c>
      <c r="AI35" s="109">
        <f>($AK$2+(J35+S35)*12*7.57%)*SUM(Fasering!$D$5:$D$7)</f>
        <v>592.98679642404102</v>
      </c>
      <c r="AJ35" s="109">
        <f>($AK$2+(K35+T35)*12*7.57%)*SUM(Fasering!$D$5:$D$8)</f>
        <v>1042.2282681402473</v>
      </c>
      <c r="AK35" s="104">
        <f>($AK$2+(L35+U35)*12*7.57%)*SUM(Fasering!$D$5:$D$9)</f>
        <v>1570.9542039777311</v>
      </c>
      <c r="AL35" s="9">
        <f>($AK$2+(M35+V35)*12*7.57%)*SUM(Fasering!$D$5:$D$10)</f>
        <v>2179.1646039364928</v>
      </c>
      <c r="AM35" s="9">
        <f>($AK$2+(N35+W35)*12*7.57%)*SUM(Fasering!$D$5:$D$11)</f>
        <v>2865.2243815970437</v>
      </c>
      <c r="AN35" s="74">
        <f>($AK$2+(O35+X35)*12*7.57%)*SUM(Fasering!$D$5:$D$12)</f>
        <v>3632.2250277760018</v>
      </c>
      <c r="AO35" s="5">
        <f>($AK$2+(I35+AA35)*12*7.57%)*SUM(Fasering!$D$5)</f>
        <v>0</v>
      </c>
      <c r="AP35" s="109">
        <f>($AK$2+(J35+AB35)*12*7.57%)*SUM(Fasering!$D$5:$D$7)</f>
        <v>592.98679642404102</v>
      </c>
      <c r="AQ35" s="109">
        <f>($AK$2+(K35+AC35)*12*7.57%)*SUM(Fasering!$D$5:$D$8)</f>
        <v>1042.2282681402473</v>
      </c>
      <c r="AR35" s="104">
        <f>($AK$2+(L35+AD35)*12*7.57%)*SUM(Fasering!$D$5:$D$9)</f>
        <v>1570.9542039777311</v>
      </c>
      <c r="AS35" s="9">
        <f>($AK$2+(M35+AE35)*12*7.57%)*SUM(Fasering!$D$5:$D$10)</f>
        <v>2179.1646039364928</v>
      </c>
      <c r="AT35" s="9">
        <f>($AK$2+(N35+AF35)*12*7.57%)*SUM(Fasering!$D$5:$D$11)</f>
        <v>2865.2243815970437</v>
      </c>
      <c r="AU35" s="74">
        <f>($AK$2+(O35+AG35)*12*7.57%)*SUM(Fasering!$D$5:$D$12)</f>
        <v>3632.2250277760018</v>
      </c>
    </row>
    <row r="36" spans="1:47" x14ac:dyDescent="0.3">
      <c r="A36" s="35"/>
      <c r="B36" s="156"/>
      <c r="C36" s="157"/>
      <c r="D36" s="156"/>
      <c r="E36" s="157"/>
      <c r="F36" s="156"/>
      <c r="G36" s="157"/>
      <c r="H36" s="46"/>
      <c r="I36" s="46"/>
      <c r="J36" s="46"/>
      <c r="K36" s="99"/>
      <c r="L36" s="46"/>
      <c r="M36" s="46"/>
      <c r="N36" s="46"/>
      <c r="O36" s="119"/>
      <c r="P36" s="156"/>
      <c r="Q36" s="157"/>
      <c r="R36" s="46"/>
      <c r="S36" s="46"/>
      <c r="T36" s="99"/>
      <c r="U36" s="46"/>
      <c r="V36" s="46"/>
      <c r="W36" s="46"/>
      <c r="X36" s="119"/>
      <c r="Y36" s="156"/>
      <c r="Z36" s="157"/>
      <c r="AA36" s="46"/>
      <c r="AB36" s="46"/>
      <c r="AC36" s="99"/>
      <c r="AD36" s="46"/>
      <c r="AE36" s="46"/>
      <c r="AF36" s="46"/>
      <c r="AG36" s="119"/>
      <c r="AH36" s="75"/>
      <c r="AI36" s="110"/>
      <c r="AJ36" s="105"/>
      <c r="AK36" s="76"/>
      <c r="AL36" s="76"/>
      <c r="AM36" s="76"/>
      <c r="AN36" s="77"/>
      <c r="AO36" s="75"/>
      <c r="AP36" s="110"/>
      <c r="AQ36" s="105"/>
      <c r="AR36" s="76"/>
      <c r="AS36" s="76"/>
      <c r="AT36" s="76"/>
      <c r="AU36" s="77"/>
    </row>
  </sheetData>
  <mergeCells count="166"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AH4:AN4"/>
    <mergeCell ref="AO4:AU4"/>
    <mergeCell ref="B6:C6"/>
    <mergeCell ref="D6:E6"/>
    <mergeCell ref="F6:G6"/>
    <mergeCell ref="P6:Q6"/>
    <mergeCell ref="Y6:Z6"/>
    <mergeCell ref="B7:C7"/>
    <mergeCell ref="D7:E7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21</vt:i4>
      </vt:variant>
      <vt:variant>
        <vt:lpstr>Benoemde bereiken</vt:lpstr>
      </vt:variant>
      <vt:variant>
        <vt:i4>23</vt:i4>
      </vt:variant>
    </vt:vector>
  </HeadingPairs>
  <TitlesOfParts>
    <vt:vector size="44" baseType="lpstr">
      <vt:lpstr>Inhoud</vt:lpstr>
      <vt:lpstr>Fasering</vt:lpstr>
      <vt:lpstr>L4</vt:lpstr>
      <vt:lpstr>L3</vt:lpstr>
      <vt:lpstr>L2</vt:lpstr>
      <vt:lpstr>A1</vt:lpstr>
      <vt:lpstr>A2</vt:lpstr>
      <vt:lpstr>A3</vt:lpstr>
      <vt:lpstr>MV2</vt:lpstr>
      <vt:lpstr>B3</vt:lpstr>
      <vt:lpstr>B2B</vt:lpstr>
      <vt:lpstr>B2A</vt:lpstr>
      <vt:lpstr>B1C</vt:lpstr>
      <vt:lpstr>B1B</vt:lpstr>
      <vt:lpstr>MV1</vt:lpstr>
      <vt:lpstr>MV1bis</vt:lpstr>
      <vt:lpstr>L1</vt:lpstr>
      <vt:lpstr>K3</vt:lpstr>
      <vt:lpstr>G1</vt:lpstr>
      <vt:lpstr>GS</vt:lpstr>
      <vt:lpstr>GEW</vt:lpstr>
      <vt:lpstr>B1B!Afdrukbereik</vt:lpstr>
      <vt:lpstr>B1C!Afdrukbereik</vt:lpstr>
      <vt:lpstr>B2A!Afdrukbereik</vt:lpstr>
      <vt:lpstr>'B3'!Afdrukbereik</vt:lpstr>
      <vt:lpstr>'L2'!Afdrukbereik</vt:lpstr>
      <vt:lpstr>'A1'!Afdruktitels</vt:lpstr>
      <vt:lpstr>'A2'!Afdruktitels</vt:lpstr>
      <vt:lpstr>'A3'!Afdruktitels</vt:lpstr>
      <vt:lpstr>B1B!Afdruktitels</vt:lpstr>
      <vt:lpstr>B1C!Afdruktitels</vt:lpstr>
      <vt:lpstr>B2A!Afdruktitels</vt:lpstr>
      <vt:lpstr>B2B!Afdruktitels</vt:lpstr>
      <vt:lpstr>'B3'!Afdruktitels</vt:lpstr>
      <vt:lpstr>'G1'!Afdruktitels</vt:lpstr>
      <vt:lpstr>GS!Afdruktitels</vt:lpstr>
      <vt:lpstr>'K3'!Afdruktitels</vt:lpstr>
      <vt:lpstr>'L1'!Afdruktitels</vt:lpstr>
      <vt:lpstr>'L2'!Afdruktitels</vt:lpstr>
      <vt:lpstr>'L3'!Afdruktitels</vt:lpstr>
      <vt:lpstr>'L4'!Afdruktitels</vt:lpstr>
      <vt:lpstr>'MV1'!Afdruktitels</vt:lpstr>
      <vt:lpstr>MV1bis!Afdruktitels</vt:lpstr>
      <vt:lpstr>'MV2'!Afdruktitels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Jaminé</dc:creator>
  <cp:lastModifiedBy>Steven De Looze</cp:lastModifiedBy>
  <cp:lastPrinted>2021-06-21T14:39:38Z</cp:lastPrinted>
  <dcterms:created xsi:type="dcterms:W3CDTF">2014-03-22T15:25:44Z</dcterms:created>
  <dcterms:modified xsi:type="dcterms:W3CDTF">2021-06-22T08:23:08Z</dcterms:modified>
</cp:coreProperties>
</file>