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2_MEDEWERKERS\STEVEN DE LOOZE\2020 Steven\Barema's\KO\"/>
    </mc:Choice>
  </mc:AlternateContent>
  <bookViews>
    <workbookView xWindow="-15" yWindow="-15" windowWidth="10320" windowHeight="8175" tabRatio="798"/>
  </bookViews>
  <sheets>
    <sheet name="Inhoud" sheetId="10" r:id="rId1"/>
    <sheet name="LOG4" sheetId="1" r:id="rId2"/>
    <sheet name="LOG3" sheetId="13" r:id="rId3"/>
    <sheet name="LOG2" sheetId="15" r:id="rId4"/>
    <sheet name="ADM1" sheetId="17" r:id="rId5"/>
    <sheet name="ADM2" sheetId="19" r:id="rId6"/>
    <sheet name="ADM3" sheetId="23" r:id="rId7"/>
    <sheet name="MV2(Verz pers)" sheetId="25" r:id="rId8"/>
    <sheet name="B3" sheetId="27" r:id="rId9"/>
    <sheet name="B2B" sheetId="29" r:id="rId10"/>
    <sheet name="B2A" sheetId="31" r:id="rId11"/>
    <sheet name="B1C" sheetId="33" r:id="rId12"/>
    <sheet name="B1b(HO)" sheetId="35" r:id="rId13"/>
    <sheet name="MV1" sheetId="39" r:id="rId14"/>
    <sheet name="MV1bis" sheetId="59" r:id="rId15"/>
    <sheet name="L1" sheetId="41" r:id="rId16"/>
    <sheet name="K3" sheetId="45" r:id="rId17"/>
    <sheet name="G1" sheetId="51" r:id="rId18"/>
    <sheet name="GS" sheetId="53" r:id="rId19"/>
    <sheet name="GEW" sheetId="58" r:id="rId20"/>
  </sheets>
  <definedNames>
    <definedName name="_xlnm.Print_Area" localSheetId="11">B1C!$A$1:$U$36</definedName>
    <definedName name="_xlnm.Print_Area" localSheetId="10">B2A!$A$1:$U$36</definedName>
    <definedName name="_xlnm.Print_Area" localSheetId="8">'B3'!$A$1:$U$36</definedName>
    <definedName name="_xlnm.Print_Area" localSheetId="17">'G1'!$A$1:$U$36</definedName>
    <definedName name="_xlnm.Print_Area" localSheetId="18">GS!$A$1:$U$36</definedName>
    <definedName name="_xlnm.Print_Area" localSheetId="16">'K3'!$A$1:$U$36</definedName>
    <definedName name="_xlnm.Print_Area" localSheetId="7">'MV2(Verz pers)'!$A$1:$U$36</definedName>
    <definedName name="Z_3515F0C3_212C_11D6_9FA4_00105AF813F4_.wvu.Cols" localSheetId="4" hidden="1">'ADM1'!$R:$S</definedName>
    <definedName name="Z_3515F0C3_212C_11D6_9FA4_00105AF813F4_.wvu.Cols" localSheetId="5" hidden="1">'ADM2'!$R:$S</definedName>
    <definedName name="Z_3515F0C3_212C_11D6_9FA4_00105AF813F4_.wvu.Cols" localSheetId="6" hidden="1">'ADM3'!$R:$S</definedName>
    <definedName name="Z_3515F0C3_212C_11D6_9FA4_00105AF813F4_.wvu.Cols" localSheetId="12" hidden="1">'B1b(HO)'!$R:$S</definedName>
    <definedName name="Z_3515F0C3_212C_11D6_9FA4_00105AF813F4_.wvu.Cols" localSheetId="11" hidden="1">B1C!$R:$S</definedName>
    <definedName name="Z_3515F0C3_212C_11D6_9FA4_00105AF813F4_.wvu.Cols" localSheetId="10" hidden="1">B2A!$R:$S</definedName>
    <definedName name="Z_3515F0C3_212C_11D6_9FA4_00105AF813F4_.wvu.Cols" localSheetId="9" hidden="1">B2B!$R:$S</definedName>
    <definedName name="Z_3515F0C3_212C_11D6_9FA4_00105AF813F4_.wvu.Cols" localSheetId="8" hidden="1">'B3'!$R:$S</definedName>
    <definedName name="Z_3515F0C3_212C_11D6_9FA4_00105AF813F4_.wvu.Cols" localSheetId="17" hidden="1">'G1'!$R:$S</definedName>
    <definedName name="Z_3515F0C3_212C_11D6_9FA4_00105AF813F4_.wvu.Cols" localSheetId="18" hidden="1">GS!$R:$S</definedName>
    <definedName name="Z_3515F0C3_212C_11D6_9FA4_00105AF813F4_.wvu.Cols" localSheetId="16" hidden="1">'K3'!$R:$S</definedName>
    <definedName name="Z_3515F0C3_212C_11D6_9FA4_00105AF813F4_.wvu.Cols" localSheetId="15" hidden="1">'L1'!$R:$S</definedName>
    <definedName name="Z_3515F0C3_212C_11D6_9FA4_00105AF813F4_.wvu.Cols" localSheetId="3" hidden="1">'LOG2'!$R:$S</definedName>
    <definedName name="Z_3515F0C3_212C_11D6_9FA4_00105AF813F4_.wvu.Cols" localSheetId="2" hidden="1">'LOG3'!$R:$S</definedName>
    <definedName name="Z_3515F0C3_212C_11D6_9FA4_00105AF813F4_.wvu.Cols" localSheetId="1" hidden="1">'LOG4'!$R:$S</definedName>
    <definedName name="Z_3515F0C3_212C_11D6_9FA4_00105AF813F4_.wvu.Cols" localSheetId="13" hidden="1">'MV1'!$R:$S</definedName>
    <definedName name="Z_3515F0C3_212C_11D6_9FA4_00105AF813F4_.wvu.Cols" localSheetId="7" hidden="1">'MV2(Verz pers)'!$R:$S</definedName>
    <definedName name="Z_575C8073_5FD0_11D5_9FA9_00105AF771B6_.wvu.Cols" localSheetId="4" hidden="1">'ADM1'!$R:$S</definedName>
    <definedName name="Z_575C8073_5FD0_11D5_9FA9_00105AF771B6_.wvu.Cols" localSheetId="5" hidden="1">'ADM2'!$R:$S</definedName>
    <definedName name="Z_575C8073_5FD0_11D5_9FA9_00105AF771B6_.wvu.Cols" localSheetId="6" hidden="1">'ADM3'!$R:$S</definedName>
    <definedName name="Z_575C8073_5FD0_11D5_9FA9_00105AF771B6_.wvu.Cols" localSheetId="12" hidden="1">'B1b(HO)'!$R:$S</definedName>
    <definedName name="Z_575C8073_5FD0_11D5_9FA9_00105AF771B6_.wvu.Cols" localSheetId="11" hidden="1">B1C!$R:$S</definedName>
    <definedName name="Z_575C8073_5FD0_11D5_9FA9_00105AF771B6_.wvu.Cols" localSheetId="10" hidden="1">B2A!$R:$S</definedName>
    <definedName name="Z_575C8073_5FD0_11D5_9FA9_00105AF771B6_.wvu.Cols" localSheetId="9" hidden="1">B2B!$R:$S</definedName>
    <definedName name="Z_575C8073_5FD0_11D5_9FA9_00105AF771B6_.wvu.Cols" localSheetId="8" hidden="1">'B3'!$R:$S</definedName>
    <definedName name="Z_575C8073_5FD0_11D5_9FA9_00105AF771B6_.wvu.Cols" localSheetId="17" hidden="1">'G1'!$R:$S</definedName>
    <definedName name="Z_575C8073_5FD0_11D5_9FA9_00105AF771B6_.wvu.Cols" localSheetId="18" hidden="1">GS!$R:$S</definedName>
    <definedName name="Z_575C8073_5FD0_11D5_9FA9_00105AF771B6_.wvu.Cols" localSheetId="16" hidden="1">'K3'!$R:$S</definedName>
    <definedName name="Z_575C8073_5FD0_11D5_9FA9_00105AF771B6_.wvu.Cols" localSheetId="15" hidden="1">'L1'!$R:$S</definedName>
    <definedName name="Z_575C8073_5FD0_11D5_9FA9_00105AF771B6_.wvu.Cols" localSheetId="3" hidden="1">'LOG2'!$R:$S</definedName>
    <definedName name="Z_575C8073_5FD0_11D5_9FA9_00105AF771B6_.wvu.Cols" localSheetId="2" hidden="1">'LOG3'!$R:$S</definedName>
    <definedName name="Z_575C8073_5FD0_11D5_9FA9_00105AF771B6_.wvu.Cols" localSheetId="1" hidden="1">'LOG4'!$R:$S</definedName>
    <definedName name="Z_575C8073_5FD0_11D5_9FA9_00105AF771B6_.wvu.Cols" localSheetId="13" hidden="1">'MV1'!$R:$S</definedName>
    <definedName name="Z_575C8073_5FD0_11D5_9FA9_00105AF771B6_.wvu.Cols" localSheetId="7" hidden="1">'MV2(Verz pers)'!$R:$S</definedName>
  </definedNames>
  <calcPr calcId="162913"/>
</workbook>
</file>

<file path=xl/calcChain.xml><?xml version="1.0" encoding="utf-8"?>
<calcChain xmlns="http://schemas.openxmlformats.org/spreadsheetml/2006/main">
  <c r="W3" i="59" l="1"/>
  <c r="P1" i="59" l="1"/>
  <c r="H6" i="59"/>
  <c r="D6" i="59"/>
  <c r="F35" i="59"/>
  <c r="B35" i="59"/>
  <c r="F34" i="59"/>
  <c r="B34" i="59"/>
  <c r="F33" i="59"/>
  <c r="B33" i="59"/>
  <c r="F32" i="59"/>
  <c r="B32" i="59"/>
  <c r="F31" i="59"/>
  <c r="B31" i="59"/>
  <c r="F30" i="59"/>
  <c r="B30" i="59"/>
  <c r="F29" i="59"/>
  <c r="B29" i="59"/>
  <c r="F28" i="59"/>
  <c r="B28" i="59"/>
  <c r="F27" i="59"/>
  <c r="B27" i="59"/>
  <c r="F26" i="59"/>
  <c r="B26" i="59"/>
  <c r="F25" i="59"/>
  <c r="B25" i="59"/>
  <c r="F24" i="59"/>
  <c r="B24" i="59"/>
  <c r="F23" i="59"/>
  <c r="B23" i="59"/>
  <c r="F22" i="59"/>
  <c r="F21" i="59"/>
  <c r="B21" i="59" s="1"/>
  <c r="F20" i="59"/>
  <c r="B20" i="59"/>
  <c r="F19" i="59"/>
  <c r="F18" i="59"/>
  <c r="B18" i="59"/>
  <c r="F17" i="59"/>
  <c r="B17" i="59"/>
  <c r="F16" i="59"/>
  <c r="B16" i="59"/>
  <c r="F15" i="59"/>
  <c r="B15" i="59"/>
  <c r="F14" i="59"/>
  <c r="B14" i="59"/>
  <c r="F13" i="59"/>
  <c r="B13" i="59"/>
  <c r="F12" i="59"/>
  <c r="B12" i="59"/>
  <c r="F11" i="59"/>
  <c r="B11" i="59"/>
  <c r="F10" i="59"/>
  <c r="B10" i="59"/>
  <c r="F9" i="59"/>
  <c r="B9" i="59"/>
  <c r="A9" i="59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F8" i="59"/>
  <c r="B8" i="59"/>
  <c r="J11" i="59"/>
  <c r="K11" i="59" s="1"/>
  <c r="W2" i="59"/>
  <c r="J8" i="59" l="1"/>
  <c r="K8" i="59" s="1"/>
  <c r="J9" i="59"/>
  <c r="K9" i="59" s="1"/>
  <c r="L9" i="59"/>
  <c r="M9" i="59" s="1"/>
  <c r="L17" i="59"/>
  <c r="M17" i="59" s="1"/>
  <c r="L16" i="59"/>
  <c r="M16" i="59" s="1"/>
  <c r="L15" i="59"/>
  <c r="M15" i="59" s="1"/>
  <c r="L14" i="59"/>
  <c r="M14" i="59" s="1"/>
  <c r="L13" i="59"/>
  <c r="M13" i="59" s="1"/>
  <c r="L12" i="59"/>
  <c r="M12" i="59" s="1"/>
  <c r="L11" i="59"/>
  <c r="M11" i="59" s="1"/>
  <c r="L10" i="59"/>
  <c r="M10" i="59" s="1"/>
  <c r="L35" i="59"/>
  <c r="M35" i="59" s="1"/>
  <c r="L34" i="59"/>
  <c r="M34" i="59" s="1"/>
  <c r="L33" i="59"/>
  <c r="M33" i="59" s="1"/>
  <c r="L32" i="59"/>
  <c r="M32" i="59" s="1"/>
  <c r="L31" i="59"/>
  <c r="M31" i="59" s="1"/>
  <c r="L30" i="59"/>
  <c r="M30" i="59" s="1"/>
  <c r="L29" i="59"/>
  <c r="M29" i="59" s="1"/>
  <c r="L28" i="59"/>
  <c r="M28" i="59" s="1"/>
  <c r="L27" i="59"/>
  <c r="M27" i="59" s="1"/>
  <c r="L26" i="59"/>
  <c r="M26" i="59" s="1"/>
  <c r="L25" i="59"/>
  <c r="M25" i="59" s="1"/>
  <c r="L24" i="59"/>
  <c r="M24" i="59" s="1"/>
  <c r="L23" i="59"/>
  <c r="M23" i="59" s="1"/>
  <c r="J18" i="59"/>
  <c r="K18" i="59" s="1"/>
  <c r="J17" i="59"/>
  <c r="K17" i="59" s="1"/>
  <c r="J16" i="59"/>
  <c r="K16" i="59" s="1"/>
  <c r="J15" i="59"/>
  <c r="K15" i="59" s="1"/>
  <c r="J14" i="59"/>
  <c r="K14" i="59" s="1"/>
  <c r="J10" i="59"/>
  <c r="K10" i="59" s="1"/>
  <c r="J13" i="59"/>
  <c r="K13" i="59" s="1"/>
  <c r="L8" i="59"/>
  <c r="M8" i="59" s="1"/>
  <c r="H35" i="59"/>
  <c r="H34" i="59"/>
  <c r="H33" i="59"/>
  <c r="H32" i="59"/>
  <c r="H31" i="59"/>
  <c r="H30" i="59"/>
  <c r="H29" i="59"/>
  <c r="H28" i="59"/>
  <c r="H27" i="59"/>
  <c r="H26" i="59"/>
  <c r="H25" i="59"/>
  <c r="H24" i="59"/>
  <c r="H23" i="59"/>
  <c r="H20" i="59"/>
  <c r="H18" i="59"/>
  <c r="H17" i="59"/>
  <c r="H16" i="59"/>
  <c r="H15" i="59"/>
  <c r="H14" i="59"/>
  <c r="H13" i="59"/>
  <c r="H12" i="59"/>
  <c r="H11" i="59"/>
  <c r="H10" i="59"/>
  <c r="H21" i="59"/>
  <c r="H8" i="59"/>
  <c r="H9" i="59"/>
  <c r="J12" i="59"/>
  <c r="K12" i="59" s="1"/>
  <c r="L18" i="59"/>
  <c r="M18" i="59" s="1"/>
  <c r="J19" i="59"/>
  <c r="K19" i="59" s="1"/>
  <c r="L19" i="59"/>
  <c r="M19" i="59" s="1"/>
  <c r="J22" i="59"/>
  <c r="K22" i="59" s="1"/>
  <c r="L22" i="59"/>
  <c r="M22" i="59" s="1"/>
  <c r="H19" i="59"/>
  <c r="J20" i="59"/>
  <c r="K20" i="59" s="1"/>
  <c r="L20" i="59"/>
  <c r="M20" i="59" s="1"/>
  <c r="H22" i="59"/>
  <c r="J23" i="59"/>
  <c r="K23" i="59" s="1"/>
  <c r="J24" i="59"/>
  <c r="K24" i="59" s="1"/>
  <c r="J25" i="59"/>
  <c r="K25" i="59" s="1"/>
  <c r="J26" i="59"/>
  <c r="K26" i="59" s="1"/>
  <c r="J27" i="59"/>
  <c r="K27" i="59" s="1"/>
  <c r="J28" i="59"/>
  <c r="K28" i="59" s="1"/>
  <c r="J29" i="59"/>
  <c r="K29" i="59" s="1"/>
  <c r="J30" i="59"/>
  <c r="K30" i="59" s="1"/>
  <c r="J31" i="59"/>
  <c r="K31" i="59" s="1"/>
  <c r="J32" i="59"/>
  <c r="K32" i="59" s="1"/>
  <c r="J33" i="59"/>
  <c r="K33" i="59" s="1"/>
  <c r="J34" i="59"/>
  <c r="K34" i="59" s="1"/>
  <c r="J35" i="59"/>
  <c r="K35" i="59" s="1"/>
  <c r="B19" i="59"/>
  <c r="J21" i="59"/>
  <c r="K21" i="59" s="1"/>
  <c r="L21" i="59"/>
  <c r="M21" i="59" s="1"/>
  <c r="B22" i="59"/>
  <c r="C12" i="58"/>
  <c r="D6" i="51"/>
  <c r="N1" i="58"/>
  <c r="C10" i="58"/>
  <c r="N1" i="53"/>
  <c r="D6" i="53"/>
  <c r="N1" i="51"/>
  <c r="N1" i="45"/>
  <c r="D6" i="45"/>
  <c r="N1" i="41"/>
  <c r="D6" i="41"/>
  <c r="N1" i="39"/>
  <c r="D6" i="39"/>
  <c r="N1" i="35"/>
  <c r="D6" i="35"/>
  <c r="N1" i="33"/>
  <c r="D6" i="33"/>
  <c r="N1" i="31"/>
  <c r="D6" i="31"/>
  <c r="N1" i="29"/>
  <c r="D6" i="29"/>
  <c r="N1" i="27"/>
  <c r="D6" i="27"/>
  <c r="N1" i="25"/>
  <c r="D6" i="25"/>
  <c r="N1" i="23"/>
  <c r="D6" i="23"/>
  <c r="N1" i="19"/>
  <c r="D6" i="19"/>
  <c r="N1" i="17"/>
  <c r="D6" i="17"/>
  <c r="N1" i="15"/>
  <c r="D6" i="15"/>
  <c r="N1" i="13"/>
  <c r="D6" i="13"/>
  <c r="N1" i="1"/>
  <c r="D6" i="1"/>
  <c r="E12" i="58"/>
  <c r="U2" i="53"/>
  <c r="U2" i="51"/>
  <c r="U2" i="45"/>
  <c r="U2" i="41"/>
  <c r="U2" i="39"/>
  <c r="U2" i="35"/>
  <c r="U2" i="33"/>
  <c r="U2" i="31"/>
  <c r="U2" i="29"/>
  <c r="U2" i="27"/>
  <c r="U2" i="25"/>
  <c r="U2" i="23"/>
  <c r="U2" i="19"/>
  <c r="U2" i="17"/>
  <c r="U2" i="15"/>
  <c r="U2" i="13"/>
  <c r="U2" i="1"/>
  <c r="T8" i="59" l="1"/>
  <c r="U8" i="59" s="1"/>
  <c r="D8" i="59"/>
  <c r="T11" i="59"/>
  <c r="U11" i="59" s="1"/>
  <c r="D11" i="59"/>
  <c r="T14" i="59"/>
  <c r="U14" i="59" s="1"/>
  <c r="D14" i="59"/>
  <c r="T17" i="59"/>
  <c r="U17" i="59" s="1"/>
  <c r="D17" i="59"/>
  <c r="D23" i="59"/>
  <c r="T23" i="59"/>
  <c r="U23" i="59" s="1"/>
  <c r="D26" i="59"/>
  <c r="T26" i="59"/>
  <c r="U26" i="59" s="1"/>
  <c r="D29" i="59"/>
  <c r="T29" i="59"/>
  <c r="U29" i="59" s="1"/>
  <c r="D32" i="59"/>
  <c r="T32" i="59"/>
  <c r="U32" i="59" s="1"/>
  <c r="D35" i="59"/>
  <c r="T35" i="59"/>
  <c r="U35" i="59" s="1"/>
  <c r="D22" i="59"/>
  <c r="T22" i="59"/>
  <c r="U22" i="59" s="1"/>
  <c r="D19" i="59"/>
  <c r="T19" i="59"/>
  <c r="U19" i="59" s="1"/>
  <c r="D21" i="59"/>
  <c r="T21" i="59"/>
  <c r="U21" i="59" s="1"/>
  <c r="T12" i="59"/>
  <c r="U12" i="59" s="1"/>
  <c r="D12" i="59"/>
  <c r="T15" i="59"/>
  <c r="U15" i="59" s="1"/>
  <c r="D15" i="59"/>
  <c r="T18" i="59"/>
  <c r="U18" i="59" s="1"/>
  <c r="D18" i="59"/>
  <c r="D24" i="59"/>
  <c r="T24" i="59"/>
  <c r="U24" i="59" s="1"/>
  <c r="D27" i="59"/>
  <c r="T27" i="59"/>
  <c r="U27" i="59" s="1"/>
  <c r="D30" i="59"/>
  <c r="T30" i="59"/>
  <c r="U30" i="59" s="1"/>
  <c r="D33" i="59"/>
  <c r="T33" i="59"/>
  <c r="U33" i="59" s="1"/>
  <c r="T9" i="59"/>
  <c r="U9" i="59" s="1"/>
  <c r="D9" i="59"/>
  <c r="T10" i="59"/>
  <c r="U10" i="59" s="1"/>
  <c r="D10" i="59"/>
  <c r="T13" i="59"/>
  <c r="U13" i="59" s="1"/>
  <c r="D13" i="59"/>
  <c r="T16" i="59"/>
  <c r="U16" i="59" s="1"/>
  <c r="D16" i="59"/>
  <c r="D20" i="59"/>
  <c r="T20" i="59"/>
  <c r="U20" i="59" s="1"/>
  <c r="D25" i="59"/>
  <c r="T25" i="59"/>
  <c r="U25" i="59" s="1"/>
  <c r="D28" i="59"/>
  <c r="T28" i="59"/>
  <c r="U28" i="59" s="1"/>
  <c r="D31" i="59"/>
  <c r="T31" i="59"/>
  <c r="U31" i="59" s="1"/>
  <c r="D34" i="59"/>
  <c r="T34" i="59"/>
  <c r="U34" i="59" s="1"/>
  <c r="D8" i="1"/>
  <c r="V27" i="59" l="1"/>
  <c r="N27" i="59"/>
  <c r="N18" i="59"/>
  <c r="V18" i="59"/>
  <c r="V19" i="59"/>
  <c r="N19" i="59"/>
  <c r="V32" i="59"/>
  <c r="N32" i="59"/>
  <c r="V23" i="59"/>
  <c r="N23" i="59"/>
  <c r="N14" i="59"/>
  <c r="V14" i="59"/>
  <c r="V28" i="59"/>
  <c r="N28" i="59"/>
  <c r="N10" i="59"/>
  <c r="V10" i="59"/>
  <c r="V31" i="59"/>
  <c r="N31" i="59"/>
  <c r="V20" i="59"/>
  <c r="N20" i="59"/>
  <c r="N13" i="59"/>
  <c r="V13" i="59"/>
  <c r="V30" i="59"/>
  <c r="N30" i="59"/>
  <c r="N12" i="59"/>
  <c r="V12" i="59"/>
  <c r="V21" i="59"/>
  <c r="N21" i="59"/>
  <c r="V35" i="59"/>
  <c r="N35" i="59"/>
  <c r="V26" i="59"/>
  <c r="N26" i="59"/>
  <c r="N17" i="59"/>
  <c r="V17" i="59"/>
  <c r="N8" i="59"/>
  <c r="V8" i="59"/>
  <c r="V34" i="59"/>
  <c r="N34" i="59"/>
  <c r="V25" i="59"/>
  <c r="N25" i="59"/>
  <c r="N16" i="59"/>
  <c r="V16" i="59"/>
  <c r="N9" i="59"/>
  <c r="V9" i="59"/>
  <c r="V33" i="59"/>
  <c r="N33" i="59"/>
  <c r="V24" i="59"/>
  <c r="N24" i="59"/>
  <c r="N15" i="59"/>
  <c r="V15" i="59"/>
  <c r="V22" i="59"/>
  <c r="N22" i="59"/>
  <c r="V29" i="59"/>
  <c r="N29" i="59"/>
  <c r="N11" i="59"/>
  <c r="V11" i="59"/>
  <c r="F6" i="17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F6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F6" i="23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F6" i="35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F6" i="33"/>
  <c r="A9" i="33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F6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F6" i="29"/>
  <c r="A9" i="29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F6" i="27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F6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F6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F6" i="45"/>
  <c r="A9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F6" i="41"/>
  <c r="A9" i="4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F6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F6" i="13"/>
  <c r="A9" i="13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F6" i="1"/>
  <c r="A9" i="1"/>
  <c r="F6" i="39"/>
  <c r="A9" i="39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F6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F12" i="58"/>
  <c r="D13" i="41"/>
  <c r="F8" i="39"/>
  <c r="F11" i="1"/>
  <c r="D8" i="39"/>
  <c r="E8" i="39" s="1"/>
  <c r="H8" i="39"/>
  <c r="I8" i="39" s="1"/>
  <c r="J8" i="39"/>
  <c r="K8" i="39" s="1"/>
  <c r="F9" i="39"/>
  <c r="R9" i="39" s="1"/>
  <c r="S9" i="39" s="1"/>
  <c r="H9" i="39"/>
  <c r="I9" i="39" s="1"/>
  <c r="D10" i="39"/>
  <c r="F10" i="39"/>
  <c r="G10" i="39" s="1"/>
  <c r="J10" i="39"/>
  <c r="K10" i="39" s="1"/>
  <c r="D11" i="39"/>
  <c r="H11" i="39"/>
  <c r="I11" i="39" s="1"/>
  <c r="J11" i="39"/>
  <c r="K11" i="39" s="1"/>
  <c r="F12" i="39"/>
  <c r="H12" i="39"/>
  <c r="I12" i="39" s="1"/>
  <c r="D13" i="39"/>
  <c r="F13" i="39"/>
  <c r="J13" i="39"/>
  <c r="K13" i="39" s="1"/>
  <c r="D14" i="39"/>
  <c r="H14" i="39"/>
  <c r="I14" i="39" s="1"/>
  <c r="J14" i="39"/>
  <c r="K14" i="39" s="1"/>
  <c r="F15" i="39"/>
  <c r="H15" i="39"/>
  <c r="I15" i="39" s="1"/>
  <c r="D16" i="39"/>
  <c r="L16" i="39" s="1"/>
  <c r="F16" i="39"/>
  <c r="J16" i="39"/>
  <c r="K16" i="39" s="1"/>
  <c r="D17" i="39"/>
  <c r="T17" i="39" s="1"/>
  <c r="U17" i="39" s="1"/>
  <c r="H17" i="39"/>
  <c r="I17" i="39" s="1"/>
  <c r="J17" i="39"/>
  <c r="K17" i="39" s="1"/>
  <c r="F18" i="39"/>
  <c r="R18" i="39" s="1"/>
  <c r="S18" i="39" s="1"/>
  <c r="H18" i="39"/>
  <c r="I18" i="39" s="1"/>
  <c r="J18" i="39"/>
  <c r="K18" i="39" s="1"/>
  <c r="D19" i="39"/>
  <c r="L19" i="39" s="1"/>
  <c r="F19" i="39"/>
  <c r="H19" i="39"/>
  <c r="I19" i="39" s="1"/>
  <c r="J19" i="39"/>
  <c r="K19" i="39" s="1"/>
  <c r="D20" i="39"/>
  <c r="F20" i="39"/>
  <c r="H20" i="39"/>
  <c r="I20" i="39" s="1"/>
  <c r="J20" i="39"/>
  <c r="K20" i="39" s="1"/>
  <c r="D21" i="39"/>
  <c r="F21" i="39"/>
  <c r="R21" i="39" s="1"/>
  <c r="S21" i="39" s="1"/>
  <c r="H21" i="39"/>
  <c r="I21" i="39" s="1"/>
  <c r="J21" i="39"/>
  <c r="K21" i="39" s="1"/>
  <c r="D22" i="39"/>
  <c r="L22" i="39" s="1"/>
  <c r="F22" i="39"/>
  <c r="H22" i="39"/>
  <c r="I22" i="39" s="1"/>
  <c r="J22" i="39"/>
  <c r="K22" i="39" s="1"/>
  <c r="D23" i="39"/>
  <c r="F23" i="39"/>
  <c r="H23" i="39"/>
  <c r="I23" i="39" s="1"/>
  <c r="J23" i="39"/>
  <c r="K23" i="39" s="1"/>
  <c r="D24" i="39"/>
  <c r="F24" i="39"/>
  <c r="R24" i="39" s="1"/>
  <c r="S24" i="39" s="1"/>
  <c r="H24" i="39"/>
  <c r="I24" i="39" s="1"/>
  <c r="J24" i="39"/>
  <c r="K24" i="39" s="1"/>
  <c r="D25" i="39"/>
  <c r="L25" i="39" s="1"/>
  <c r="F25" i="39"/>
  <c r="H25" i="39"/>
  <c r="I25" i="39" s="1"/>
  <c r="J25" i="39"/>
  <c r="K25" i="39" s="1"/>
  <c r="D26" i="39"/>
  <c r="F26" i="39"/>
  <c r="H26" i="39"/>
  <c r="I26" i="39" s="1"/>
  <c r="J26" i="39"/>
  <c r="K26" i="39" s="1"/>
  <c r="D27" i="39"/>
  <c r="F27" i="39"/>
  <c r="R27" i="39" s="1"/>
  <c r="S27" i="39" s="1"/>
  <c r="H27" i="39"/>
  <c r="I27" i="39" s="1"/>
  <c r="J27" i="39"/>
  <c r="K27" i="39" s="1"/>
  <c r="D28" i="39"/>
  <c r="L28" i="39" s="1"/>
  <c r="F28" i="39"/>
  <c r="H28" i="39"/>
  <c r="I28" i="39" s="1"/>
  <c r="J28" i="39"/>
  <c r="K28" i="39" s="1"/>
  <c r="D29" i="39"/>
  <c r="F29" i="39"/>
  <c r="H29" i="39"/>
  <c r="I29" i="39" s="1"/>
  <c r="J29" i="39"/>
  <c r="K29" i="39" s="1"/>
  <c r="D30" i="39"/>
  <c r="F30" i="39"/>
  <c r="R30" i="39" s="1"/>
  <c r="S30" i="39" s="1"/>
  <c r="H30" i="39"/>
  <c r="I30" i="39" s="1"/>
  <c r="J30" i="39"/>
  <c r="K30" i="39" s="1"/>
  <c r="D31" i="39"/>
  <c r="L31" i="39" s="1"/>
  <c r="F31" i="39"/>
  <c r="H31" i="39"/>
  <c r="I31" i="39" s="1"/>
  <c r="J31" i="39"/>
  <c r="K31" i="39" s="1"/>
  <c r="D32" i="39"/>
  <c r="F32" i="39"/>
  <c r="H32" i="39"/>
  <c r="I32" i="39" s="1"/>
  <c r="J32" i="39"/>
  <c r="K32" i="39" s="1"/>
  <c r="D33" i="39"/>
  <c r="F33" i="39"/>
  <c r="R33" i="39" s="1"/>
  <c r="S33" i="39" s="1"/>
  <c r="H33" i="39"/>
  <c r="I33" i="39" s="1"/>
  <c r="J33" i="39"/>
  <c r="K33" i="39" s="1"/>
  <c r="D34" i="39"/>
  <c r="L34" i="39" s="1"/>
  <c r="F34" i="39"/>
  <c r="H34" i="39"/>
  <c r="I34" i="39" s="1"/>
  <c r="J34" i="39"/>
  <c r="K34" i="39" s="1"/>
  <c r="D35" i="39"/>
  <c r="F35" i="39"/>
  <c r="H35" i="39"/>
  <c r="I35" i="39" s="1"/>
  <c r="J35" i="39"/>
  <c r="K35" i="39" s="1"/>
  <c r="J8" i="25"/>
  <c r="K8" i="25" s="1"/>
  <c r="F10" i="25"/>
  <c r="G10" i="25" s="1"/>
  <c r="J11" i="25"/>
  <c r="K11" i="25" s="1"/>
  <c r="F13" i="25"/>
  <c r="J14" i="25"/>
  <c r="K14" i="25" s="1"/>
  <c r="F16" i="25"/>
  <c r="J17" i="25"/>
  <c r="K17" i="25" s="1"/>
  <c r="F19" i="25"/>
  <c r="G19" i="25" s="1"/>
  <c r="J20" i="25"/>
  <c r="K20" i="25" s="1"/>
  <c r="F22" i="25"/>
  <c r="J23" i="25"/>
  <c r="K23" i="25" s="1"/>
  <c r="F25" i="25"/>
  <c r="J26" i="25"/>
  <c r="K26" i="25" s="1"/>
  <c r="F28" i="25"/>
  <c r="G28" i="25" s="1"/>
  <c r="J29" i="25"/>
  <c r="K29" i="25" s="1"/>
  <c r="F31" i="25"/>
  <c r="J32" i="25"/>
  <c r="K32" i="25" s="1"/>
  <c r="F34" i="25"/>
  <c r="J35" i="25"/>
  <c r="K35" i="25" s="1"/>
  <c r="H8" i="13"/>
  <c r="I8" i="13" s="1"/>
  <c r="F9" i="13"/>
  <c r="D10" i="13"/>
  <c r="J10" i="13"/>
  <c r="K10" i="13" s="1"/>
  <c r="H11" i="13"/>
  <c r="I11" i="13" s="1"/>
  <c r="F12" i="13"/>
  <c r="D13" i="13"/>
  <c r="J13" i="13"/>
  <c r="K13" i="13" s="1"/>
  <c r="H14" i="13"/>
  <c r="I14" i="13" s="1"/>
  <c r="J14" i="13"/>
  <c r="K14" i="13" s="1"/>
  <c r="F15" i="13"/>
  <c r="H15" i="13"/>
  <c r="I15" i="13" s="1"/>
  <c r="D16" i="13"/>
  <c r="F16" i="13"/>
  <c r="J16" i="13"/>
  <c r="K16" i="13" s="1"/>
  <c r="D17" i="13"/>
  <c r="H17" i="13"/>
  <c r="I17" i="13" s="1"/>
  <c r="J17" i="13"/>
  <c r="K17" i="13" s="1"/>
  <c r="F18" i="13"/>
  <c r="H18" i="13"/>
  <c r="I18" i="13" s="1"/>
  <c r="D19" i="13"/>
  <c r="F19" i="13"/>
  <c r="J19" i="13"/>
  <c r="K19" i="13" s="1"/>
  <c r="D20" i="13"/>
  <c r="H20" i="13"/>
  <c r="I20" i="13" s="1"/>
  <c r="J20" i="13"/>
  <c r="K20" i="13" s="1"/>
  <c r="F21" i="13"/>
  <c r="H21" i="13"/>
  <c r="I21" i="13" s="1"/>
  <c r="D22" i="13"/>
  <c r="F22" i="13"/>
  <c r="J22" i="13"/>
  <c r="K22" i="13" s="1"/>
  <c r="D23" i="13"/>
  <c r="H23" i="13"/>
  <c r="I23" i="13" s="1"/>
  <c r="J23" i="13"/>
  <c r="K23" i="13" s="1"/>
  <c r="F24" i="13"/>
  <c r="H24" i="13"/>
  <c r="I24" i="13" s="1"/>
  <c r="D25" i="13"/>
  <c r="F25" i="13"/>
  <c r="J25" i="13"/>
  <c r="K25" i="13" s="1"/>
  <c r="D26" i="13"/>
  <c r="H26" i="13"/>
  <c r="I26" i="13" s="1"/>
  <c r="J26" i="13"/>
  <c r="K26" i="13" s="1"/>
  <c r="F27" i="13"/>
  <c r="H27" i="13"/>
  <c r="I27" i="13" s="1"/>
  <c r="D28" i="13"/>
  <c r="F28" i="13"/>
  <c r="J28" i="13"/>
  <c r="K28" i="13" s="1"/>
  <c r="D29" i="13"/>
  <c r="H29" i="13"/>
  <c r="I29" i="13" s="1"/>
  <c r="J29" i="13"/>
  <c r="K29" i="13" s="1"/>
  <c r="F30" i="13"/>
  <c r="H30" i="13"/>
  <c r="I30" i="13" s="1"/>
  <c r="D31" i="13"/>
  <c r="F31" i="13"/>
  <c r="J31" i="13"/>
  <c r="K31" i="13" s="1"/>
  <c r="D32" i="13"/>
  <c r="H32" i="13"/>
  <c r="I32" i="13" s="1"/>
  <c r="J32" i="13"/>
  <c r="K32" i="13" s="1"/>
  <c r="F33" i="13"/>
  <c r="H33" i="13"/>
  <c r="I33" i="13" s="1"/>
  <c r="D34" i="13"/>
  <c r="F34" i="13"/>
  <c r="J34" i="13"/>
  <c r="K34" i="13" s="1"/>
  <c r="D35" i="13"/>
  <c r="H35" i="13"/>
  <c r="I35" i="13" s="1"/>
  <c r="J35" i="13"/>
  <c r="K35" i="13" s="1"/>
  <c r="D8" i="15"/>
  <c r="L8" i="15" s="1"/>
  <c r="F8" i="15"/>
  <c r="H8" i="15"/>
  <c r="I8" i="15" s="1"/>
  <c r="J8" i="15"/>
  <c r="K8" i="15" s="1"/>
  <c r="D9" i="15"/>
  <c r="F9" i="15"/>
  <c r="H9" i="15"/>
  <c r="I9" i="15" s="1"/>
  <c r="J9" i="15"/>
  <c r="K9" i="15" s="1"/>
  <c r="D10" i="15"/>
  <c r="F10" i="15"/>
  <c r="R10" i="15" s="1"/>
  <c r="S10" i="15" s="1"/>
  <c r="H10" i="15"/>
  <c r="I10" i="15" s="1"/>
  <c r="J10" i="15"/>
  <c r="K10" i="15" s="1"/>
  <c r="D11" i="15"/>
  <c r="L11" i="15" s="1"/>
  <c r="F11" i="15"/>
  <c r="H11" i="15"/>
  <c r="I11" i="15" s="1"/>
  <c r="J11" i="15"/>
  <c r="K11" i="15" s="1"/>
  <c r="D12" i="15"/>
  <c r="F12" i="15"/>
  <c r="H12" i="15"/>
  <c r="I12" i="15" s="1"/>
  <c r="J12" i="15"/>
  <c r="K12" i="15" s="1"/>
  <c r="D13" i="15"/>
  <c r="F13" i="15"/>
  <c r="R13" i="15" s="1"/>
  <c r="S13" i="15" s="1"/>
  <c r="H13" i="15"/>
  <c r="I13" i="15" s="1"/>
  <c r="J13" i="15"/>
  <c r="K13" i="15" s="1"/>
  <c r="D14" i="15"/>
  <c r="L14" i="15" s="1"/>
  <c r="F14" i="15"/>
  <c r="H14" i="15"/>
  <c r="I14" i="15" s="1"/>
  <c r="J14" i="15"/>
  <c r="K14" i="15" s="1"/>
  <c r="D15" i="15"/>
  <c r="F15" i="15"/>
  <c r="H15" i="15"/>
  <c r="I15" i="15" s="1"/>
  <c r="J15" i="15"/>
  <c r="K15" i="15" s="1"/>
  <c r="D16" i="15"/>
  <c r="F16" i="15"/>
  <c r="R16" i="15" s="1"/>
  <c r="S16" i="15" s="1"/>
  <c r="H16" i="15"/>
  <c r="I16" i="15" s="1"/>
  <c r="J16" i="15"/>
  <c r="K16" i="15" s="1"/>
  <c r="D17" i="15"/>
  <c r="L17" i="15" s="1"/>
  <c r="F17" i="15"/>
  <c r="H17" i="15"/>
  <c r="I17" i="15" s="1"/>
  <c r="J17" i="15"/>
  <c r="K17" i="15" s="1"/>
  <c r="D18" i="15"/>
  <c r="F18" i="15"/>
  <c r="H18" i="15"/>
  <c r="I18" i="15" s="1"/>
  <c r="J18" i="15"/>
  <c r="K18" i="15" s="1"/>
  <c r="D19" i="15"/>
  <c r="F19" i="15"/>
  <c r="R19" i="15" s="1"/>
  <c r="S19" i="15" s="1"/>
  <c r="H19" i="15"/>
  <c r="I19" i="15" s="1"/>
  <c r="J19" i="15"/>
  <c r="K19" i="15" s="1"/>
  <c r="D20" i="15"/>
  <c r="L20" i="15" s="1"/>
  <c r="F20" i="15"/>
  <c r="H20" i="15"/>
  <c r="I20" i="15" s="1"/>
  <c r="J20" i="15"/>
  <c r="K20" i="15" s="1"/>
  <c r="D21" i="15"/>
  <c r="F21" i="15"/>
  <c r="H21" i="15"/>
  <c r="I21" i="15" s="1"/>
  <c r="J21" i="15"/>
  <c r="K21" i="15" s="1"/>
  <c r="D22" i="15"/>
  <c r="F22" i="15"/>
  <c r="R22" i="15" s="1"/>
  <c r="S22" i="15" s="1"/>
  <c r="H22" i="15"/>
  <c r="I22" i="15" s="1"/>
  <c r="J22" i="15"/>
  <c r="K22" i="15" s="1"/>
  <c r="D23" i="15"/>
  <c r="L23" i="15" s="1"/>
  <c r="F23" i="15"/>
  <c r="H23" i="15"/>
  <c r="I23" i="15" s="1"/>
  <c r="J23" i="15"/>
  <c r="K23" i="15" s="1"/>
  <c r="D24" i="15"/>
  <c r="F24" i="15"/>
  <c r="H24" i="15"/>
  <c r="I24" i="15" s="1"/>
  <c r="J24" i="15"/>
  <c r="K24" i="15" s="1"/>
  <c r="D25" i="15"/>
  <c r="F25" i="15"/>
  <c r="R25" i="15" s="1"/>
  <c r="S25" i="15" s="1"/>
  <c r="H25" i="15"/>
  <c r="I25" i="15" s="1"/>
  <c r="J25" i="15"/>
  <c r="K25" i="15" s="1"/>
  <c r="D26" i="15"/>
  <c r="L26" i="15" s="1"/>
  <c r="F26" i="15"/>
  <c r="H26" i="15"/>
  <c r="I26" i="15" s="1"/>
  <c r="J26" i="15"/>
  <c r="K26" i="15" s="1"/>
  <c r="D27" i="15"/>
  <c r="F27" i="15"/>
  <c r="H27" i="15"/>
  <c r="I27" i="15" s="1"/>
  <c r="J27" i="15"/>
  <c r="K27" i="15" s="1"/>
  <c r="D28" i="15"/>
  <c r="F28" i="15"/>
  <c r="R28" i="15" s="1"/>
  <c r="S28" i="15" s="1"/>
  <c r="H28" i="15"/>
  <c r="I28" i="15" s="1"/>
  <c r="J28" i="15"/>
  <c r="K28" i="15" s="1"/>
  <c r="D29" i="15"/>
  <c r="L29" i="15" s="1"/>
  <c r="F29" i="15"/>
  <c r="H29" i="15"/>
  <c r="I29" i="15" s="1"/>
  <c r="J29" i="15"/>
  <c r="K29" i="15" s="1"/>
  <c r="D30" i="15"/>
  <c r="F30" i="15"/>
  <c r="H30" i="15"/>
  <c r="I30" i="15" s="1"/>
  <c r="J30" i="15"/>
  <c r="K30" i="15" s="1"/>
  <c r="D31" i="15"/>
  <c r="F31" i="15"/>
  <c r="R31" i="15" s="1"/>
  <c r="S31" i="15" s="1"/>
  <c r="H31" i="15"/>
  <c r="I31" i="15" s="1"/>
  <c r="J31" i="15"/>
  <c r="K31" i="15" s="1"/>
  <c r="D32" i="15"/>
  <c r="L32" i="15" s="1"/>
  <c r="F32" i="15"/>
  <c r="H32" i="15"/>
  <c r="I32" i="15" s="1"/>
  <c r="J32" i="15"/>
  <c r="K32" i="15" s="1"/>
  <c r="D33" i="15"/>
  <c r="F33" i="15"/>
  <c r="H33" i="15"/>
  <c r="I33" i="15" s="1"/>
  <c r="J33" i="15"/>
  <c r="K33" i="15" s="1"/>
  <c r="D34" i="15"/>
  <c r="F34" i="15"/>
  <c r="R34" i="15" s="1"/>
  <c r="S34" i="15" s="1"/>
  <c r="H34" i="15"/>
  <c r="I34" i="15" s="1"/>
  <c r="J34" i="15"/>
  <c r="K34" i="15" s="1"/>
  <c r="D35" i="15"/>
  <c r="L35" i="15" s="1"/>
  <c r="F35" i="15"/>
  <c r="H35" i="15"/>
  <c r="I35" i="15" s="1"/>
  <c r="J35" i="15"/>
  <c r="K35" i="15" s="1"/>
  <c r="F8" i="41"/>
  <c r="H8" i="41"/>
  <c r="I8" i="41" s="1"/>
  <c r="J8" i="41"/>
  <c r="K8" i="41" s="1"/>
  <c r="D9" i="41"/>
  <c r="F9" i="41"/>
  <c r="H9" i="41"/>
  <c r="I9" i="41" s="1"/>
  <c r="J9" i="41"/>
  <c r="K9" i="41" s="1"/>
  <c r="D10" i="41"/>
  <c r="F10" i="41"/>
  <c r="H10" i="41"/>
  <c r="I10" i="41" s="1"/>
  <c r="J10" i="41"/>
  <c r="K10" i="41" s="1"/>
  <c r="D11" i="41"/>
  <c r="T11" i="41" s="1"/>
  <c r="U11" i="41" s="1"/>
  <c r="F11" i="41"/>
  <c r="H11" i="41"/>
  <c r="I11" i="41" s="1"/>
  <c r="J11" i="41"/>
  <c r="K11" i="41" s="1"/>
  <c r="D12" i="41"/>
  <c r="F12" i="41"/>
  <c r="H12" i="41"/>
  <c r="I12" i="41" s="1"/>
  <c r="J12" i="41"/>
  <c r="K12" i="41" s="1"/>
  <c r="F13" i="41"/>
  <c r="H13" i="41"/>
  <c r="I13" i="41" s="1"/>
  <c r="J13" i="41"/>
  <c r="K13" i="41" s="1"/>
  <c r="D14" i="41"/>
  <c r="F14" i="41"/>
  <c r="H14" i="41"/>
  <c r="I14" i="41" s="1"/>
  <c r="J14" i="41"/>
  <c r="K14" i="41" s="1"/>
  <c r="D15" i="41"/>
  <c r="L15" i="41" s="1"/>
  <c r="F15" i="41"/>
  <c r="H15" i="41"/>
  <c r="I15" i="41" s="1"/>
  <c r="J15" i="41"/>
  <c r="K15" i="41" s="1"/>
  <c r="D16" i="41"/>
  <c r="F16" i="41"/>
  <c r="H16" i="41"/>
  <c r="I16" i="41" s="1"/>
  <c r="J16" i="41"/>
  <c r="K16" i="41" s="1"/>
  <c r="D17" i="41"/>
  <c r="F17" i="41"/>
  <c r="H17" i="41"/>
  <c r="I17" i="41" s="1"/>
  <c r="J17" i="41"/>
  <c r="K17" i="41" s="1"/>
  <c r="D18" i="41"/>
  <c r="L18" i="41" s="1"/>
  <c r="M18" i="41" s="1"/>
  <c r="F18" i="41"/>
  <c r="H18" i="41"/>
  <c r="I18" i="41" s="1"/>
  <c r="J18" i="41"/>
  <c r="K18" i="41" s="1"/>
  <c r="D19" i="41"/>
  <c r="F19" i="41"/>
  <c r="H19" i="41"/>
  <c r="I19" i="41" s="1"/>
  <c r="J19" i="41"/>
  <c r="K19" i="41" s="1"/>
  <c r="D20" i="41"/>
  <c r="F20" i="41"/>
  <c r="H20" i="41"/>
  <c r="I20" i="41" s="1"/>
  <c r="J20" i="41"/>
  <c r="K20" i="41" s="1"/>
  <c r="D21" i="41"/>
  <c r="L21" i="41" s="1"/>
  <c r="F21" i="41"/>
  <c r="H21" i="41"/>
  <c r="I21" i="41" s="1"/>
  <c r="J21" i="41"/>
  <c r="K21" i="41" s="1"/>
  <c r="D22" i="41"/>
  <c r="F22" i="41"/>
  <c r="H22" i="41"/>
  <c r="I22" i="41" s="1"/>
  <c r="J22" i="41"/>
  <c r="K22" i="41" s="1"/>
  <c r="D23" i="41"/>
  <c r="F23" i="41"/>
  <c r="H23" i="41"/>
  <c r="I23" i="41" s="1"/>
  <c r="J23" i="41"/>
  <c r="K23" i="41" s="1"/>
  <c r="D24" i="41"/>
  <c r="L24" i="41" s="1"/>
  <c r="M24" i="41" s="1"/>
  <c r="F24" i="41"/>
  <c r="H24" i="41"/>
  <c r="I24" i="41" s="1"/>
  <c r="J24" i="41"/>
  <c r="K24" i="41" s="1"/>
  <c r="D25" i="41"/>
  <c r="F25" i="41"/>
  <c r="H25" i="41"/>
  <c r="I25" i="41" s="1"/>
  <c r="J25" i="41"/>
  <c r="K25" i="41" s="1"/>
  <c r="D26" i="41"/>
  <c r="F26" i="41"/>
  <c r="H26" i="41"/>
  <c r="I26" i="41" s="1"/>
  <c r="J26" i="41"/>
  <c r="K26" i="41" s="1"/>
  <c r="D27" i="41"/>
  <c r="L27" i="41" s="1"/>
  <c r="F27" i="41"/>
  <c r="H27" i="41"/>
  <c r="I27" i="41" s="1"/>
  <c r="J27" i="41"/>
  <c r="K27" i="41" s="1"/>
  <c r="D28" i="41"/>
  <c r="F28" i="41"/>
  <c r="H28" i="41"/>
  <c r="I28" i="41" s="1"/>
  <c r="J28" i="41"/>
  <c r="K28" i="41" s="1"/>
  <c r="D29" i="41"/>
  <c r="F29" i="41"/>
  <c r="H29" i="41"/>
  <c r="I29" i="41" s="1"/>
  <c r="J29" i="41"/>
  <c r="K29" i="41" s="1"/>
  <c r="D30" i="41"/>
  <c r="L30" i="41" s="1"/>
  <c r="M30" i="41" s="1"/>
  <c r="F30" i="41"/>
  <c r="H30" i="41"/>
  <c r="I30" i="41" s="1"/>
  <c r="J30" i="41"/>
  <c r="K30" i="41" s="1"/>
  <c r="D31" i="41"/>
  <c r="F31" i="41"/>
  <c r="H31" i="41"/>
  <c r="I31" i="41" s="1"/>
  <c r="J31" i="41"/>
  <c r="K31" i="41" s="1"/>
  <c r="D32" i="41"/>
  <c r="F32" i="41"/>
  <c r="H32" i="41"/>
  <c r="I32" i="41" s="1"/>
  <c r="J32" i="41"/>
  <c r="K32" i="41" s="1"/>
  <c r="D33" i="41"/>
  <c r="L33" i="41" s="1"/>
  <c r="F33" i="41"/>
  <c r="H33" i="41"/>
  <c r="I33" i="41" s="1"/>
  <c r="J33" i="41"/>
  <c r="K33" i="41" s="1"/>
  <c r="D34" i="41"/>
  <c r="F34" i="41"/>
  <c r="H34" i="41"/>
  <c r="I34" i="41" s="1"/>
  <c r="J34" i="41"/>
  <c r="K34" i="41" s="1"/>
  <c r="D35" i="41"/>
  <c r="F35" i="41"/>
  <c r="H35" i="41"/>
  <c r="I35" i="41" s="1"/>
  <c r="J35" i="41"/>
  <c r="K35" i="41" s="1"/>
  <c r="D8" i="45"/>
  <c r="F8" i="45"/>
  <c r="H8" i="45"/>
  <c r="I8" i="45" s="1"/>
  <c r="J8" i="45"/>
  <c r="K8" i="45" s="1"/>
  <c r="D9" i="45"/>
  <c r="F9" i="45"/>
  <c r="G9" i="45" s="1"/>
  <c r="H9" i="45"/>
  <c r="I9" i="45" s="1"/>
  <c r="J9" i="45"/>
  <c r="K9" i="45" s="1"/>
  <c r="D10" i="45"/>
  <c r="E10" i="45" s="1"/>
  <c r="F10" i="45"/>
  <c r="H10" i="45"/>
  <c r="I10" i="45" s="1"/>
  <c r="J10" i="45"/>
  <c r="K10" i="45" s="1"/>
  <c r="D11" i="45"/>
  <c r="F11" i="45"/>
  <c r="H11" i="45"/>
  <c r="I11" i="45" s="1"/>
  <c r="J11" i="45"/>
  <c r="K11" i="45" s="1"/>
  <c r="D12" i="45"/>
  <c r="F12" i="45"/>
  <c r="G12" i="45" s="1"/>
  <c r="H12" i="45"/>
  <c r="I12" i="45" s="1"/>
  <c r="J12" i="45"/>
  <c r="K12" i="45" s="1"/>
  <c r="D13" i="45"/>
  <c r="E13" i="45" s="1"/>
  <c r="F13" i="45"/>
  <c r="H13" i="45"/>
  <c r="I13" i="45" s="1"/>
  <c r="J13" i="45"/>
  <c r="K13" i="45" s="1"/>
  <c r="D14" i="45"/>
  <c r="F14" i="45"/>
  <c r="H14" i="45"/>
  <c r="I14" i="45" s="1"/>
  <c r="J14" i="45"/>
  <c r="K14" i="45" s="1"/>
  <c r="D15" i="45"/>
  <c r="F15" i="45"/>
  <c r="G15" i="45" s="1"/>
  <c r="H15" i="45"/>
  <c r="I15" i="45" s="1"/>
  <c r="J15" i="45"/>
  <c r="K15" i="45" s="1"/>
  <c r="D16" i="45"/>
  <c r="E16" i="45" s="1"/>
  <c r="F16" i="45"/>
  <c r="H16" i="45"/>
  <c r="I16" i="45" s="1"/>
  <c r="J16" i="45"/>
  <c r="K16" i="45" s="1"/>
  <c r="D17" i="45"/>
  <c r="F17" i="45"/>
  <c r="H17" i="45"/>
  <c r="I17" i="45" s="1"/>
  <c r="J17" i="45"/>
  <c r="K17" i="45" s="1"/>
  <c r="D18" i="45"/>
  <c r="F18" i="45"/>
  <c r="G18" i="45" s="1"/>
  <c r="H18" i="45"/>
  <c r="I18" i="45" s="1"/>
  <c r="J18" i="45"/>
  <c r="K18" i="45" s="1"/>
  <c r="D19" i="45"/>
  <c r="E19" i="45" s="1"/>
  <c r="F19" i="45"/>
  <c r="H19" i="45"/>
  <c r="I19" i="45" s="1"/>
  <c r="J19" i="45"/>
  <c r="K19" i="45" s="1"/>
  <c r="D20" i="45"/>
  <c r="F20" i="45"/>
  <c r="H20" i="45"/>
  <c r="I20" i="45" s="1"/>
  <c r="J20" i="45"/>
  <c r="K20" i="45" s="1"/>
  <c r="D21" i="45"/>
  <c r="F21" i="45"/>
  <c r="G21" i="45" s="1"/>
  <c r="H21" i="45"/>
  <c r="I21" i="45" s="1"/>
  <c r="J21" i="45"/>
  <c r="K21" i="45" s="1"/>
  <c r="D22" i="45"/>
  <c r="E22" i="45" s="1"/>
  <c r="F22" i="45"/>
  <c r="H22" i="45"/>
  <c r="I22" i="45" s="1"/>
  <c r="J22" i="45"/>
  <c r="K22" i="45" s="1"/>
  <c r="D23" i="45"/>
  <c r="F23" i="45"/>
  <c r="H23" i="45"/>
  <c r="I23" i="45" s="1"/>
  <c r="J23" i="45"/>
  <c r="K23" i="45" s="1"/>
  <c r="D24" i="45"/>
  <c r="F24" i="45"/>
  <c r="G24" i="45" s="1"/>
  <c r="H24" i="45"/>
  <c r="I24" i="45" s="1"/>
  <c r="J24" i="45"/>
  <c r="K24" i="45" s="1"/>
  <c r="D25" i="45"/>
  <c r="E25" i="45" s="1"/>
  <c r="F25" i="45"/>
  <c r="H25" i="45"/>
  <c r="I25" i="45" s="1"/>
  <c r="J25" i="45"/>
  <c r="K25" i="45" s="1"/>
  <c r="D26" i="45"/>
  <c r="F26" i="45"/>
  <c r="H26" i="45"/>
  <c r="I26" i="45" s="1"/>
  <c r="J26" i="45"/>
  <c r="K26" i="45" s="1"/>
  <c r="D27" i="45"/>
  <c r="F27" i="45"/>
  <c r="G27" i="45" s="1"/>
  <c r="H27" i="45"/>
  <c r="I27" i="45" s="1"/>
  <c r="J27" i="45"/>
  <c r="K27" i="45" s="1"/>
  <c r="D28" i="45"/>
  <c r="E28" i="45" s="1"/>
  <c r="F28" i="45"/>
  <c r="H28" i="45"/>
  <c r="I28" i="45" s="1"/>
  <c r="J28" i="45"/>
  <c r="K28" i="45" s="1"/>
  <c r="D29" i="45"/>
  <c r="F29" i="45"/>
  <c r="H29" i="45"/>
  <c r="I29" i="45" s="1"/>
  <c r="J29" i="45"/>
  <c r="K29" i="45" s="1"/>
  <c r="D30" i="45"/>
  <c r="F30" i="45"/>
  <c r="G30" i="45" s="1"/>
  <c r="H30" i="45"/>
  <c r="I30" i="45" s="1"/>
  <c r="J30" i="45"/>
  <c r="K30" i="45" s="1"/>
  <c r="D31" i="45"/>
  <c r="E31" i="45" s="1"/>
  <c r="F31" i="45"/>
  <c r="H31" i="45"/>
  <c r="I31" i="45" s="1"/>
  <c r="J31" i="45"/>
  <c r="K31" i="45" s="1"/>
  <c r="D32" i="45"/>
  <c r="F32" i="45"/>
  <c r="H32" i="45"/>
  <c r="I32" i="45" s="1"/>
  <c r="J32" i="45"/>
  <c r="K32" i="45" s="1"/>
  <c r="D33" i="45"/>
  <c r="F33" i="45"/>
  <c r="G33" i="45" s="1"/>
  <c r="H33" i="45"/>
  <c r="I33" i="45" s="1"/>
  <c r="J33" i="45"/>
  <c r="K33" i="45" s="1"/>
  <c r="D34" i="45"/>
  <c r="E34" i="45" s="1"/>
  <c r="F34" i="45"/>
  <c r="H34" i="45"/>
  <c r="I34" i="45" s="1"/>
  <c r="J34" i="45"/>
  <c r="K34" i="45" s="1"/>
  <c r="D35" i="45"/>
  <c r="F35" i="45"/>
  <c r="H35" i="45"/>
  <c r="I35" i="45" s="1"/>
  <c r="J35" i="45"/>
  <c r="K35" i="45" s="1"/>
  <c r="D8" i="53"/>
  <c r="F8" i="53"/>
  <c r="H8" i="53"/>
  <c r="I8" i="53" s="1"/>
  <c r="J8" i="53"/>
  <c r="K8" i="53" s="1"/>
  <c r="D9" i="53"/>
  <c r="F9" i="53"/>
  <c r="G9" i="53" s="1"/>
  <c r="H9" i="53"/>
  <c r="I9" i="53" s="1"/>
  <c r="J9" i="53"/>
  <c r="K9" i="53" s="1"/>
  <c r="D10" i="53"/>
  <c r="T10" i="53" s="1"/>
  <c r="U10" i="53" s="1"/>
  <c r="F10" i="53"/>
  <c r="H10" i="53"/>
  <c r="I10" i="53" s="1"/>
  <c r="J10" i="53"/>
  <c r="K10" i="53" s="1"/>
  <c r="D11" i="53"/>
  <c r="F11" i="53"/>
  <c r="H11" i="53"/>
  <c r="I11" i="53" s="1"/>
  <c r="J11" i="53"/>
  <c r="K11" i="53" s="1"/>
  <c r="D12" i="53"/>
  <c r="F12" i="53"/>
  <c r="G12" i="53" s="1"/>
  <c r="H12" i="53"/>
  <c r="I12" i="53" s="1"/>
  <c r="J12" i="53"/>
  <c r="K12" i="53" s="1"/>
  <c r="D13" i="53"/>
  <c r="T13" i="53" s="1"/>
  <c r="U13" i="53" s="1"/>
  <c r="F13" i="53"/>
  <c r="H13" i="53"/>
  <c r="I13" i="53" s="1"/>
  <c r="J13" i="53"/>
  <c r="K13" i="53" s="1"/>
  <c r="D14" i="53"/>
  <c r="F14" i="53"/>
  <c r="H14" i="53"/>
  <c r="I14" i="53" s="1"/>
  <c r="J14" i="53"/>
  <c r="K14" i="53" s="1"/>
  <c r="D15" i="53"/>
  <c r="F15" i="53"/>
  <c r="G15" i="53" s="1"/>
  <c r="H15" i="53"/>
  <c r="I15" i="53" s="1"/>
  <c r="J15" i="53"/>
  <c r="K15" i="53" s="1"/>
  <c r="D16" i="53"/>
  <c r="T16" i="53" s="1"/>
  <c r="U16" i="53" s="1"/>
  <c r="F16" i="53"/>
  <c r="H16" i="53"/>
  <c r="I16" i="53" s="1"/>
  <c r="J16" i="53"/>
  <c r="K16" i="53" s="1"/>
  <c r="D17" i="53"/>
  <c r="F17" i="53"/>
  <c r="H17" i="53"/>
  <c r="I17" i="53" s="1"/>
  <c r="J17" i="53"/>
  <c r="K17" i="53" s="1"/>
  <c r="D18" i="53"/>
  <c r="F18" i="53"/>
  <c r="G18" i="53" s="1"/>
  <c r="H18" i="53"/>
  <c r="I18" i="53" s="1"/>
  <c r="J18" i="53"/>
  <c r="K18" i="53" s="1"/>
  <c r="D19" i="53"/>
  <c r="T19" i="53" s="1"/>
  <c r="U19" i="53" s="1"/>
  <c r="F19" i="53"/>
  <c r="H19" i="53"/>
  <c r="I19" i="53" s="1"/>
  <c r="J19" i="53"/>
  <c r="K19" i="53" s="1"/>
  <c r="D20" i="53"/>
  <c r="F20" i="53"/>
  <c r="H20" i="53"/>
  <c r="I20" i="53" s="1"/>
  <c r="J20" i="53"/>
  <c r="K20" i="53" s="1"/>
  <c r="D21" i="53"/>
  <c r="F21" i="53"/>
  <c r="G21" i="53" s="1"/>
  <c r="H21" i="53"/>
  <c r="I21" i="53" s="1"/>
  <c r="J21" i="53"/>
  <c r="K21" i="53" s="1"/>
  <c r="D22" i="53"/>
  <c r="T22" i="53" s="1"/>
  <c r="U22" i="53" s="1"/>
  <c r="F22" i="53"/>
  <c r="H22" i="53"/>
  <c r="I22" i="53" s="1"/>
  <c r="J22" i="53"/>
  <c r="K22" i="53" s="1"/>
  <c r="D23" i="53"/>
  <c r="F23" i="53"/>
  <c r="H23" i="53"/>
  <c r="I23" i="53" s="1"/>
  <c r="J23" i="53"/>
  <c r="K23" i="53" s="1"/>
  <c r="D24" i="53"/>
  <c r="F24" i="53"/>
  <c r="G24" i="53" s="1"/>
  <c r="H24" i="53"/>
  <c r="I24" i="53" s="1"/>
  <c r="J24" i="53"/>
  <c r="K24" i="53" s="1"/>
  <c r="D25" i="53"/>
  <c r="T25" i="53" s="1"/>
  <c r="U25" i="53" s="1"/>
  <c r="F25" i="53"/>
  <c r="H25" i="53"/>
  <c r="I25" i="53" s="1"/>
  <c r="J25" i="53"/>
  <c r="K25" i="53" s="1"/>
  <c r="D26" i="53"/>
  <c r="F26" i="53"/>
  <c r="H26" i="53"/>
  <c r="I26" i="53" s="1"/>
  <c r="J26" i="53"/>
  <c r="K26" i="53" s="1"/>
  <c r="D27" i="53"/>
  <c r="F27" i="53"/>
  <c r="G27" i="53" s="1"/>
  <c r="H27" i="53"/>
  <c r="I27" i="53" s="1"/>
  <c r="J27" i="53"/>
  <c r="K27" i="53" s="1"/>
  <c r="D28" i="53"/>
  <c r="T28" i="53" s="1"/>
  <c r="U28" i="53" s="1"/>
  <c r="F28" i="53"/>
  <c r="H28" i="53"/>
  <c r="I28" i="53" s="1"/>
  <c r="J28" i="53"/>
  <c r="K28" i="53" s="1"/>
  <c r="D29" i="53"/>
  <c r="F29" i="53"/>
  <c r="H29" i="53"/>
  <c r="I29" i="53" s="1"/>
  <c r="J29" i="53"/>
  <c r="K29" i="53" s="1"/>
  <c r="D30" i="53"/>
  <c r="F30" i="53"/>
  <c r="G30" i="53" s="1"/>
  <c r="H30" i="53"/>
  <c r="I30" i="53" s="1"/>
  <c r="J30" i="53"/>
  <c r="K30" i="53" s="1"/>
  <c r="D31" i="53"/>
  <c r="T31" i="53" s="1"/>
  <c r="U31" i="53" s="1"/>
  <c r="F31" i="53"/>
  <c r="H31" i="53"/>
  <c r="I31" i="53" s="1"/>
  <c r="J31" i="53"/>
  <c r="K31" i="53" s="1"/>
  <c r="D32" i="53"/>
  <c r="F32" i="53"/>
  <c r="H32" i="53"/>
  <c r="I32" i="53" s="1"/>
  <c r="J32" i="53"/>
  <c r="K32" i="53" s="1"/>
  <c r="D33" i="53"/>
  <c r="F33" i="53"/>
  <c r="G33" i="53" s="1"/>
  <c r="H33" i="53"/>
  <c r="I33" i="53" s="1"/>
  <c r="J33" i="53"/>
  <c r="K33" i="53" s="1"/>
  <c r="D34" i="53"/>
  <c r="T34" i="53" s="1"/>
  <c r="U34" i="53" s="1"/>
  <c r="F34" i="53"/>
  <c r="H34" i="53"/>
  <c r="I34" i="53" s="1"/>
  <c r="J34" i="53"/>
  <c r="K34" i="53" s="1"/>
  <c r="D35" i="53"/>
  <c r="F35" i="53"/>
  <c r="H35" i="53"/>
  <c r="I35" i="53" s="1"/>
  <c r="J35" i="53"/>
  <c r="K35" i="53" s="1"/>
  <c r="D12" i="58"/>
  <c r="G12" i="58"/>
  <c r="K12" i="58" s="1"/>
  <c r="L12" i="58" s="1"/>
  <c r="M12" i="58"/>
  <c r="N12" i="58" s="1"/>
  <c r="D8" i="51"/>
  <c r="E8" i="51" s="1"/>
  <c r="F8" i="51"/>
  <c r="H8" i="51"/>
  <c r="I8" i="51" s="1"/>
  <c r="J8" i="51"/>
  <c r="K8" i="51" s="1"/>
  <c r="D9" i="51"/>
  <c r="F9" i="51"/>
  <c r="H9" i="51"/>
  <c r="I9" i="51" s="1"/>
  <c r="J9" i="51"/>
  <c r="K9" i="51" s="1"/>
  <c r="D10" i="51"/>
  <c r="F10" i="51"/>
  <c r="G10" i="51" s="1"/>
  <c r="H10" i="51"/>
  <c r="I10" i="51" s="1"/>
  <c r="J10" i="51"/>
  <c r="K10" i="51" s="1"/>
  <c r="D11" i="51"/>
  <c r="E11" i="51" s="1"/>
  <c r="F11" i="51"/>
  <c r="H11" i="51"/>
  <c r="I11" i="51" s="1"/>
  <c r="J11" i="51"/>
  <c r="K11" i="51" s="1"/>
  <c r="D12" i="51"/>
  <c r="F12" i="51"/>
  <c r="H12" i="51"/>
  <c r="I12" i="51" s="1"/>
  <c r="J12" i="51"/>
  <c r="K12" i="51" s="1"/>
  <c r="D13" i="51"/>
  <c r="F13" i="51"/>
  <c r="G13" i="51" s="1"/>
  <c r="H13" i="51"/>
  <c r="I13" i="51" s="1"/>
  <c r="J13" i="51"/>
  <c r="K13" i="51" s="1"/>
  <c r="D14" i="51"/>
  <c r="E14" i="51" s="1"/>
  <c r="F14" i="51"/>
  <c r="H14" i="51"/>
  <c r="I14" i="51" s="1"/>
  <c r="J14" i="51"/>
  <c r="K14" i="51" s="1"/>
  <c r="D15" i="51"/>
  <c r="F15" i="51"/>
  <c r="H15" i="51"/>
  <c r="I15" i="51" s="1"/>
  <c r="J15" i="51"/>
  <c r="K15" i="51" s="1"/>
  <c r="D16" i="51"/>
  <c r="F16" i="51"/>
  <c r="G16" i="51" s="1"/>
  <c r="H16" i="51"/>
  <c r="I16" i="51" s="1"/>
  <c r="J16" i="51"/>
  <c r="K16" i="51" s="1"/>
  <c r="D17" i="51"/>
  <c r="E17" i="51" s="1"/>
  <c r="F17" i="51"/>
  <c r="H17" i="51"/>
  <c r="I17" i="51" s="1"/>
  <c r="J17" i="51"/>
  <c r="K17" i="51" s="1"/>
  <c r="D18" i="51"/>
  <c r="F18" i="51"/>
  <c r="H18" i="51"/>
  <c r="I18" i="51" s="1"/>
  <c r="J18" i="51"/>
  <c r="K18" i="51" s="1"/>
  <c r="D19" i="51"/>
  <c r="F19" i="51"/>
  <c r="G19" i="51" s="1"/>
  <c r="H19" i="51"/>
  <c r="I19" i="51" s="1"/>
  <c r="J19" i="51"/>
  <c r="K19" i="51" s="1"/>
  <c r="D20" i="51"/>
  <c r="E20" i="51" s="1"/>
  <c r="F20" i="51"/>
  <c r="H20" i="51"/>
  <c r="I20" i="51" s="1"/>
  <c r="J20" i="51"/>
  <c r="K20" i="51" s="1"/>
  <c r="D21" i="51"/>
  <c r="F21" i="51"/>
  <c r="H21" i="51"/>
  <c r="I21" i="51" s="1"/>
  <c r="J21" i="51"/>
  <c r="K21" i="51" s="1"/>
  <c r="D22" i="51"/>
  <c r="F22" i="51"/>
  <c r="G22" i="51" s="1"/>
  <c r="H22" i="51"/>
  <c r="I22" i="51" s="1"/>
  <c r="J22" i="51"/>
  <c r="K22" i="51" s="1"/>
  <c r="D23" i="51"/>
  <c r="E23" i="51" s="1"/>
  <c r="F23" i="51"/>
  <c r="H23" i="51"/>
  <c r="I23" i="51" s="1"/>
  <c r="J23" i="51"/>
  <c r="K23" i="51" s="1"/>
  <c r="D24" i="51"/>
  <c r="F24" i="51"/>
  <c r="H24" i="51"/>
  <c r="I24" i="51" s="1"/>
  <c r="J24" i="51"/>
  <c r="K24" i="51" s="1"/>
  <c r="D25" i="51"/>
  <c r="F25" i="51"/>
  <c r="G25" i="51" s="1"/>
  <c r="H25" i="51"/>
  <c r="I25" i="51" s="1"/>
  <c r="J25" i="51"/>
  <c r="K25" i="51" s="1"/>
  <c r="D26" i="51"/>
  <c r="E26" i="51" s="1"/>
  <c r="F26" i="51"/>
  <c r="H26" i="51"/>
  <c r="I26" i="51" s="1"/>
  <c r="J26" i="51"/>
  <c r="K26" i="51" s="1"/>
  <c r="D27" i="51"/>
  <c r="F27" i="51"/>
  <c r="H27" i="51"/>
  <c r="I27" i="51" s="1"/>
  <c r="J27" i="51"/>
  <c r="K27" i="51" s="1"/>
  <c r="D28" i="51"/>
  <c r="F28" i="51"/>
  <c r="G28" i="51" s="1"/>
  <c r="H28" i="51"/>
  <c r="I28" i="51" s="1"/>
  <c r="J28" i="51"/>
  <c r="K28" i="51" s="1"/>
  <c r="D29" i="51"/>
  <c r="E29" i="51" s="1"/>
  <c r="F29" i="51"/>
  <c r="H29" i="51"/>
  <c r="I29" i="51" s="1"/>
  <c r="J29" i="51"/>
  <c r="K29" i="51" s="1"/>
  <c r="D30" i="51"/>
  <c r="F30" i="51"/>
  <c r="H30" i="51"/>
  <c r="I30" i="51" s="1"/>
  <c r="J30" i="51"/>
  <c r="K30" i="51" s="1"/>
  <c r="D31" i="51"/>
  <c r="F31" i="51"/>
  <c r="G31" i="51" s="1"/>
  <c r="H31" i="51"/>
  <c r="I31" i="51" s="1"/>
  <c r="J31" i="51"/>
  <c r="K31" i="51" s="1"/>
  <c r="D32" i="51"/>
  <c r="E32" i="51" s="1"/>
  <c r="F32" i="51"/>
  <c r="H32" i="51"/>
  <c r="I32" i="51" s="1"/>
  <c r="J32" i="51"/>
  <c r="K32" i="51" s="1"/>
  <c r="D33" i="51"/>
  <c r="F33" i="51"/>
  <c r="H33" i="51"/>
  <c r="I33" i="51" s="1"/>
  <c r="J33" i="51"/>
  <c r="K33" i="51" s="1"/>
  <c r="D34" i="51"/>
  <c r="F34" i="51"/>
  <c r="G34" i="51" s="1"/>
  <c r="H34" i="51"/>
  <c r="I34" i="51" s="1"/>
  <c r="J34" i="51"/>
  <c r="K34" i="51" s="1"/>
  <c r="D35" i="51"/>
  <c r="E35" i="51" s="1"/>
  <c r="F35" i="51"/>
  <c r="H35" i="51"/>
  <c r="I35" i="51" s="1"/>
  <c r="J35" i="51"/>
  <c r="K35" i="51" s="1"/>
  <c r="D8" i="27"/>
  <c r="F8" i="27"/>
  <c r="G8" i="27" s="1"/>
  <c r="H8" i="27"/>
  <c r="I8" i="27" s="1"/>
  <c r="J8" i="27"/>
  <c r="K8" i="27" s="1"/>
  <c r="D9" i="27"/>
  <c r="E9" i="27" s="1"/>
  <c r="F9" i="27"/>
  <c r="H9" i="27"/>
  <c r="I9" i="27" s="1"/>
  <c r="J9" i="27"/>
  <c r="K9" i="27" s="1"/>
  <c r="D10" i="27"/>
  <c r="F10" i="27"/>
  <c r="H10" i="27"/>
  <c r="I10" i="27" s="1"/>
  <c r="J10" i="27"/>
  <c r="K10" i="27" s="1"/>
  <c r="D11" i="27"/>
  <c r="F11" i="27"/>
  <c r="G11" i="27" s="1"/>
  <c r="H11" i="27"/>
  <c r="I11" i="27" s="1"/>
  <c r="J11" i="27"/>
  <c r="K11" i="27" s="1"/>
  <c r="D12" i="27"/>
  <c r="E12" i="27" s="1"/>
  <c r="F12" i="27"/>
  <c r="H12" i="27"/>
  <c r="I12" i="27" s="1"/>
  <c r="J12" i="27"/>
  <c r="K12" i="27" s="1"/>
  <c r="D13" i="27"/>
  <c r="F13" i="27"/>
  <c r="H13" i="27"/>
  <c r="I13" i="27" s="1"/>
  <c r="J13" i="27"/>
  <c r="K13" i="27" s="1"/>
  <c r="D14" i="27"/>
  <c r="F14" i="27"/>
  <c r="G14" i="27" s="1"/>
  <c r="H14" i="27"/>
  <c r="I14" i="27" s="1"/>
  <c r="J14" i="27"/>
  <c r="K14" i="27" s="1"/>
  <c r="D15" i="27"/>
  <c r="E15" i="27" s="1"/>
  <c r="F15" i="27"/>
  <c r="H15" i="27"/>
  <c r="I15" i="27" s="1"/>
  <c r="J15" i="27"/>
  <c r="K15" i="27" s="1"/>
  <c r="D16" i="27"/>
  <c r="F16" i="27"/>
  <c r="H16" i="27"/>
  <c r="I16" i="27" s="1"/>
  <c r="J16" i="27"/>
  <c r="K16" i="27" s="1"/>
  <c r="D17" i="27"/>
  <c r="F17" i="27"/>
  <c r="G17" i="27" s="1"/>
  <c r="H17" i="27"/>
  <c r="I17" i="27" s="1"/>
  <c r="J17" i="27"/>
  <c r="K17" i="27" s="1"/>
  <c r="D18" i="27"/>
  <c r="E18" i="27" s="1"/>
  <c r="F18" i="27"/>
  <c r="H18" i="27"/>
  <c r="I18" i="27" s="1"/>
  <c r="J18" i="27"/>
  <c r="K18" i="27" s="1"/>
  <c r="D19" i="27"/>
  <c r="F19" i="27"/>
  <c r="H19" i="27"/>
  <c r="I19" i="27" s="1"/>
  <c r="J19" i="27"/>
  <c r="K19" i="27" s="1"/>
  <c r="D20" i="27"/>
  <c r="F20" i="27"/>
  <c r="G20" i="27" s="1"/>
  <c r="H20" i="27"/>
  <c r="I20" i="27" s="1"/>
  <c r="J20" i="27"/>
  <c r="K20" i="27" s="1"/>
  <c r="D21" i="27"/>
  <c r="E21" i="27" s="1"/>
  <c r="F21" i="27"/>
  <c r="H21" i="27"/>
  <c r="I21" i="27" s="1"/>
  <c r="J21" i="27"/>
  <c r="K21" i="27" s="1"/>
  <c r="D22" i="27"/>
  <c r="F22" i="27"/>
  <c r="H22" i="27"/>
  <c r="I22" i="27" s="1"/>
  <c r="J22" i="27"/>
  <c r="K22" i="27" s="1"/>
  <c r="D23" i="27"/>
  <c r="F23" i="27"/>
  <c r="G23" i="27" s="1"/>
  <c r="H23" i="27"/>
  <c r="I23" i="27" s="1"/>
  <c r="J23" i="27"/>
  <c r="K23" i="27" s="1"/>
  <c r="D24" i="27"/>
  <c r="E24" i="27" s="1"/>
  <c r="F24" i="27"/>
  <c r="H24" i="27"/>
  <c r="I24" i="27" s="1"/>
  <c r="J24" i="27"/>
  <c r="K24" i="27" s="1"/>
  <c r="D25" i="27"/>
  <c r="F25" i="27"/>
  <c r="H25" i="27"/>
  <c r="I25" i="27" s="1"/>
  <c r="J25" i="27"/>
  <c r="K25" i="27" s="1"/>
  <c r="D26" i="27"/>
  <c r="F26" i="27"/>
  <c r="G26" i="27" s="1"/>
  <c r="H26" i="27"/>
  <c r="I26" i="27" s="1"/>
  <c r="J26" i="27"/>
  <c r="K26" i="27" s="1"/>
  <c r="D27" i="27"/>
  <c r="E27" i="27" s="1"/>
  <c r="F27" i="27"/>
  <c r="H27" i="27"/>
  <c r="I27" i="27" s="1"/>
  <c r="J27" i="27"/>
  <c r="K27" i="27" s="1"/>
  <c r="D28" i="27"/>
  <c r="F28" i="27"/>
  <c r="H28" i="27"/>
  <c r="I28" i="27" s="1"/>
  <c r="J28" i="27"/>
  <c r="K28" i="27" s="1"/>
  <c r="D29" i="27"/>
  <c r="F29" i="27"/>
  <c r="G29" i="27" s="1"/>
  <c r="H29" i="27"/>
  <c r="I29" i="27" s="1"/>
  <c r="J29" i="27"/>
  <c r="K29" i="27" s="1"/>
  <c r="D30" i="27"/>
  <c r="E30" i="27" s="1"/>
  <c r="F30" i="27"/>
  <c r="H30" i="27"/>
  <c r="I30" i="27" s="1"/>
  <c r="J30" i="27"/>
  <c r="K30" i="27" s="1"/>
  <c r="D31" i="27"/>
  <c r="F31" i="27"/>
  <c r="H31" i="27"/>
  <c r="I31" i="27" s="1"/>
  <c r="J31" i="27"/>
  <c r="K31" i="27" s="1"/>
  <c r="D32" i="27"/>
  <c r="F32" i="27"/>
  <c r="G32" i="27" s="1"/>
  <c r="H32" i="27"/>
  <c r="I32" i="27" s="1"/>
  <c r="J32" i="27"/>
  <c r="K32" i="27" s="1"/>
  <c r="D33" i="27"/>
  <c r="E33" i="27" s="1"/>
  <c r="F33" i="27"/>
  <c r="H33" i="27"/>
  <c r="I33" i="27" s="1"/>
  <c r="J33" i="27"/>
  <c r="K33" i="27" s="1"/>
  <c r="D34" i="27"/>
  <c r="F34" i="27"/>
  <c r="H34" i="27"/>
  <c r="I34" i="27" s="1"/>
  <c r="J34" i="27"/>
  <c r="K34" i="27" s="1"/>
  <c r="D35" i="27"/>
  <c r="F35" i="27"/>
  <c r="G35" i="27" s="1"/>
  <c r="H35" i="27"/>
  <c r="I35" i="27" s="1"/>
  <c r="J35" i="27"/>
  <c r="K35" i="27" s="1"/>
  <c r="D8" i="29"/>
  <c r="F8" i="29"/>
  <c r="G8" i="29" s="1"/>
  <c r="H8" i="29"/>
  <c r="I8" i="29" s="1"/>
  <c r="J8" i="29"/>
  <c r="K8" i="29" s="1"/>
  <c r="D9" i="29"/>
  <c r="E9" i="29" s="1"/>
  <c r="F9" i="29"/>
  <c r="H9" i="29"/>
  <c r="I9" i="29" s="1"/>
  <c r="J9" i="29"/>
  <c r="K9" i="29" s="1"/>
  <c r="D10" i="29"/>
  <c r="L10" i="29" s="1"/>
  <c r="F10" i="29"/>
  <c r="H10" i="29"/>
  <c r="I10" i="29" s="1"/>
  <c r="J10" i="29"/>
  <c r="K10" i="29" s="1"/>
  <c r="D11" i="29"/>
  <c r="F11" i="29"/>
  <c r="H11" i="29"/>
  <c r="I11" i="29" s="1"/>
  <c r="J11" i="29"/>
  <c r="K11" i="29" s="1"/>
  <c r="D12" i="29"/>
  <c r="L12" i="29" s="1"/>
  <c r="F12" i="29"/>
  <c r="H12" i="29"/>
  <c r="I12" i="29" s="1"/>
  <c r="J12" i="29"/>
  <c r="K12" i="29" s="1"/>
  <c r="D13" i="29"/>
  <c r="L13" i="29" s="1"/>
  <c r="F13" i="29"/>
  <c r="H13" i="29"/>
  <c r="I13" i="29" s="1"/>
  <c r="J13" i="29"/>
  <c r="K13" i="29" s="1"/>
  <c r="D14" i="29"/>
  <c r="F14" i="29"/>
  <c r="G14" i="29" s="1"/>
  <c r="H14" i="29"/>
  <c r="I14" i="29" s="1"/>
  <c r="J14" i="29"/>
  <c r="K14" i="29" s="1"/>
  <c r="D15" i="29"/>
  <c r="T15" i="29" s="1"/>
  <c r="U15" i="29" s="1"/>
  <c r="F15" i="29"/>
  <c r="H15" i="29"/>
  <c r="I15" i="29" s="1"/>
  <c r="J15" i="29"/>
  <c r="K15" i="29" s="1"/>
  <c r="D16" i="29"/>
  <c r="L16" i="29" s="1"/>
  <c r="F16" i="29"/>
  <c r="H16" i="29"/>
  <c r="I16" i="29" s="1"/>
  <c r="J16" i="29"/>
  <c r="K16" i="29" s="1"/>
  <c r="D17" i="29"/>
  <c r="F17" i="29"/>
  <c r="G17" i="29" s="1"/>
  <c r="H17" i="29"/>
  <c r="I17" i="29" s="1"/>
  <c r="J17" i="29"/>
  <c r="K17" i="29" s="1"/>
  <c r="D18" i="29"/>
  <c r="E18" i="29" s="1"/>
  <c r="F18" i="29"/>
  <c r="H18" i="29"/>
  <c r="I18" i="29" s="1"/>
  <c r="J18" i="29"/>
  <c r="K18" i="29" s="1"/>
  <c r="D19" i="29"/>
  <c r="L19" i="29" s="1"/>
  <c r="F19" i="29"/>
  <c r="H19" i="29"/>
  <c r="I19" i="29" s="1"/>
  <c r="J19" i="29"/>
  <c r="K19" i="29" s="1"/>
  <c r="D20" i="29"/>
  <c r="F20" i="29"/>
  <c r="H20" i="29"/>
  <c r="I20" i="29" s="1"/>
  <c r="J20" i="29"/>
  <c r="K20" i="29" s="1"/>
  <c r="D21" i="29"/>
  <c r="L21" i="29" s="1"/>
  <c r="F21" i="29"/>
  <c r="H21" i="29"/>
  <c r="I21" i="29" s="1"/>
  <c r="J21" i="29"/>
  <c r="K21" i="29" s="1"/>
  <c r="D22" i="29"/>
  <c r="L22" i="29" s="1"/>
  <c r="F22" i="29"/>
  <c r="H22" i="29"/>
  <c r="I22" i="29" s="1"/>
  <c r="J22" i="29"/>
  <c r="K22" i="29" s="1"/>
  <c r="D23" i="29"/>
  <c r="F23" i="29"/>
  <c r="G23" i="29" s="1"/>
  <c r="H23" i="29"/>
  <c r="I23" i="29" s="1"/>
  <c r="J23" i="29"/>
  <c r="K23" i="29" s="1"/>
  <c r="D24" i="29"/>
  <c r="T24" i="29" s="1"/>
  <c r="U24" i="29" s="1"/>
  <c r="F24" i="29"/>
  <c r="H24" i="29"/>
  <c r="I24" i="29" s="1"/>
  <c r="J24" i="29"/>
  <c r="K24" i="29" s="1"/>
  <c r="D25" i="29"/>
  <c r="L25" i="29" s="1"/>
  <c r="F25" i="29"/>
  <c r="H25" i="29"/>
  <c r="I25" i="29" s="1"/>
  <c r="J25" i="29"/>
  <c r="K25" i="29" s="1"/>
  <c r="D26" i="29"/>
  <c r="F26" i="29"/>
  <c r="G26" i="29" s="1"/>
  <c r="H26" i="29"/>
  <c r="I26" i="29" s="1"/>
  <c r="J26" i="29"/>
  <c r="K26" i="29" s="1"/>
  <c r="D27" i="29"/>
  <c r="E27" i="29" s="1"/>
  <c r="F27" i="29"/>
  <c r="H27" i="29"/>
  <c r="I27" i="29" s="1"/>
  <c r="J27" i="29"/>
  <c r="K27" i="29" s="1"/>
  <c r="D28" i="29"/>
  <c r="L28" i="29" s="1"/>
  <c r="F28" i="29"/>
  <c r="H28" i="29"/>
  <c r="I28" i="29" s="1"/>
  <c r="J28" i="29"/>
  <c r="K28" i="29" s="1"/>
  <c r="D29" i="29"/>
  <c r="F29" i="29"/>
  <c r="H29" i="29"/>
  <c r="I29" i="29" s="1"/>
  <c r="J29" i="29"/>
  <c r="K29" i="29" s="1"/>
  <c r="D30" i="29"/>
  <c r="L30" i="29" s="1"/>
  <c r="F30" i="29"/>
  <c r="H30" i="29"/>
  <c r="I30" i="29" s="1"/>
  <c r="J30" i="29"/>
  <c r="K30" i="29" s="1"/>
  <c r="D31" i="29"/>
  <c r="L31" i="29" s="1"/>
  <c r="P31" i="29" s="1"/>
  <c r="Q31" i="29" s="1"/>
  <c r="F31" i="29"/>
  <c r="H31" i="29"/>
  <c r="I31" i="29" s="1"/>
  <c r="J31" i="29"/>
  <c r="K31" i="29" s="1"/>
  <c r="D32" i="29"/>
  <c r="F32" i="29"/>
  <c r="G32" i="29" s="1"/>
  <c r="H32" i="29"/>
  <c r="I32" i="29" s="1"/>
  <c r="J32" i="29"/>
  <c r="K32" i="29" s="1"/>
  <c r="D33" i="29"/>
  <c r="T33" i="29" s="1"/>
  <c r="U33" i="29" s="1"/>
  <c r="F33" i="29"/>
  <c r="H33" i="29"/>
  <c r="I33" i="29" s="1"/>
  <c r="J33" i="29"/>
  <c r="K33" i="29" s="1"/>
  <c r="D34" i="29"/>
  <c r="L34" i="29" s="1"/>
  <c r="F34" i="29"/>
  <c r="H34" i="29"/>
  <c r="I34" i="29" s="1"/>
  <c r="J34" i="29"/>
  <c r="K34" i="29" s="1"/>
  <c r="D35" i="29"/>
  <c r="F35" i="29"/>
  <c r="G35" i="29" s="1"/>
  <c r="H35" i="29"/>
  <c r="I35" i="29" s="1"/>
  <c r="J35" i="29"/>
  <c r="K35" i="29" s="1"/>
  <c r="D8" i="31"/>
  <c r="F8" i="31"/>
  <c r="H8" i="31"/>
  <c r="I8" i="31" s="1"/>
  <c r="J8" i="31"/>
  <c r="K8" i="31" s="1"/>
  <c r="D9" i="31"/>
  <c r="F9" i="31"/>
  <c r="H9" i="31"/>
  <c r="I9" i="31" s="1"/>
  <c r="J9" i="31"/>
  <c r="K9" i="31" s="1"/>
  <c r="D10" i="31"/>
  <c r="F10" i="31"/>
  <c r="H10" i="31"/>
  <c r="I10" i="31" s="1"/>
  <c r="J10" i="31"/>
  <c r="K10" i="31" s="1"/>
  <c r="D11" i="31"/>
  <c r="F11" i="31"/>
  <c r="H11" i="31"/>
  <c r="I11" i="31" s="1"/>
  <c r="J11" i="31"/>
  <c r="K11" i="31" s="1"/>
  <c r="D12" i="31"/>
  <c r="F12" i="31"/>
  <c r="H12" i="31"/>
  <c r="I12" i="31" s="1"/>
  <c r="J12" i="31"/>
  <c r="K12" i="31" s="1"/>
  <c r="D13" i="31"/>
  <c r="F13" i="31"/>
  <c r="H13" i="31"/>
  <c r="I13" i="31" s="1"/>
  <c r="J13" i="31"/>
  <c r="K13" i="31" s="1"/>
  <c r="D14" i="31"/>
  <c r="F14" i="31"/>
  <c r="H14" i="31"/>
  <c r="I14" i="31" s="1"/>
  <c r="J14" i="31"/>
  <c r="K14" i="31" s="1"/>
  <c r="D15" i="31"/>
  <c r="F15" i="31"/>
  <c r="H15" i="31"/>
  <c r="I15" i="31" s="1"/>
  <c r="J15" i="31"/>
  <c r="K15" i="31" s="1"/>
  <c r="D16" i="31"/>
  <c r="F16" i="31"/>
  <c r="H16" i="31"/>
  <c r="I16" i="31" s="1"/>
  <c r="J16" i="31"/>
  <c r="K16" i="31" s="1"/>
  <c r="D17" i="31"/>
  <c r="F17" i="31"/>
  <c r="H17" i="31"/>
  <c r="I17" i="31" s="1"/>
  <c r="J17" i="31"/>
  <c r="K17" i="31" s="1"/>
  <c r="D18" i="31"/>
  <c r="F18" i="31"/>
  <c r="H18" i="31"/>
  <c r="I18" i="31" s="1"/>
  <c r="J18" i="31"/>
  <c r="K18" i="31" s="1"/>
  <c r="D19" i="31"/>
  <c r="F19" i="31"/>
  <c r="H19" i="31"/>
  <c r="I19" i="31" s="1"/>
  <c r="J19" i="31"/>
  <c r="K19" i="31" s="1"/>
  <c r="D20" i="31"/>
  <c r="F20" i="31"/>
  <c r="H20" i="31"/>
  <c r="I20" i="31" s="1"/>
  <c r="J20" i="31"/>
  <c r="K20" i="31" s="1"/>
  <c r="D21" i="31"/>
  <c r="F21" i="31"/>
  <c r="H21" i="31"/>
  <c r="I21" i="31" s="1"/>
  <c r="J21" i="31"/>
  <c r="K21" i="31" s="1"/>
  <c r="D22" i="31"/>
  <c r="F22" i="31"/>
  <c r="H22" i="31"/>
  <c r="I22" i="31" s="1"/>
  <c r="J22" i="31"/>
  <c r="K22" i="31" s="1"/>
  <c r="D23" i="31"/>
  <c r="F23" i="31"/>
  <c r="H23" i="31"/>
  <c r="I23" i="31" s="1"/>
  <c r="J23" i="31"/>
  <c r="K23" i="31" s="1"/>
  <c r="D24" i="31"/>
  <c r="F24" i="31"/>
  <c r="H24" i="31"/>
  <c r="I24" i="31" s="1"/>
  <c r="J24" i="31"/>
  <c r="K24" i="31" s="1"/>
  <c r="D25" i="31"/>
  <c r="F25" i="31"/>
  <c r="H25" i="31"/>
  <c r="I25" i="31" s="1"/>
  <c r="J25" i="31"/>
  <c r="K25" i="31" s="1"/>
  <c r="D26" i="31"/>
  <c r="F26" i="31"/>
  <c r="H26" i="31"/>
  <c r="I26" i="31" s="1"/>
  <c r="J26" i="31"/>
  <c r="K26" i="31" s="1"/>
  <c r="D27" i="31"/>
  <c r="F27" i="31"/>
  <c r="H27" i="31"/>
  <c r="I27" i="31" s="1"/>
  <c r="J27" i="31"/>
  <c r="K27" i="31" s="1"/>
  <c r="D28" i="31"/>
  <c r="F28" i="31"/>
  <c r="H28" i="31"/>
  <c r="I28" i="31" s="1"/>
  <c r="J28" i="31"/>
  <c r="K28" i="31" s="1"/>
  <c r="D29" i="31"/>
  <c r="F29" i="31"/>
  <c r="H29" i="31"/>
  <c r="I29" i="31" s="1"/>
  <c r="J29" i="31"/>
  <c r="K29" i="31" s="1"/>
  <c r="D30" i="31"/>
  <c r="F30" i="31"/>
  <c r="H30" i="31"/>
  <c r="I30" i="31" s="1"/>
  <c r="J30" i="31"/>
  <c r="K30" i="31" s="1"/>
  <c r="D31" i="31"/>
  <c r="F31" i="31"/>
  <c r="H31" i="31"/>
  <c r="I31" i="31" s="1"/>
  <c r="J31" i="31"/>
  <c r="K31" i="31" s="1"/>
  <c r="D32" i="31"/>
  <c r="F32" i="31"/>
  <c r="H32" i="31"/>
  <c r="I32" i="31" s="1"/>
  <c r="J32" i="31"/>
  <c r="K32" i="31" s="1"/>
  <c r="D33" i="31"/>
  <c r="F33" i="31"/>
  <c r="H33" i="31"/>
  <c r="I33" i="31" s="1"/>
  <c r="J33" i="31"/>
  <c r="K33" i="31" s="1"/>
  <c r="D34" i="31"/>
  <c r="F34" i="31"/>
  <c r="H34" i="31"/>
  <c r="I34" i="31" s="1"/>
  <c r="J34" i="31"/>
  <c r="K34" i="31" s="1"/>
  <c r="D35" i="31"/>
  <c r="F35" i="31"/>
  <c r="H35" i="31"/>
  <c r="I35" i="31" s="1"/>
  <c r="J35" i="31"/>
  <c r="K35" i="31" s="1"/>
  <c r="D8" i="33"/>
  <c r="F8" i="33"/>
  <c r="H8" i="33"/>
  <c r="I8" i="33" s="1"/>
  <c r="J8" i="33"/>
  <c r="K8" i="33" s="1"/>
  <c r="D9" i="33"/>
  <c r="F9" i="33"/>
  <c r="H9" i="33"/>
  <c r="I9" i="33" s="1"/>
  <c r="J9" i="33"/>
  <c r="K9" i="33" s="1"/>
  <c r="D10" i="33"/>
  <c r="F10" i="33"/>
  <c r="H10" i="33"/>
  <c r="I10" i="33" s="1"/>
  <c r="J10" i="33"/>
  <c r="K10" i="33" s="1"/>
  <c r="D11" i="33"/>
  <c r="F11" i="33"/>
  <c r="H11" i="33"/>
  <c r="I11" i="33" s="1"/>
  <c r="J11" i="33"/>
  <c r="K11" i="33" s="1"/>
  <c r="D12" i="33"/>
  <c r="F12" i="33"/>
  <c r="H12" i="33"/>
  <c r="I12" i="33" s="1"/>
  <c r="J12" i="33"/>
  <c r="K12" i="33" s="1"/>
  <c r="D13" i="33"/>
  <c r="F13" i="33"/>
  <c r="H13" i="33"/>
  <c r="I13" i="33" s="1"/>
  <c r="J13" i="33"/>
  <c r="K13" i="33" s="1"/>
  <c r="D14" i="33"/>
  <c r="F14" i="33"/>
  <c r="H14" i="33"/>
  <c r="I14" i="33" s="1"/>
  <c r="J14" i="33"/>
  <c r="K14" i="33" s="1"/>
  <c r="D15" i="33"/>
  <c r="F15" i="33"/>
  <c r="H15" i="33"/>
  <c r="I15" i="33" s="1"/>
  <c r="J15" i="33"/>
  <c r="K15" i="33" s="1"/>
  <c r="D16" i="33"/>
  <c r="F16" i="33"/>
  <c r="H16" i="33"/>
  <c r="I16" i="33" s="1"/>
  <c r="J16" i="33"/>
  <c r="K16" i="33" s="1"/>
  <c r="D17" i="33"/>
  <c r="F17" i="33"/>
  <c r="H17" i="33"/>
  <c r="I17" i="33" s="1"/>
  <c r="J17" i="33"/>
  <c r="K17" i="33" s="1"/>
  <c r="D18" i="33"/>
  <c r="F18" i="33"/>
  <c r="H18" i="33"/>
  <c r="I18" i="33" s="1"/>
  <c r="J18" i="33"/>
  <c r="K18" i="33" s="1"/>
  <c r="D19" i="33"/>
  <c r="F19" i="33"/>
  <c r="H19" i="33"/>
  <c r="I19" i="33" s="1"/>
  <c r="J19" i="33"/>
  <c r="K19" i="33" s="1"/>
  <c r="D20" i="33"/>
  <c r="F20" i="33"/>
  <c r="H20" i="33"/>
  <c r="I20" i="33" s="1"/>
  <c r="J20" i="33"/>
  <c r="K20" i="33" s="1"/>
  <c r="D21" i="33"/>
  <c r="F21" i="33"/>
  <c r="H21" i="33"/>
  <c r="I21" i="33" s="1"/>
  <c r="J21" i="33"/>
  <c r="K21" i="33" s="1"/>
  <c r="D22" i="33"/>
  <c r="F22" i="33"/>
  <c r="H22" i="33"/>
  <c r="I22" i="33" s="1"/>
  <c r="J22" i="33"/>
  <c r="K22" i="33" s="1"/>
  <c r="D23" i="33"/>
  <c r="F23" i="33"/>
  <c r="G23" i="33" s="1"/>
  <c r="H23" i="33"/>
  <c r="I23" i="33" s="1"/>
  <c r="J23" i="33"/>
  <c r="K23" i="33" s="1"/>
  <c r="D24" i="33"/>
  <c r="F24" i="33"/>
  <c r="H24" i="33"/>
  <c r="I24" i="33" s="1"/>
  <c r="J24" i="33"/>
  <c r="K24" i="33" s="1"/>
  <c r="D25" i="33"/>
  <c r="F25" i="33"/>
  <c r="G25" i="33" s="1"/>
  <c r="H25" i="33"/>
  <c r="I25" i="33" s="1"/>
  <c r="J25" i="33"/>
  <c r="K25" i="33" s="1"/>
  <c r="D26" i="33"/>
  <c r="F26" i="33"/>
  <c r="H26" i="33"/>
  <c r="I26" i="33" s="1"/>
  <c r="J26" i="33"/>
  <c r="K26" i="33" s="1"/>
  <c r="D27" i="33"/>
  <c r="F27" i="33"/>
  <c r="G27" i="33" s="1"/>
  <c r="H27" i="33"/>
  <c r="I27" i="33" s="1"/>
  <c r="J27" i="33"/>
  <c r="K27" i="33" s="1"/>
  <c r="D28" i="33"/>
  <c r="L28" i="33" s="1"/>
  <c r="F28" i="33"/>
  <c r="G28" i="33" s="1"/>
  <c r="H28" i="33"/>
  <c r="I28" i="33" s="1"/>
  <c r="J28" i="33"/>
  <c r="K28" i="33" s="1"/>
  <c r="D29" i="33"/>
  <c r="E29" i="33" s="1"/>
  <c r="F29" i="33"/>
  <c r="G29" i="33" s="1"/>
  <c r="H29" i="33"/>
  <c r="I29" i="33" s="1"/>
  <c r="J29" i="33"/>
  <c r="K29" i="33" s="1"/>
  <c r="D30" i="33"/>
  <c r="L30" i="33" s="1"/>
  <c r="F30" i="33"/>
  <c r="G30" i="33" s="1"/>
  <c r="H30" i="33"/>
  <c r="I30" i="33" s="1"/>
  <c r="J30" i="33"/>
  <c r="K30" i="33" s="1"/>
  <c r="D31" i="33"/>
  <c r="E31" i="33" s="1"/>
  <c r="F31" i="33"/>
  <c r="H31" i="33"/>
  <c r="I31" i="33" s="1"/>
  <c r="J31" i="33"/>
  <c r="K31" i="33" s="1"/>
  <c r="D32" i="33"/>
  <c r="F32" i="33"/>
  <c r="H32" i="33"/>
  <c r="I32" i="33" s="1"/>
  <c r="J32" i="33"/>
  <c r="K32" i="33" s="1"/>
  <c r="D33" i="33"/>
  <c r="E33" i="33" s="1"/>
  <c r="F33" i="33"/>
  <c r="H33" i="33"/>
  <c r="I33" i="33" s="1"/>
  <c r="J33" i="33"/>
  <c r="K33" i="33" s="1"/>
  <c r="D34" i="33"/>
  <c r="F34" i="33"/>
  <c r="H34" i="33"/>
  <c r="I34" i="33" s="1"/>
  <c r="J34" i="33"/>
  <c r="K34" i="33" s="1"/>
  <c r="D35" i="33"/>
  <c r="E35" i="33" s="1"/>
  <c r="F35" i="33"/>
  <c r="H35" i="33"/>
  <c r="I35" i="33" s="1"/>
  <c r="J35" i="33"/>
  <c r="K35" i="33" s="1"/>
  <c r="D8" i="35"/>
  <c r="T8" i="35" s="1"/>
  <c r="U8" i="35" s="1"/>
  <c r="F8" i="35"/>
  <c r="H8" i="35"/>
  <c r="I8" i="35" s="1"/>
  <c r="J8" i="35"/>
  <c r="K8" i="35" s="1"/>
  <c r="D9" i="35"/>
  <c r="E9" i="35" s="1"/>
  <c r="F9" i="35"/>
  <c r="H9" i="35"/>
  <c r="I9" i="35" s="1"/>
  <c r="J9" i="35"/>
  <c r="K9" i="35" s="1"/>
  <c r="D10" i="35"/>
  <c r="F10" i="35"/>
  <c r="R10" i="35" s="1"/>
  <c r="S10" i="35" s="1"/>
  <c r="H10" i="35"/>
  <c r="I10" i="35" s="1"/>
  <c r="J10" i="35"/>
  <c r="K10" i="35" s="1"/>
  <c r="D11" i="35"/>
  <c r="E11" i="35" s="1"/>
  <c r="F11" i="35"/>
  <c r="H11" i="35"/>
  <c r="I11" i="35" s="1"/>
  <c r="J11" i="35"/>
  <c r="K11" i="35" s="1"/>
  <c r="D12" i="35"/>
  <c r="F12" i="35"/>
  <c r="H12" i="35"/>
  <c r="I12" i="35" s="1"/>
  <c r="J12" i="35"/>
  <c r="K12" i="35" s="1"/>
  <c r="D13" i="35"/>
  <c r="E13" i="35" s="1"/>
  <c r="F13" i="35"/>
  <c r="R13" i="35" s="1"/>
  <c r="S13" i="35" s="1"/>
  <c r="H13" i="35"/>
  <c r="I13" i="35" s="1"/>
  <c r="J13" i="35"/>
  <c r="K13" i="35" s="1"/>
  <c r="D14" i="35"/>
  <c r="T14" i="35" s="1"/>
  <c r="U14" i="35" s="1"/>
  <c r="F14" i="35"/>
  <c r="H14" i="35"/>
  <c r="I14" i="35" s="1"/>
  <c r="J14" i="35"/>
  <c r="K14" i="35" s="1"/>
  <c r="D15" i="35"/>
  <c r="E15" i="35" s="1"/>
  <c r="F15" i="35"/>
  <c r="H15" i="35"/>
  <c r="I15" i="35" s="1"/>
  <c r="J15" i="35"/>
  <c r="K15" i="35" s="1"/>
  <c r="D16" i="35"/>
  <c r="F16" i="35"/>
  <c r="R16" i="35" s="1"/>
  <c r="S16" i="35" s="1"/>
  <c r="H16" i="35"/>
  <c r="I16" i="35" s="1"/>
  <c r="J16" i="35"/>
  <c r="K16" i="35" s="1"/>
  <c r="D17" i="35"/>
  <c r="E17" i="35" s="1"/>
  <c r="F17" i="35"/>
  <c r="H17" i="35"/>
  <c r="I17" i="35" s="1"/>
  <c r="J17" i="35"/>
  <c r="K17" i="35" s="1"/>
  <c r="D18" i="35"/>
  <c r="F18" i="35"/>
  <c r="H18" i="35"/>
  <c r="J18" i="35"/>
  <c r="K18" i="35" s="1"/>
  <c r="D19" i="35"/>
  <c r="F19" i="35"/>
  <c r="G19" i="35" s="1"/>
  <c r="H19" i="35"/>
  <c r="I19" i="35" s="1"/>
  <c r="J19" i="35"/>
  <c r="K19" i="35" s="1"/>
  <c r="D20" i="35"/>
  <c r="L20" i="35" s="1"/>
  <c r="P20" i="35" s="1"/>
  <c r="Q20" i="35" s="1"/>
  <c r="F20" i="35"/>
  <c r="H20" i="35"/>
  <c r="I20" i="35" s="1"/>
  <c r="J20" i="35"/>
  <c r="K20" i="35" s="1"/>
  <c r="D21" i="35"/>
  <c r="E21" i="35" s="1"/>
  <c r="F21" i="35"/>
  <c r="H21" i="35"/>
  <c r="I21" i="35" s="1"/>
  <c r="J21" i="35"/>
  <c r="K21" i="35" s="1"/>
  <c r="D22" i="35"/>
  <c r="L22" i="35" s="1"/>
  <c r="F22" i="35"/>
  <c r="H22" i="35"/>
  <c r="I22" i="35" s="1"/>
  <c r="J22" i="35"/>
  <c r="K22" i="35" s="1"/>
  <c r="D23" i="35"/>
  <c r="E23" i="35" s="1"/>
  <c r="F23" i="35"/>
  <c r="G23" i="35" s="1"/>
  <c r="H23" i="35"/>
  <c r="I23" i="35" s="1"/>
  <c r="J23" i="35"/>
  <c r="K23" i="35" s="1"/>
  <c r="D24" i="35"/>
  <c r="L24" i="35" s="1"/>
  <c r="F24" i="35"/>
  <c r="H24" i="35"/>
  <c r="I24" i="35" s="1"/>
  <c r="J24" i="35"/>
  <c r="K24" i="35" s="1"/>
  <c r="D25" i="35"/>
  <c r="E25" i="35" s="1"/>
  <c r="F25" i="35"/>
  <c r="G25" i="35" s="1"/>
  <c r="H25" i="35"/>
  <c r="I25" i="35" s="1"/>
  <c r="J25" i="35"/>
  <c r="K25" i="35" s="1"/>
  <c r="D26" i="35"/>
  <c r="L26" i="35" s="1"/>
  <c r="P26" i="35" s="1"/>
  <c r="Q26" i="35" s="1"/>
  <c r="F26" i="35"/>
  <c r="H26" i="35"/>
  <c r="I26" i="35" s="1"/>
  <c r="J26" i="35"/>
  <c r="K26" i="35" s="1"/>
  <c r="D27" i="35"/>
  <c r="E27" i="35" s="1"/>
  <c r="F27" i="35"/>
  <c r="G27" i="35" s="1"/>
  <c r="H27" i="35"/>
  <c r="I27" i="35" s="1"/>
  <c r="J27" i="35"/>
  <c r="K27" i="35" s="1"/>
  <c r="D28" i="35"/>
  <c r="L28" i="35" s="1"/>
  <c r="F28" i="35"/>
  <c r="G28" i="35" s="1"/>
  <c r="H28" i="35"/>
  <c r="I28" i="35" s="1"/>
  <c r="J28" i="35"/>
  <c r="K28" i="35" s="1"/>
  <c r="D29" i="35"/>
  <c r="E29" i="35" s="1"/>
  <c r="F29" i="35"/>
  <c r="G29" i="35" s="1"/>
  <c r="H29" i="35"/>
  <c r="I29" i="35" s="1"/>
  <c r="J29" i="35"/>
  <c r="K29" i="35" s="1"/>
  <c r="D30" i="35"/>
  <c r="L30" i="35" s="1"/>
  <c r="F30" i="35"/>
  <c r="H30" i="35"/>
  <c r="I30" i="35" s="1"/>
  <c r="J30" i="35"/>
  <c r="K30" i="35" s="1"/>
  <c r="D31" i="35"/>
  <c r="E31" i="35" s="1"/>
  <c r="F31" i="35"/>
  <c r="G31" i="35" s="1"/>
  <c r="H31" i="35"/>
  <c r="I31" i="35" s="1"/>
  <c r="J31" i="35"/>
  <c r="K31" i="35" s="1"/>
  <c r="D32" i="35"/>
  <c r="L32" i="35" s="1"/>
  <c r="P32" i="35" s="1"/>
  <c r="Q32" i="35" s="1"/>
  <c r="F32" i="35"/>
  <c r="G32" i="35" s="1"/>
  <c r="H32" i="35"/>
  <c r="I32" i="35" s="1"/>
  <c r="J32" i="35"/>
  <c r="K32" i="35" s="1"/>
  <c r="D33" i="35"/>
  <c r="E33" i="35" s="1"/>
  <c r="F33" i="35"/>
  <c r="G33" i="35" s="1"/>
  <c r="H33" i="35"/>
  <c r="I33" i="35" s="1"/>
  <c r="J33" i="35"/>
  <c r="K33" i="35" s="1"/>
  <c r="D34" i="35"/>
  <c r="L34" i="35" s="1"/>
  <c r="F34" i="35"/>
  <c r="H34" i="35"/>
  <c r="I34" i="35" s="1"/>
  <c r="J34" i="35"/>
  <c r="K34" i="35" s="1"/>
  <c r="D35" i="35"/>
  <c r="E35" i="35" s="1"/>
  <c r="F35" i="35"/>
  <c r="G35" i="35" s="1"/>
  <c r="H35" i="35"/>
  <c r="J35" i="35"/>
  <c r="K35" i="35" s="1"/>
  <c r="D8" i="23"/>
  <c r="L8" i="23" s="1"/>
  <c r="P8" i="23" s="1"/>
  <c r="Q8" i="23" s="1"/>
  <c r="F8" i="23"/>
  <c r="H8" i="23"/>
  <c r="I8" i="23" s="1"/>
  <c r="J8" i="23"/>
  <c r="K8" i="23" s="1"/>
  <c r="D9" i="23"/>
  <c r="F9" i="23"/>
  <c r="G9" i="23" s="1"/>
  <c r="H9" i="23"/>
  <c r="I9" i="23" s="1"/>
  <c r="J9" i="23"/>
  <c r="K9" i="23" s="1"/>
  <c r="D10" i="23"/>
  <c r="L10" i="23" s="1"/>
  <c r="P10" i="23" s="1"/>
  <c r="Q10" i="23" s="1"/>
  <c r="F10" i="23"/>
  <c r="H10" i="23"/>
  <c r="I10" i="23" s="1"/>
  <c r="J10" i="23"/>
  <c r="K10" i="23" s="1"/>
  <c r="D11" i="23"/>
  <c r="E11" i="23" s="1"/>
  <c r="F11" i="23"/>
  <c r="G11" i="23" s="1"/>
  <c r="H11" i="23"/>
  <c r="I11" i="23" s="1"/>
  <c r="J11" i="23"/>
  <c r="K11" i="23" s="1"/>
  <c r="D12" i="23"/>
  <c r="L12" i="23" s="1"/>
  <c r="F12" i="23"/>
  <c r="G12" i="23" s="1"/>
  <c r="H12" i="23"/>
  <c r="I12" i="23" s="1"/>
  <c r="J12" i="23"/>
  <c r="K12" i="23" s="1"/>
  <c r="D13" i="23"/>
  <c r="L13" i="23" s="1"/>
  <c r="F13" i="23"/>
  <c r="G13" i="23" s="1"/>
  <c r="H13" i="23"/>
  <c r="J13" i="23"/>
  <c r="K13" i="23" s="1"/>
  <c r="D14" i="23"/>
  <c r="L14" i="23" s="1"/>
  <c r="N14" i="23" s="1"/>
  <c r="O14" i="23" s="1"/>
  <c r="F14" i="23"/>
  <c r="G14" i="23" s="1"/>
  <c r="H14" i="23"/>
  <c r="I14" i="23" s="1"/>
  <c r="J14" i="23"/>
  <c r="K14" i="23" s="1"/>
  <c r="D15" i="23"/>
  <c r="L15" i="23" s="1"/>
  <c r="F15" i="23"/>
  <c r="H15" i="23"/>
  <c r="I15" i="23" s="1"/>
  <c r="J15" i="23"/>
  <c r="K15" i="23" s="1"/>
  <c r="D16" i="23"/>
  <c r="L16" i="23" s="1"/>
  <c r="F16" i="23"/>
  <c r="G16" i="23" s="1"/>
  <c r="H16" i="23"/>
  <c r="J16" i="23"/>
  <c r="K16" i="23" s="1"/>
  <c r="D17" i="23"/>
  <c r="L17" i="23" s="1"/>
  <c r="F17" i="23"/>
  <c r="G17" i="23" s="1"/>
  <c r="H17" i="23"/>
  <c r="I17" i="23" s="1"/>
  <c r="J17" i="23"/>
  <c r="K17" i="23" s="1"/>
  <c r="D18" i="23"/>
  <c r="L18" i="23" s="1"/>
  <c r="F18" i="23"/>
  <c r="G18" i="23" s="1"/>
  <c r="H18" i="23"/>
  <c r="I18" i="23" s="1"/>
  <c r="J18" i="23"/>
  <c r="K18" i="23" s="1"/>
  <c r="D19" i="23"/>
  <c r="L19" i="23" s="1"/>
  <c r="P19" i="23" s="1"/>
  <c r="Q19" i="23" s="1"/>
  <c r="F19" i="23"/>
  <c r="G19" i="23" s="1"/>
  <c r="H19" i="23"/>
  <c r="J19" i="23"/>
  <c r="K19" i="23" s="1"/>
  <c r="D20" i="23"/>
  <c r="L20" i="23" s="1"/>
  <c r="F20" i="23"/>
  <c r="G20" i="23" s="1"/>
  <c r="H20" i="23"/>
  <c r="J20" i="23"/>
  <c r="K20" i="23" s="1"/>
  <c r="D21" i="23"/>
  <c r="L21" i="23" s="1"/>
  <c r="F21" i="23"/>
  <c r="G21" i="23" s="1"/>
  <c r="H21" i="23"/>
  <c r="I21" i="23" s="1"/>
  <c r="J21" i="23"/>
  <c r="K21" i="23" s="1"/>
  <c r="D22" i="23"/>
  <c r="T22" i="23" s="1"/>
  <c r="U22" i="23" s="1"/>
  <c r="F22" i="23"/>
  <c r="G22" i="23" s="1"/>
  <c r="H22" i="23"/>
  <c r="I22" i="23" s="1"/>
  <c r="J22" i="23"/>
  <c r="K22" i="23" s="1"/>
  <c r="D23" i="23"/>
  <c r="L23" i="23" s="1"/>
  <c r="N23" i="23" s="1"/>
  <c r="O23" i="23" s="1"/>
  <c r="F23" i="23"/>
  <c r="G23" i="23" s="1"/>
  <c r="H23" i="23"/>
  <c r="J23" i="23"/>
  <c r="K23" i="23" s="1"/>
  <c r="D24" i="23"/>
  <c r="F24" i="23"/>
  <c r="H24" i="23"/>
  <c r="I24" i="23" s="1"/>
  <c r="J24" i="23"/>
  <c r="K24" i="23" s="1"/>
  <c r="D25" i="23"/>
  <c r="E25" i="23" s="1"/>
  <c r="F25" i="23"/>
  <c r="G25" i="23" s="1"/>
  <c r="H25" i="23"/>
  <c r="J25" i="23"/>
  <c r="K25" i="23" s="1"/>
  <c r="D26" i="23"/>
  <c r="T26" i="23" s="1"/>
  <c r="F26" i="23"/>
  <c r="G26" i="23" s="1"/>
  <c r="H26" i="23"/>
  <c r="I26" i="23" s="1"/>
  <c r="J26" i="23"/>
  <c r="K26" i="23" s="1"/>
  <c r="D27" i="23"/>
  <c r="L27" i="23" s="1"/>
  <c r="F27" i="23"/>
  <c r="G27" i="23" s="1"/>
  <c r="H27" i="23"/>
  <c r="I27" i="23" s="1"/>
  <c r="J27" i="23"/>
  <c r="K27" i="23" s="1"/>
  <c r="D28" i="23"/>
  <c r="T28" i="23" s="1"/>
  <c r="U28" i="23" s="1"/>
  <c r="F28" i="23"/>
  <c r="G28" i="23" s="1"/>
  <c r="H28" i="23"/>
  <c r="I28" i="23" s="1"/>
  <c r="J28" i="23"/>
  <c r="K28" i="23" s="1"/>
  <c r="D29" i="23"/>
  <c r="L29" i="23" s="1"/>
  <c r="N29" i="23" s="1"/>
  <c r="O29" i="23" s="1"/>
  <c r="F29" i="23"/>
  <c r="G29" i="23" s="1"/>
  <c r="H29" i="23"/>
  <c r="I29" i="23" s="1"/>
  <c r="J29" i="23"/>
  <c r="K29" i="23" s="1"/>
  <c r="D30" i="23"/>
  <c r="T30" i="23" s="1"/>
  <c r="U30" i="23" s="1"/>
  <c r="F30" i="23"/>
  <c r="H30" i="23"/>
  <c r="I30" i="23" s="1"/>
  <c r="J30" i="23"/>
  <c r="K30" i="23" s="1"/>
  <c r="D31" i="23"/>
  <c r="L31" i="23" s="1"/>
  <c r="M31" i="23" s="1"/>
  <c r="F31" i="23"/>
  <c r="G31" i="23" s="1"/>
  <c r="H31" i="23"/>
  <c r="J31" i="23"/>
  <c r="K31" i="23" s="1"/>
  <c r="D32" i="23"/>
  <c r="L32" i="23" s="1"/>
  <c r="F32" i="23"/>
  <c r="G32" i="23" s="1"/>
  <c r="H32" i="23"/>
  <c r="I32" i="23" s="1"/>
  <c r="J32" i="23"/>
  <c r="K32" i="23" s="1"/>
  <c r="D33" i="23"/>
  <c r="L33" i="23" s="1"/>
  <c r="F33" i="23"/>
  <c r="G33" i="23" s="1"/>
  <c r="H33" i="23"/>
  <c r="I33" i="23" s="1"/>
  <c r="J33" i="23"/>
  <c r="K33" i="23" s="1"/>
  <c r="D34" i="23"/>
  <c r="T34" i="23" s="1"/>
  <c r="U34" i="23" s="1"/>
  <c r="F34" i="23"/>
  <c r="G34" i="23" s="1"/>
  <c r="H34" i="23"/>
  <c r="I34" i="23" s="1"/>
  <c r="J34" i="23"/>
  <c r="K34" i="23" s="1"/>
  <c r="D35" i="23"/>
  <c r="L35" i="23" s="1"/>
  <c r="M35" i="23" s="1"/>
  <c r="F35" i="23"/>
  <c r="G35" i="23" s="1"/>
  <c r="H35" i="23"/>
  <c r="R35" i="23" s="1"/>
  <c r="S35" i="23" s="1"/>
  <c r="J35" i="23"/>
  <c r="K35" i="23" s="1"/>
  <c r="D8" i="19"/>
  <c r="T8" i="19" s="1"/>
  <c r="U8" i="19" s="1"/>
  <c r="F8" i="19"/>
  <c r="G8" i="19" s="1"/>
  <c r="H8" i="19"/>
  <c r="I8" i="19" s="1"/>
  <c r="J8" i="19"/>
  <c r="K8" i="19" s="1"/>
  <c r="D9" i="19"/>
  <c r="L9" i="19" s="1"/>
  <c r="F9" i="19"/>
  <c r="G9" i="19" s="1"/>
  <c r="H9" i="19"/>
  <c r="R9" i="19" s="1"/>
  <c r="S9" i="19" s="1"/>
  <c r="J9" i="19"/>
  <c r="K9" i="19" s="1"/>
  <c r="D10" i="19"/>
  <c r="T10" i="19" s="1"/>
  <c r="U10" i="19" s="1"/>
  <c r="F10" i="19"/>
  <c r="H10" i="19"/>
  <c r="I10" i="19" s="1"/>
  <c r="J10" i="19"/>
  <c r="K10" i="19" s="1"/>
  <c r="D11" i="19"/>
  <c r="L11" i="19" s="1"/>
  <c r="F11" i="19"/>
  <c r="G11" i="19" s="1"/>
  <c r="H11" i="19"/>
  <c r="J11" i="19"/>
  <c r="K11" i="19" s="1"/>
  <c r="D12" i="19"/>
  <c r="T12" i="19" s="1"/>
  <c r="U12" i="19" s="1"/>
  <c r="F12" i="19"/>
  <c r="G12" i="19" s="1"/>
  <c r="H12" i="19"/>
  <c r="I12" i="19" s="1"/>
  <c r="J12" i="19"/>
  <c r="K12" i="19" s="1"/>
  <c r="D13" i="19"/>
  <c r="L13" i="19" s="1"/>
  <c r="F13" i="19"/>
  <c r="G13" i="19" s="1"/>
  <c r="H13" i="19"/>
  <c r="J13" i="19"/>
  <c r="K13" i="19" s="1"/>
  <c r="D14" i="19"/>
  <c r="T14" i="19" s="1"/>
  <c r="U14" i="19" s="1"/>
  <c r="F14" i="19"/>
  <c r="H14" i="19"/>
  <c r="I14" i="19" s="1"/>
  <c r="J14" i="19"/>
  <c r="K14" i="19" s="1"/>
  <c r="D15" i="19"/>
  <c r="F15" i="19"/>
  <c r="G15" i="19" s="1"/>
  <c r="H15" i="19"/>
  <c r="I15" i="19" s="1"/>
  <c r="J15" i="19"/>
  <c r="K15" i="19" s="1"/>
  <c r="D16" i="19"/>
  <c r="T16" i="19" s="1"/>
  <c r="U16" i="19" s="1"/>
  <c r="F16" i="19"/>
  <c r="G16" i="19" s="1"/>
  <c r="H16" i="19"/>
  <c r="I16" i="19" s="1"/>
  <c r="J16" i="19"/>
  <c r="K16" i="19" s="1"/>
  <c r="D17" i="19"/>
  <c r="L17" i="19" s="1"/>
  <c r="N17" i="19" s="1"/>
  <c r="O17" i="19" s="1"/>
  <c r="F17" i="19"/>
  <c r="G17" i="19" s="1"/>
  <c r="H17" i="19"/>
  <c r="J17" i="19"/>
  <c r="K17" i="19" s="1"/>
  <c r="D18" i="19"/>
  <c r="T18" i="19" s="1"/>
  <c r="U18" i="19" s="1"/>
  <c r="F18" i="19"/>
  <c r="H18" i="19"/>
  <c r="I18" i="19" s="1"/>
  <c r="J18" i="19"/>
  <c r="K18" i="19" s="1"/>
  <c r="D19" i="19"/>
  <c r="L19" i="19" s="1"/>
  <c r="N19" i="19" s="1"/>
  <c r="O19" i="19" s="1"/>
  <c r="F19" i="19"/>
  <c r="G19" i="19" s="1"/>
  <c r="H19" i="19"/>
  <c r="J19" i="19"/>
  <c r="K19" i="19" s="1"/>
  <c r="D20" i="19"/>
  <c r="T20" i="19" s="1"/>
  <c r="U20" i="19" s="1"/>
  <c r="F20" i="19"/>
  <c r="G20" i="19" s="1"/>
  <c r="H20" i="19"/>
  <c r="I20" i="19" s="1"/>
  <c r="J20" i="19"/>
  <c r="K20" i="19" s="1"/>
  <c r="D21" i="19"/>
  <c r="L21" i="19" s="1"/>
  <c r="F21" i="19"/>
  <c r="G21" i="19" s="1"/>
  <c r="H21" i="19"/>
  <c r="I21" i="19" s="1"/>
  <c r="J21" i="19"/>
  <c r="K21" i="19" s="1"/>
  <c r="D22" i="19"/>
  <c r="T22" i="19" s="1"/>
  <c r="U22" i="19" s="1"/>
  <c r="F22" i="19"/>
  <c r="H22" i="19"/>
  <c r="I22" i="19" s="1"/>
  <c r="J22" i="19"/>
  <c r="K22" i="19" s="1"/>
  <c r="D23" i="19"/>
  <c r="T23" i="19" s="1"/>
  <c r="U23" i="19" s="1"/>
  <c r="F23" i="19"/>
  <c r="G23" i="19" s="1"/>
  <c r="H23" i="19"/>
  <c r="J23" i="19"/>
  <c r="K23" i="19" s="1"/>
  <c r="D24" i="19"/>
  <c r="T24" i="19" s="1"/>
  <c r="U24" i="19" s="1"/>
  <c r="F24" i="19"/>
  <c r="G24" i="19" s="1"/>
  <c r="H24" i="19"/>
  <c r="I24" i="19" s="1"/>
  <c r="J24" i="19"/>
  <c r="K24" i="19" s="1"/>
  <c r="D25" i="19"/>
  <c r="L25" i="19" s="1"/>
  <c r="N25" i="19" s="1"/>
  <c r="O25" i="19" s="1"/>
  <c r="F25" i="19"/>
  <c r="G25" i="19" s="1"/>
  <c r="H25" i="19"/>
  <c r="J25" i="19"/>
  <c r="K25" i="19" s="1"/>
  <c r="D26" i="19"/>
  <c r="T26" i="19" s="1"/>
  <c r="U26" i="19" s="1"/>
  <c r="F26" i="19"/>
  <c r="H26" i="19"/>
  <c r="I26" i="19" s="1"/>
  <c r="J26" i="19"/>
  <c r="K26" i="19" s="1"/>
  <c r="D27" i="19"/>
  <c r="L27" i="19" s="1"/>
  <c r="F27" i="19"/>
  <c r="G27" i="19" s="1"/>
  <c r="H27" i="19"/>
  <c r="R27" i="19" s="1"/>
  <c r="S27" i="19" s="1"/>
  <c r="J27" i="19"/>
  <c r="K27" i="19" s="1"/>
  <c r="D28" i="19"/>
  <c r="T28" i="19" s="1"/>
  <c r="U28" i="19" s="1"/>
  <c r="F28" i="19"/>
  <c r="G28" i="19" s="1"/>
  <c r="H28" i="19"/>
  <c r="I28" i="19" s="1"/>
  <c r="J28" i="19"/>
  <c r="K28" i="19" s="1"/>
  <c r="D29" i="19"/>
  <c r="L29" i="19" s="1"/>
  <c r="N29" i="19" s="1"/>
  <c r="O29" i="19" s="1"/>
  <c r="F29" i="19"/>
  <c r="G29" i="19" s="1"/>
  <c r="H29" i="19"/>
  <c r="I29" i="19" s="1"/>
  <c r="J29" i="19"/>
  <c r="K29" i="19" s="1"/>
  <c r="D30" i="19"/>
  <c r="T30" i="19" s="1"/>
  <c r="F30" i="19"/>
  <c r="H30" i="19"/>
  <c r="I30" i="19" s="1"/>
  <c r="J30" i="19"/>
  <c r="K30" i="19" s="1"/>
  <c r="D31" i="19"/>
  <c r="L31" i="19" s="1"/>
  <c r="F31" i="19"/>
  <c r="G31" i="19" s="1"/>
  <c r="H31" i="19"/>
  <c r="J31" i="19"/>
  <c r="K31" i="19" s="1"/>
  <c r="D32" i="19"/>
  <c r="T32" i="19" s="1"/>
  <c r="U32" i="19" s="1"/>
  <c r="F32" i="19"/>
  <c r="G32" i="19" s="1"/>
  <c r="H32" i="19"/>
  <c r="I32" i="19" s="1"/>
  <c r="J32" i="19"/>
  <c r="K32" i="19" s="1"/>
  <c r="D33" i="19"/>
  <c r="L33" i="19" s="1"/>
  <c r="F33" i="19"/>
  <c r="G33" i="19" s="1"/>
  <c r="H33" i="19"/>
  <c r="R33" i="19" s="1"/>
  <c r="S33" i="19" s="1"/>
  <c r="J33" i="19"/>
  <c r="K33" i="19" s="1"/>
  <c r="D34" i="19"/>
  <c r="T34" i="19" s="1"/>
  <c r="U34" i="19" s="1"/>
  <c r="F34" i="19"/>
  <c r="H34" i="19"/>
  <c r="I34" i="19" s="1"/>
  <c r="J34" i="19"/>
  <c r="K34" i="19" s="1"/>
  <c r="D35" i="19"/>
  <c r="L35" i="19" s="1"/>
  <c r="F35" i="19"/>
  <c r="G35" i="19" s="1"/>
  <c r="H35" i="19"/>
  <c r="I35" i="19" s="1"/>
  <c r="J35" i="19"/>
  <c r="K35" i="19" s="1"/>
  <c r="D8" i="17"/>
  <c r="T8" i="17" s="1"/>
  <c r="U8" i="17" s="1"/>
  <c r="F8" i="17"/>
  <c r="G8" i="17" s="1"/>
  <c r="H8" i="17"/>
  <c r="I8" i="17" s="1"/>
  <c r="J8" i="17"/>
  <c r="K8" i="17" s="1"/>
  <c r="D9" i="17"/>
  <c r="L9" i="17" s="1"/>
  <c r="F9" i="17"/>
  <c r="G9" i="17" s="1"/>
  <c r="H9" i="17"/>
  <c r="I9" i="17" s="1"/>
  <c r="J9" i="17"/>
  <c r="K9" i="17" s="1"/>
  <c r="D10" i="17"/>
  <c r="T10" i="17" s="1"/>
  <c r="U10" i="17" s="1"/>
  <c r="F10" i="17"/>
  <c r="G10" i="17" s="1"/>
  <c r="H10" i="17"/>
  <c r="I10" i="17" s="1"/>
  <c r="J10" i="17"/>
  <c r="K10" i="17" s="1"/>
  <c r="D11" i="17"/>
  <c r="L11" i="17" s="1"/>
  <c r="P11" i="17" s="1"/>
  <c r="Q11" i="17" s="1"/>
  <c r="F11" i="17"/>
  <c r="G11" i="17" s="1"/>
  <c r="H11" i="17"/>
  <c r="I11" i="17" s="1"/>
  <c r="J11" i="17"/>
  <c r="K11" i="17" s="1"/>
  <c r="D12" i="17"/>
  <c r="T12" i="17" s="1"/>
  <c r="U12" i="17" s="1"/>
  <c r="F12" i="17"/>
  <c r="G12" i="17" s="1"/>
  <c r="H12" i="17"/>
  <c r="I12" i="17" s="1"/>
  <c r="J12" i="17"/>
  <c r="K12" i="17" s="1"/>
  <c r="D13" i="17"/>
  <c r="L13" i="17" s="1"/>
  <c r="N13" i="17" s="1"/>
  <c r="O13" i="17" s="1"/>
  <c r="F13" i="17"/>
  <c r="H13" i="17"/>
  <c r="J13" i="17"/>
  <c r="K13" i="17" s="1"/>
  <c r="D14" i="17"/>
  <c r="T14" i="17" s="1"/>
  <c r="U14" i="17" s="1"/>
  <c r="F14" i="17"/>
  <c r="H14" i="17"/>
  <c r="I14" i="17" s="1"/>
  <c r="J14" i="17"/>
  <c r="K14" i="17" s="1"/>
  <c r="D15" i="17"/>
  <c r="L15" i="17" s="1"/>
  <c r="F15" i="17"/>
  <c r="G15" i="17" s="1"/>
  <c r="H15" i="17"/>
  <c r="I15" i="17" s="1"/>
  <c r="J15" i="17"/>
  <c r="K15" i="17" s="1"/>
  <c r="D16" i="17"/>
  <c r="E16" i="17" s="1"/>
  <c r="F16" i="17"/>
  <c r="G16" i="17" s="1"/>
  <c r="H16" i="17"/>
  <c r="I16" i="17" s="1"/>
  <c r="J16" i="17"/>
  <c r="K16" i="17" s="1"/>
  <c r="D17" i="17"/>
  <c r="L17" i="17" s="1"/>
  <c r="F17" i="17"/>
  <c r="G17" i="17" s="1"/>
  <c r="H17" i="17"/>
  <c r="I17" i="17" s="1"/>
  <c r="J17" i="17"/>
  <c r="K17" i="17" s="1"/>
  <c r="D18" i="17"/>
  <c r="T18" i="17" s="1"/>
  <c r="U18" i="17" s="1"/>
  <c r="F18" i="17"/>
  <c r="G18" i="17" s="1"/>
  <c r="H18" i="17"/>
  <c r="I18" i="17" s="1"/>
  <c r="J18" i="17"/>
  <c r="K18" i="17" s="1"/>
  <c r="D19" i="17"/>
  <c r="L19" i="17" s="1"/>
  <c r="N19" i="17" s="1"/>
  <c r="O19" i="17" s="1"/>
  <c r="F19" i="17"/>
  <c r="G19" i="17" s="1"/>
  <c r="H19" i="17"/>
  <c r="J19" i="17"/>
  <c r="K19" i="17" s="1"/>
  <c r="D20" i="17"/>
  <c r="T20" i="17" s="1"/>
  <c r="U20" i="17" s="1"/>
  <c r="F20" i="17"/>
  <c r="G20" i="17" s="1"/>
  <c r="H20" i="17"/>
  <c r="I20" i="17" s="1"/>
  <c r="J20" i="17"/>
  <c r="K20" i="17" s="1"/>
  <c r="D21" i="17"/>
  <c r="L21" i="17" s="1"/>
  <c r="F21" i="17"/>
  <c r="G21" i="17" s="1"/>
  <c r="H21" i="17"/>
  <c r="I21" i="17" s="1"/>
  <c r="J21" i="17"/>
  <c r="K21" i="17" s="1"/>
  <c r="D22" i="17"/>
  <c r="T22" i="17" s="1"/>
  <c r="U22" i="17" s="1"/>
  <c r="F22" i="17"/>
  <c r="H22" i="17"/>
  <c r="I22" i="17" s="1"/>
  <c r="J22" i="17"/>
  <c r="K22" i="17" s="1"/>
  <c r="D23" i="17"/>
  <c r="L23" i="17" s="1"/>
  <c r="M23" i="17" s="1"/>
  <c r="F23" i="17"/>
  <c r="G23" i="17" s="1"/>
  <c r="H23" i="17"/>
  <c r="I23" i="17" s="1"/>
  <c r="J23" i="17"/>
  <c r="K23" i="17" s="1"/>
  <c r="D24" i="17"/>
  <c r="F24" i="17"/>
  <c r="G24" i="17" s="1"/>
  <c r="H24" i="17"/>
  <c r="I24" i="17" s="1"/>
  <c r="J24" i="17"/>
  <c r="K24" i="17" s="1"/>
  <c r="D25" i="17"/>
  <c r="L25" i="17" s="1"/>
  <c r="N25" i="17" s="1"/>
  <c r="O25" i="17" s="1"/>
  <c r="F25" i="17"/>
  <c r="G25" i="17" s="1"/>
  <c r="H25" i="17"/>
  <c r="J25" i="17"/>
  <c r="K25" i="17" s="1"/>
  <c r="D26" i="17"/>
  <c r="T26" i="17" s="1"/>
  <c r="U26" i="17" s="1"/>
  <c r="F26" i="17"/>
  <c r="H26" i="17"/>
  <c r="I26" i="17" s="1"/>
  <c r="J26" i="17"/>
  <c r="K26" i="17" s="1"/>
  <c r="D27" i="17"/>
  <c r="L27" i="17" s="1"/>
  <c r="F27" i="17"/>
  <c r="G27" i="17" s="1"/>
  <c r="H27" i="17"/>
  <c r="I27" i="17" s="1"/>
  <c r="J27" i="17"/>
  <c r="K27" i="17" s="1"/>
  <c r="D28" i="17"/>
  <c r="T28" i="17" s="1"/>
  <c r="U28" i="17" s="1"/>
  <c r="F28" i="17"/>
  <c r="G28" i="17" s="1"/>
  <c r="H28" i="17"/>
  <c r="I28" i="17" s="1"/>
  <c r="J28" i="17"/>
  <c r="K28" i="17" s="1"/>
  <c r="D29" i="17"/>
  <c r="L29" i="17" s="1"/>
  <c r="P29" i="17" s="1"/>
  <c r="Q29" i="17" s="1"/>
  <c r="F29" i="17"/>
  <c r="G29" i="17" s="1"/>
  <c r="H29" i="17"/>
  <c r="I29" i="17" s="1"/>
  <c r="J29" i="17"/>
  <c r="K29" i="17" s="1"/>
  <c r="D30" i="17"/>
  <c r="T30" i="17" s="1"/>
  <c r="U30" i="17" s="1"/>
  <c r="F30" i="17"/>
  <c r="G30" i="17" s="1"/>
  <c r="H30" i="17"/>
  <c r="J30" i="17"/>
  <c r="K30" i="17" s="1"/>
  <c r="D31" i="17"/>
  <c r="L31" i="17" s="1"/>
  <c r="N31" i="17" s="1"/>
  <c r="O31" i="17" s="1"/>
  <c r="F31" i="17"/>
  <c r="G31" i="17" s="1"/>
  <c r="H31" i="17"/>
  <c r="J31" i="17"/>
  <c r="K31" i="17" s="1"/>
  <c r="D32" i="17"/>
  <c r="T32" i="17" s="1"/>
  <c r="U32" i="17" s="1"/>
  <c r="F32" i="17"/>
  <c r="G32" i="17" s="1"/>
  <c r="H32" i="17"/>
  <c r="I32" i="17" s="1"/>
  <c r="J32" i="17"/>
  <c r="K32" i="17" s="1"/>
  <c r="D33" i="17"/>
  <c r="L33" i="17" s="1"/>
  <c r="F33" i="17"/>
  <c r="G33" i="17" s="1"/>
  <c r="H33" i="17"/>
  <c r="I33" i="17" s="1"/>
  <c r="J33" i="17"/>
  <c r="K33" i="17" s="1"/>
  <c r="D34" i="17"/>
  <c r="T34" i="17" s="1"/>
  <c r="U34" i="17" s="1"/>
  <c r="F34" i="17"/>
  <c r="G34" i="17" s="1"/>
  <c r="H34" i="17"/>
  <c r="J34" i="17"/>
  <c r="K34" i="17" s="1"/>
  <c r="D35" i="17"/>
  <c r="L35" i="17" s="1"/>
  <c r="F35" i="17"/>
  <c r="G35" i="17" s="1"/>
  <c r="H35" i="17"/>
  <c r="I35" i="17" s="1"/>
  <c r="J35" i="17"/>
  <c r="K35" i="17" s="1"/>
  <c r="T24" i="17"/>
  <c r="U24" i="17" s="1"/>
  <c r="T16" i="17"/>
  <c r="U16" i="17" s="1"/>
  <c r="G13" i="17"/>
  <c r="U30" i="19"/>
  <c r="L15" i="19"/>
  <c r="T32" i="23"/>
  <c r="U32" i="23" s="1"/>
  <c r="U26" i="23"/>
  <c r="L25" i="23"/>
  <c r="N25" i="23" s="1"/>
  <c r="O25" i="23" s="1"/>
  <c r="T24" i="23"/>
  <c r="U24" i="23" s="1"/>
  <c r="E18" i="23"/>
  <c r="T18" i="23"/>
  <c r="U18" i="23" s="1"/>
  <c r="G15" i="23"/>
  <c r="E12" i="23"/>
  <c r="T12" i="23"/>
  <c r="U12" i="23" s="1"/>
  <c r="L11" i="23"/>
  <c r="L9" i="23"/>
  <c r="P9" i="23" s="1"/>
  <c r="Q9" i="23" s="1"/>
  <c r="E8" i="23"/>
  <c r="L35" i="35"/>
  <c r="N35" i="35" s="1"/>
  <c r="O35" i="35" s="1"/>
  <c r="E34" i="35"/>
  <c r="T34" i="35"/>
  <c r="U34" i="35" s="1"/>
  <c r="L33" i="35"/>
  <c r="N33" i="35" s="1"/>
  <c r="O33" i="35" s="1"/>
  <c r="L31" i="35"/>
  <c r="E30" i="35"/>
  <c r="T30" i="35"/>
  <c r="U30" i="35" s="1"/>
  <c r="E28" i="35"/>
  <c r="T28" i="35"/>
  <c r="U28" i="35" s="1"/>
  <c r="L27" i="35"/>
  <c r="M27" i="35" s="1"/>
  <c r="E26" i="35"/>
  <c r="L25" i="35"/>
  <c r="N25" i="35" s="1"/>
  <c r="O25" i="35" s="1"/>
  <c r="G24" i="35"/>
  <c r="E24" i="35"/>
  <c r="T24" i="35"/>
  <c r="U24" i="35" s="1"/>
  <c r="E22" i="35"/>
  <c r="T22" i="35"/>
  <c r="U22" i="35" s="1"/>
  <c r="G21" i="35"/>
  <c r="L21" i="35"/>
  <c r="N21" i="35" s="1"/>
  <c r="O21" i="35" s="1"/>
  <c r="G20" i="35"/>
  <c r="G18" i="35"/>
  <c r="E18" i="35"/>
  <c r="G17" i="35"/>
  <c r="L17" i="35"/>
  <c r="P17" i="35" s="1"/>
  <c r="Q17" i="35" s="1"/>
  <c r="T16" i="35"/>
  <c r="U16" i="35" s="1"/>
  <c r="G15" i="35"/>
  <c r="L15" i="35"/>
  <c r="G14" i="35"/>
  <c r="R14" i="35"/>
  <c r="S14" i="35" s="1"/>
  <c r="G13" i="35"/>
  <c r="L13" i="35"/>
  <c r="G12" i="35"/>
  <c r="R12" i="35"/>
  <c r="S12" i="35" s="1"/>
  <c r="T12" i="35"/>
  <c r="U12" i="35" s="1"/>
  <c r="G11" i="35"/>
  <c r="L11" i="35"/>
  <c r="T10" i="35"/>
  <c r="U10" i="35" s="1"/>
  <c r="G9" i="35"/>
  <c r="L9" i="35"/>
  <c r="G8" i="35"/>
  <c r="R8" i="35"/>
  <c r="S8" i="35" s="1"/>
  <c r="G35" i="33"/>
  <c r="L35" i="33"/>
  <c r="G34" i="33"/>
  <c r="R34" i="33"/>
  <c r="S34" i="33" s="1"/>
  <c r="T34" i="33"/>
  <c r="U34" i="33" s="1"/>
  <c r="G33" i="33"/>
  <c r="L33" i="33"/>
  <c r="G32" i="33"/>
  <c r="R32" i="33"/>
  <c r="S32" i="33" s="1"/>
  <c r="T32" i="33"/>
  <c r="U32" i="33" s="1"/>
  <c r="G31" i="33"/>
  <c r="L31" i="33"/>
  <c r="R30" i="33"/>
  <c r="S30" i="33" s="1"/>
  <c r="E30" i="33"/>
  <c r="T30" i="33"/>
  <c r="U30" i="33" s="1"/>
  <c r="L29" i="33"/>
  <c r="M29" i="33" s="1"/>
  <c r="R28" i="33"/>
  <c r="S28" i="33" s="1"/>
  <c r="E28" i="33"/>
  <c r="T28" i="33"/>
  <c r="U28" i="33" s="1"/>
  <c r="R27" i="33"/>
  <c r="S27" i="33" s="1"/>
  <c r="E27" i="33"/>
  <c r="L27" i="33"/>
  <c r="P27" i="33" s="1"/>
  <c r="Q27" i="33" s="1"/>
  <c r="T27" i="33"/>
  <c r="U27" i="33" s="1"/>
  <c r="G26" i="33"/>
  <c r="E26" i="33"/>
  <c r="L26" i="33"/>
  <c r="N26" i="33" s="1"/>
  <c r="O26" i="33" s="1"/>
  <c r="T26" i="33"/>
  <c r="U26" i="33" s="1"/>
  <c r="R25" i="33"/>
  <c r="S25" i="33" s="1"/>
  <c r="E25" i="33"/>
  <c r="L25" i="33"/>
  <c r="T25" i="33"/>
  <c r="U25" i="33" s="1"/>
  <c r="G24" i="33"/>
  <c r="E24" i="33"/>
  <c r="L24" i="33"/>
  <c r="T24" i="33"/>
  <c r="U24" i="33" s="1"/>
  <c r="R23" i="33"/>
  <c r="S23" i="33" s="1"/>
  <c r="E23" i="33"/>
  <c r="L23" i="33"/>
  <c r="T23" i="33"/>
  <c r="U23" i="33" s="1"/>
  <c r="G22" i="33"/>
  <c r="R22" i="33"/>
  <c r="S22" i="33" s="1"/>
  <c r="E22" i="33"/>
  <c r="L22" i="33"/>
  <c r="T22" i="33"/>
  <c r="U22" i="33" s="1"/>
  <c r="G21" i="33"/>
  <c r="R21" i="33"/>
  <c r="S21" i="33" s="1"/>
  <c r="E21" i="33"/>
  <c r="L21" i="33"/>
  <c r="T21" i="33"/>
  <c r="U21" i="33" s="1"/>
  <c r="G20" i="33"/>
  <c r="R20" i="33"/>
  <c r="S20" i="33" s="1"/>
  <c r="E20" i="33"/>
  <c r="L20" i="33"/>
  <c r="T20" i="33"/>
  <c r="U20" i="33" s="1"/>
  <c r="G19" i="33"/>
  <c r="R19" i="33"/>
  <c r="S19" i="33" s="1"/>
  <c r="E19" i="33"/>
  <c r="L19" i="33"/>
  <c r="T19" i="33"/>
  <c r="U19" i="33" s="1"/>
  <c r="G18" i="33"/>
  <c r="R18" i="33"/>
  <c r="S18" i="33" s="1"/>
  <c r="E18" i="33"/>
  <c r="L18" i="33"/>
  <c r="T18" i="33"/>
  <c r="U18" i="33" s="1"/>
  <c r="G17" i="33"/>
  <c r="R17" i="33"/>
  <c r="S17" i="33" s="1"/>
  <c r="E17" i="33"/>
  <c r="L17" i="33"/>
  <c r="T17" i="33"/>
  <c r="U17" i="33" s="1"/>
  <c r="G16" i="33"/>
  <c r="R16" i="33"/>
  <c r="S16" i="33" s="1"/>
  <c r="E16" i="33"/>
  <c r="L16" i="33"/>
  <c r="T16" i="33"/>
  <c r="U16" i="33" s="1"/>
  <c r="G15" i="33"/>
  <c r="R15" i="33"/>
  <c r="S15" i="33" s="1"/>
  <c r="E15" i="33"/>
  <c r="L15" i="33"/>
  <c r="T15" i="33"/>
  <c r="U15" i="33" s="1"/>
  <c r="G14" i="33"/>
  <c r="R14" i="33"/>
  <c r="S14" i="33" s="1"/>
  <c r="E14" i="33"/>
  <c r="L14" i="33"/>
  <c r="T14" i="33"/>
  <c r="U14" i="33" s="1"/>
  <c r="G13" i="33"/>
  <c r="R13" i="33"/>
  <c r="S13" i="33" s="1"/>
  <c r="E13" i="33"/>
  <c r="L13" i="33"/>
  <c r="T13" i="33"/>
  <c r="U13" i="33" s="1"/>
  <c r="G12" i="33"/>
  <c r="R12" i="33"/>
  <c r="S12" i="33" s="1"/>
  <c r="E12" i="33"/>
  <c r="L12" i="33"/>
  <c r="T12" i="33"/>
  <c r="U12" i="33" s="1"/>
  <c r="G11" i="33"/>
  <c r="R11" i="33"/>
  <c r="S11" i="33" s="1"/>
  <c r="E11" i="33"/>
  <c r="L11" i="33"/>
  <c r="T11" i="33"/>
  <c r="U11" i="33" s="1"/>
  <c r="G10" i="33"/>
  <c r="R10" i="33"/>
  <c r="S10" i="33" s="1"/>
  <c r="E10" i="33"/>
  <c r="L10" i="33"/>
  <c r="T10" i="33"/>
  <c r="U10" i="33" s="1"/>
  <c r="G9" i="33"/>
  <c r="R9" i="33"/>
  <c r="S9" i="33" s="1"/>
  <c r="E9" i="33"/>
  <c r="L9" i="33"/>
  <c r="T9" i="33"/>
  <c r="U9" i="33" s="1"/>
  <c r="G8" i="33"/>
  <c r="R8" i="33"/>
  <c r="S8" i="33" s="1"/>
  <c r="E8" i="33"/>
  <c r="L8" i="33"/>
  <c r="T8" i="33"/>
  <c r="U8" i="33" s="1"/>
  <c r="G35" i="31"/>
  <c r="R35" i="31"/>
  <c r="S35" i="31" s="1"/>
  <c r="E35" i="31"/>
  <c r="L35" i="31"/>
  <c r="T35" i="31"/>
  <c r="U35" i="31" s="1"/>
  <c r="G34" i="31"/>
  <c r="R34" i="31"/>
  <c r="S34" i="31" s="1"/>
  <c r="E34" i="31"/>
  <c r="L34" i="31"/>
  <c r="T34" i="31"/>
  <c r="U34" i="31" s="1"/>
  <c r="G33" i="31"/>
  <c r="R33" i="31"/>
  <c r="S33" i="31" s="1"/>
  <c r="E33" i="31"/>
  <c r="L33" i="31"/>
  <c r="T33" i="31"/>
  <c r="U33" i="31" s="1"/>
  <c r="G32" i="31"/>
  <c r="R32" i="31"/>
  <c r="S32" i="31" s="1"/>
  <c r="E32" i="31"/>
  <c r="L32" i="31"/>
  <c r="T32" i="31"/>
  <c r="U32" i="31" s="1"/>
  <c r="G31" i="31"/>
  <c r="R31" i="31"/>
  <c r="S31" i="31" s="1"/>
  <c r="E31" i="31"/>
  <c r="L31" i="31"/>
  <c r="T31" i="31"/>
  <c r="U31" i="31" s="1"/>
  <c r="G30" i="31"/>
  <c r="R30" i="31"/>
  <c r="S30" i="31" s="1"/>
  <c r="E30" i="31"/>
  <c r="L30" i="31"/>
  <c r="T30" i="31"/>
  <c r="U30" i="31" s="1"/>
  <c r="G29" i="31"/>
  <c r="R29" i="31"/>
  <c r="S29" i="31" s="1"/>
  <c r="E29" i="31"/>
  <c r="L29" i="31"/>
  <c r="T29" i="31"/>
  <c r="U29" i="31" s="1"/>
  <c r="G28" i="31"/>
  <c r="R28" i="31"/>
  <c r="S28" i="31" s="1"/>
  <c r="E28" i="31"/>
  <c r="L28" i="31"/>
  <c r="T28" i="31"/>
  <c r="U28" i="31" s="1"/>
  <c r="G27" i="31"/>
  <c r="R27" i="31"/>
  <c r="S27" i="31" s="1"/>
  <c r="E27" i="31"/>
  <c r="L27" i="31"/>
  <c r="T27" i="31"/>
  <c r="U27" i="31" s="1"/>
  <c r="G26" i="31"/>
  <c r="R26" i="31"/>
  <c r="S26" i="31" s="1"/>
  <c r="E26" i="31"/>
  <c r="L26" i="31"/>
  <c r="T26" i="31"/>
  <c r="U26" i="31" s="1"/>
  <c r="G25" i="31"/>
  <c r="R25" i="31"/>
  <c r="S25" i="31" s="1"/>
  <c r="E25" i="31"/>
  <c r="L25" i="31"/>
  <c r="T25" i="31"/>
  <c r="U25" i="31" s="1"/>
  <c r="G24" i="31"/>
  <c r="R24" i="31"/>
  <c r="S24" i="31" s="1"/>
  <c r="E24" i="31"/>
  <c r="L24" i="31"/>
  <c r="T24" i="31"/>
  <c r="U24" i="31" s="1"/>
  <c r="G23" i="31"/>
  <c r="R23" i="31"/>
  <c r="S23" i="31" s="1"/>
  <c r="E23" i="31"/>
  <c r="L23" i="31"/>
  <c r="T23" i="31"/>
  <c r="U23" i="31" s="1"/>
  <c r="G22" i="31"/>
  <c r="R22" i="31"/>
  <c r="S22" i="31" s="1"/>
  <c r="E22" i="31"/>
  <c r="L22" i="31"/>
  <c r="T22" i="31"/>
  <c r="U22" i="31" s="1"/>
  <c r="G21" i="31"/>
  <c r="R21" i="31"/>
  <c r="S21" i="31" s="1"/>
  <c r="E21" i="31"/>
  <c r="L21" i="31"/>
  <c r="T21" i="31"/>
  <c r="U21" i="31" s="1"/>
  <c r="G20" i="31"/>
  <c r="R20" i="31"/>
  <c r="S20" i="31" s="1"/>
  <c r="E20" i="31"/>
  <c r="L20" i="31"/>
  <c r="T20" i="31"/>
  <c r="U20" i="31" s="1"/>
  <c r="G19" i="31"/>
  <c r="R19" i="31"/>
  <c r="S19" i="31" s="1"/>
  <c r="E19" i="31"/>
  <c r="L19" i="31"/>
  <c r="T19" i="31"/>
  <c r="U19" i="31" s="1"/>
  <c r="G18" i="31"/>
  <c r="R18" i="31"/>
  <c r="S18" i="31" s="1"/>
  <c r="E18" i="31"/>
  <c r="L18" i="31"/>
  <c r="T18" i="31"/>
  <c r="U18" i="31" s="1"/>
  <c r="G17" i="31"/>
  <c r="R17" i="31"/>
  <c r="S17" i="31" s="1"/>
  <c r="E17" i="31"/>
  <c r="L17" i="31"/>
  <c r="T17" i="31"/>
  <c r="U17" i="31" s="1"/>
  <c r="G16" i="31"/>
  <c r="R16" i="31"/>
  <c r="S16" i="31" s="1"/>
  <c r="E16" i="31"/>
  <c r="L16" i="31"/>
  <c r="T16" i="31"/>
  <c r="U16" i="31" s="1"/>
  <c r="G15" i="31"/>
  <c r="R15" i="31"/>
  <c r="S15" i="31" s="1"/>
  <c r="E15" i="31"/>
  <c r="L15" i="31"/>
  <c r="T15" i="31"/>
  <c r="U15" i="31" s="1"/>
  <c r="G14" i="31"/>
  <c r="R14" i="31"/>
  <c r="S14" i="31" s="1"/>
  <c r="E14" i="31"/>
  <c r="L14" i="31"/>
  <c r="T14" i="31"/>
  <c r="U14" i="31" s="1"/>
  <c r="G13" i="31"/>
  <c r="R13" i="31"/>
  <c r="S13" i="31" s="1"/>
  <c r="E13" i="31"/>
  <c r="L13" i="31"/>
  <c r="T13" i="31"/>
  <c r="U13" i="31" s="1"/>
  <c r="G12" i="31"/>
  <c r="R12" i="31"/>
  <c r="S12" i="31" s="1"/>
  <c r="E12" i="31"/>
  <c r="L12" i="31"/>
  <c r="T12" i="31"/>
  <c r="U12" i="31" s="1"/>
  <c r="G11" i="31"/>
  <c r="R11" i="31"/>
  <c r="S11" i="31" s="1"/>
  <c r="E11" i="31"/>
  <c r="L11" i="31"/>
  <c r="T11" i="31"/>
  <c r="U11" i="31" s="1"/>
  <c r="G10" i="31"/>
  <c r="R10" i="31"/>
  <c r="S10" i="31" s="1"/>
  <c r="E10" i="31"/>
  <c r="L10" i="31"/>
  <c r="T10" i="31"/>
  <c r="U10" i="31" s="1"/>
  <c r="G9" i="31"/>
  <c r="R9" i="31"/>
  <c r="S9" i="31" s="1"/>
  <c r="E9" i="31"/>
  <c r="L9" i="31"/>
  <c r="T9" i="31"/>
  <c r="U9" i="31" s="1"/>
  <c r="G8" i="31"/>
  <c r="R8" i="31"/>
  <c r="S8" i="31" s="1"/>
  <c r="E8" i="31"/>
  <c r="L8" i="31"/>
  <c r="T8" i="31"/>
  <c r="U8" i="31" s="1"/>
  <c r="E35" i="29"/>
  <c r="L35" i="29"/>
  <c r="P35" i="29" s="1"/>
  <c r="Q35" i="29" s="1"/>
  <c r="T35" i="29"/>
  <c r="U35" i="29" s="1"/>
  <c r="G34" i="29"/>
  <c r="R34" i="29"/>
  <c r="S34" i="29" s="1"/>
  <c r="T34" i="29"/>
  <c r="U34" i="29" s="1"/>
  <c r="L33" i="29"/>
  <c r="E32" i="29"/>
  <c r="L32" i="29"/>
  <c r="M32" i="29" s="1"/>
  <c r="T32" i="29"/>
  <c r="U32" i="29" s="1"/>
  <c r="G31" i="29"/>
  <c r="T31" i="29"/>
  <c r="U31" i="29" s="1"/>
  <c r="E30" i="29"/>
  <c r="G29" i="29"/>
  <c r="E29" i="29"/>
  <c r="L29" i="29"/>
  <c r="T29" i="29"/>
  <c r="U29" i="29" s="1"/>
  <c r="G28" i="29"/>
  <c r="T28" i="29"/>
  <c r="U28" i="29" s="1"/>
  <c r="T27" i="29"/>
  <c r="U27" i="29" s="1"/>
  <c r="E26" i="29"/>
  <c r="L26" i="29"/>
  <c r="N26" i="29" s="1"/>
  <c r="O26" i="29" s="1"/>
  <c r="T26" i="29"/>
  <c r="U26" i="29" s="1"/>
  <c r="G25" i="29"/>
  <c r="R25" i="29"/>
  <c r="S25" i="29" s="1"/>
  <c r="T25" i="29"/>
  <c r="U25" i="29" s="1"/>
  <c r="L24" i="29"/>
  <c r="M24" i="29" s="1"/>
  <c r="E23" i="29"/>
  <c r="L23" i="29"/>
  <c r="T23" i="29"/>
  <c r="U23" i="29" s="1"/>
  <c r="G22" i="29"/>
  <c r="T22" i="29"/>
  <c r="U22" i="29" s="1"/>
  <c r="E21" i="29"/>
  <c r="G20" i="29"/>
  <c r="E20" i="29"/>
  <c r="L20" i="29"/>
  <c r="N20" i="29" s="1"/>
  <c r="O20" i="29" s="1"/>
  <c r="T20" i="29"/>
  <c r="U20" i="29" s="1"/>
  <c r="G19" i="29"/>
  <c r="T19" i="29"/>
  <c r="U19" i="29" s="1"/>
  <c r="T18" i="29"/>
  <c r="U18" i="29" s="1"/>
  <c r="E17" i="29"/>
  <c r="L17" i="29"/>
  <c r="T17" i="29"/>
  <c r="U17" i="29" s="1"/>
  <c r="G16" i="29"/>
  <c r="R16" i="29"/>
  <c r="S16" i="29" s="1"/>
  <c r="T16" i="29"/>
  <c r="U16" i="29" s="1"/>
  <c r="L15" i="29"/>
  <c r="E14" i="29"/>
  <c r="L14" i="29"/>
  <c r="N14" i="29" s="1"/>
  <c r="O14" i="29" s="1"/>
  <c r="T14" i="29"/>
  <c r="U14" i="29" s="1"/>
  <c r="G13" i="29"/>
  <c r="T13" i="29"/>
  <c r="U13" i="29" s="1"/>
  <c r="E12" i="29"/>
  <c r="G11" i="29"/>
  <c r="E11" i="29"/>
  <c r="L11" i="29"/>
  <c r="T11" i="29"/>
  <c r="U11" i="29" s="1"/>
  <c r="G10" i="29"/>
  <c r="T10" i="29"/>
  <c r="U10" i="29" s="1"/>
  <c r="T9" i="29"/>
  <c r="U9" i="29" s="1"/>
  <c r="E8" i="29"/>
  <c r="L8" i="29"/>
  <c r="N8" i="29" s="1"/>
  <c r="O8" i="29" s="1"/>
  <c r="T8" i="29"/>
  <c r="U8" i="29" s="1"/>
  <c r="E35" i="27"/>
  <c r="L35" i="27"/>
  <c r="T35" i="27"/>
  <c r="U35" i="27" s="1"/>
  <c r="G34" i="27"/>
  <c r="E34" i="27"/>
  <c r="L34" i="27"/>
  <c r="N34" i="27" s="1"/>
  <c r="O34" i="27" s="1"/>
  <c r="T34" i="27"/>
  <c r="U34" i="27" s="1"/>
  <c r="G33" i="27"/>
  <c r="R33" i="27"/>
  <c r="S33" i="27" s="1"/>
  <c r="T33" i="27"/>
  <c r="U33" i="27" s="1"/>
  <c r="E32" i="27"/>
  <c r="L32" i="27"/>
  <c r="T32" i="27"/>
  <c r="U32" i="27" s="1"/>
  <c r="G31" i="27"/>
  <c r="E31" i="27"/>
  <c r="L31" i="27"/>
  <c r="T31" i="27"/>
  <c r="U31" i="27" s="1"/>
  <c r="G30" i="27"/>
  <c r="R30" i="27"/>
  <c r="S30" i="27" s="1"/>
  <c r="T30" i="27"/>
  <c r="U30" i="27" s="1"/>
  <c r="E29" i="27"/>
  <c r="L29" i="27"/>
  <c r="T29" i="27"/>
  <c r="U29" i="27" s="1"/>
  <c r="G28" i="27"/>
  <c r="E28" i="27"/>
  <c r="L28" i="27"/>
  <c r="N28" i="27" s="1"/>
  <c r="O28" i="27" s="1"/>
  <c r="T28" i="27"/>
  <c r="U28" i="27" s="1"/>
  <c r="G27" i="27"/>
  <c r="R27" i="27"/>
  <c r="S27" i="27" s="1"/>
  <c r="T27" i="27"/>
  <c r="U27" i="27" s="1"/>
  <c r="E26" i="27"/>
  <c r="L26" i="27"/>
  <c r="T26" i="27"/>
  <c r="U26" i="27" s="1"/>
  <c r="G25" i="27"/>
  <c r="E25" i="27"/>
  <c r="L25" i="27"/>
  <c r="T25" i="27"/>
  <c r="U25" i="27" s="1"/>
  <c r="G24" i="27"/>
  <c r="R24" i="27"/>
  <c r="S24" i="27" s="1"/>
  <c r="T24" i="27"/>
  <c r="U24" i="27" s="1"/>
  <c r="E23" i="27"/>
  <c r="L23" i="27"/>
  <c r="T23" i="27"/>
  <c r="U23" i="27" s="1"/>
  <c r="G22" i="27"/>
  <c r="E22" i="27"/>
  <c r="L22" i="27"/>
  <c r="N22" i="27" s="1"/>
  <c r="O22" i="27" s="1"/>
  <c r="T22" i="27"/>
  <c r="U22" i="27" s="1"/>
  <c r="G21" i="27"/>
  <c r="R21" i="27"/>
  <c r="S21" i="27" s="1"/>
  <c r="T21" i="27"/>
  <c r="U21" i="27" s="1"/>
  <c r="E20" i="27"/>
  <c r="L20" i="27"/>
  <c r="T20" i="27"/>
  <c r="U20" i="27" s="1"/>
  <c r="G19" i="27"/>
  <c r="E19" i="27"/>
  <c r="L19" i="27"/>
  <c r="T19" i="27"/>
  <c r="U19" i="27" s="1"/>
  <c r="G18" i="27"/>
  <c r="R18" i="27"/>
  <c r="S18" i="27" s="1"/>
  <c r="T18" i="27"/>
  <c r="U18" i="27" s="1"/>
  <c r="E17" i="27"/>
  <c r="L17" i="27"/>
  <c r="T17" i="27"/>
  <c r="U17" i="27" s="1"/>
  <c r="G16" i="27"/>
  <c r="E16" i="27"/>
  <c r="L16" i="27"/>
  <c r="N16" i="27" s="1"/>
  <c r="O16" i="27" s="1"/>
  <c r="T16" i="27"/>
  <c r="U16" i="27" s="1"/>
  <c r="G15" i="27"/>
  <c r="R15" i="27"/>
  <c r="S15" i="27" s="1"/>
  <c r="T15" i="27"/>
  <c r="U15" i="27" s="1"/>
  <c r="E14" i="27"/>
  <c r="L14" i="27"/>
  <c r="T14" i="27"/>
  <c r="U14" i="27" s="1"/>
  <c r="G13" i="27"/>
  <c r="E13" i="27"/>
  <c r="L13" i="27"/>
  <c r="T13" i="27"/>
  <c r="U13" i="27" s="1"/>
  <c r="G12" i="27"/>
  <c r="R12" i="27"/>
  <c r="S12" i="27" s="1"/>
  <c r="T12" i="27"/>
  <c r="U12" i="27" s="1"/>
  <c r="E11" i="27"/>
  <c r="L11" i="27"/>
  <c r="T11" i="27"/>
  <c r="U11" i="27" s="1"/>
  <c r="G10" i="27"/>
  <c r="E10" i="27"/>
  <c r="L10" i="27"/>
  <c r="N10" i="27" s="1"/>
  <c r="O10" i="27" s="1"/>
  <c r="T10" i="27"/>
  <c r="U10" i="27" s="1"/>
  <c r="G9" i="27"/>
  <c r="R9" i="27"/>
  <c r="S9" i="27" s="1"/>
  <c r="T9" i="27"/>
  <c r="U9" i="27" s="1"/>
  <c r="E8" i="27"/>
  <c r="L8" i="27"/>
  <c r="T8" i="27"/>
  <c r="U8" i="27" s="1"/>
  <c r="G35" i="51"/>
  <c r="R35" i="51"/>
  <c r="S35" i="51" s="1"/>
  <c r="T35" i="51"/>
  <c r="U35" i="51" s="1"/>
  <c r="E34" i="51"/>
  <c r="L34" i="51"/>
  <c r="T34" i="51"/>
  <c r="U34" i="51" s="1"/>
  <c r="G33" i="51"/>
  <c r="E33" i="51"/>
  <c r="L33" i="51"/>
  <c r="T33" i="51"/>
  <c r="U33" i="51" s="1"/>
  <c r="G32" i="51"/>
  <c r="R32" i="51"/>
  <c r="S32" i="51" s="1"/>
  <c r="T32" i="51"/>
  <c r="U32" i="51" s="1"/>
  <c r="E31" i="51"/>
  <c r="L31" i="51"/>
  <c r="T31" i="51"/>
  <c r="U31" i="51" s="1"/>
  <c r="G30" i="51"/>
  <c r="E30" i="51"/>
  <c r="L30" i="51"/>
  <c r="M30" i="51" s="1"/>
  <c r="T30" i="51"/>
  <c r="U30" i="51" s="1"/>
  <c r="G29" i="51"/>
  <c r="R29" i="51"/>
  <c r="S29" i="51" s="1"/>
  <c r="T29" i="51"/>
  <c r="U29" i="51" s="1"/>
  <c r="E28" i="51"/>
  <c r="L28" i="51"/>
  <c r="T28" i="51"/>
  <c r="U28" i="51" s="1"/>
  <c r="G27" i="51"/>
  <c r="E27" i="51"/>
  <c r="L27" i="51"/>
  <c r="T27" i="51"/>
  <c r="U27" i="51" s="1"/>
  <c r="G26" i="51"/>
  <c r="R26" i="51"/>
  <c r="S26" i="51" s="1"/>
  <c r="T26" i="51"/>
  <c r="U26" i="51" s="1"/>
  <c r="E25" i="51"/>
  <c r="L25" i="51"/>
  <c r="T25" i="51"/>
  <c r="U25" i="51" s="1"/>
  <c r="G24" i="51"/>
  <c r="E24" i="51"/>
  <c r="L24" i="51"/>
  <c r="M24" i="51" s="1"/>
  <c r="T24" i="51"/>
  <c r="U24" i="51" s="1"/>
  <c r="G23" i="51"/>
  <c r="R23" i="51"/>
  <c r="S23" i="51" s="1"/>
  <c r="T23" i="51"/>
  <c r="U23" i="51" s="1"/>
  <c r="E22" i="51"/>
  <c r="L22" i="51"/>
  <c r="T22" i="51"/>
  <c r="U22" i="51" s="1"/>
  <c r="G21" i="51"/>
  <c r="E21" i="51"/>
  <c r="L21" i="51"/>
  <c r="T21" i="51"/>
  <c r="U21" i="51" s="1"/>
  <c r="G20" i="51"/>
  <c r="R20" i="51"/>
  <c r="S20" i="51" s="1"/>
  <c r="T20" i="51"/>
  <c r="U20" i="51" s="1"/>
  <c r="E19" i="51"/>
  <c r="L19" i="51"/>
  <c r="T19" i="51"/>
  <c r="U19" i="51" s="1"/>
  <c r="G18" i="51"/>
  <c r="E18" i="51"/>
  <c r="L18" i="51"/>
  <c r="M18" i="51" s="1"/>
  <c r="T18" i="51"/>
  <c r="U18" i="51" s="1"/>
  <c r="G17" i="51"/>
  <c r="R17" i="51"/>
  <c r="S17" i="51" s="1"/>
  <c r="T17" i="51"/>
  <c r="U17" i="51" s="1"/>
  <c r="E16" i="51"/>
  <c r="L16" i="51"/>
  <c r="T16" i="51"/>
  <c r="U16" i="51" s="1"/>
  <c r="G15" i="51"/>
  <c r="E15" i="51"/>
  <c r="L15" i="51"/>
  <c r="T15" i="51"/>
  <c r="U15" i="51" s="1"/>
  <c r="G14" i="51"/>
  <c r="R14" i="51"/>
  <c r="S14" i="51" s="1"/>
  <c r="T14" i="51"/>
  <c r="U14" i="51" s="1"/>
  <c r="E13" i="51"/>
  <c r="L13" i="51"/>
  <c r="T13" i="51"/>
  <c r="U13" i="51" s="1"/>
  <c r="G12" i="51"/>
  <c r="E12" i="51"/>
  <c r="L12" i="51"/>
  <c r="M12" i="51" s="1"/>
  <c r="T12" i="51"/>
  <c r="U12" i="51" s="1"/>
  <c r="G11" i="51"/>
  <c r="R11" i="51"/>
  <c r="S11" i="51" s="1"/>
  <c r="T11" i="51"/>
  <c r="U11" i="51" s="1"/>
  <c r="E10" i="51"/>
  <c r="L10" i="51"/>
  <c r="T10" i="51"/>
  <c r="U10" i="51" s="1"/>
  <c r="G9" i="51"/>
  <c r="E9" i="51"/>
  <c r="L9" i="51"/>
  <c r="T9" i="51"/>
  <c r="U9" i="51" s="1"/>
  <c r="G8" i="51"/>
  <c r="R8" i="51"/>
  <c r="S8" i="51" s="1"/>
  <c r="T8" i="51"/>
  <c r="U8" i="51" s="1"/>
  <c r="I12" i="58"/>
  <c r="J12" i="58" s="1"/>
  <c r="G35" i="53"/>
  <c r="E35" i="53"/>
  <c r="L35" i="53"/>
  <c r="T35" i="53"/>
  <c r="U35" i="53" s="1"/>
  <c r="G34" i="53"/>
  <c r="R34" i="53"/>
  <c r="S34" i="53" s="1"/>
  <c r="L34" i="53"/>
  <c r="M34" i="53" s="1"/>
  <c r="R33" i="53"/>
  <c r="S33" i="53" s="1"/>
  <c r="E33" i="53"/>
  <c r="L33" i="53"/>
  <c r="T33" i="53"/>
  <c r="U33" i="53" s="1"/>
  <c r="G32" i="53"/>
  <c r="E32" i="53"/>
  <c r="L32" i="53"/>
  <c r="M32" i="53" s="1"/>
  <c r="T32" i="53"/>
  <c r="U32" i="53" s="1"/>
  <c r="G31" i="53"/>
  <c r="R31" i="53"/>
  <c r="S31" i="53" s="1"/>
  <c r="L31" i="53"/>
  <c r="M31" i="53" s="1"/>
  <c r="R30" i="53"/>
  <c r="S30" i="53" s="1"/>
  <c r="E30" i="53"/>
  <c r="L30" i="53"/>
  <c r="M30" i="53" s="1"/>
  <c r="T30" i="53"/>
  <c r="U30" i="53" s="1"/>
  <c r="G29" i="53"/>
  <c r="E29" i="53"/>
  <c r="L29" i="53"/>
  <c r="T29" i="53"/>
  <c r="U29" i="53" s="1"/>
  <c r="G28" i="53"/>
  <c r="R28" i="53"/>
  <c r="S28" i="53" s="1"/>
  <c r="L28" i="53"/>
  <c r="M28" i="53" s="1"/>
  <c r="R27" i="53"/>
  <c r="S27" i="53" s="1"/>
  <c r="E27" i="53"/>
  <c r="L27" i="53"/>
  <c r="T27" i="53"/>
  <c r="U27" i="53" s="1"/>
  <c r="G26" i="53"/>
  <c r="E26" i="53"/>
  <c r="L26" i="53"/>
  <c r="M26" i="53" s="1"/>
  <c r="T26" i="53"/>
  <c r="U26" i="53" s="1"/>
  <c r="G25" i="53"/>
  <c r="R25" i="53"/>
  <c r="S25" i="53" s="1"/>
  <c r="L25" i="53"/>
  <c r="M25" i="53" s="1"/>
  <c r="R24" i="53"/>
  <c r="S24" i="53" s="1"/>
  <c r="E24" i="53"/>
  <c r="L24" i="53"/>
  <c r="M24" i="53" s="1"/>
  <c r="T24" i="53"/>
  <c r="U24" i="53" s="1"/>
  <c r="G23" i="53"/>
  <c r="E23" i="53"/>
  <c r="L23" i="53"/>
  <c r="T23" i="53"/>
  <c r="U23" i="53" s="1"/>
  <c r="G22" i="53"/>
  <c r="R22" i="53"/>
  <c r="S22" i="53" s="1"/>
  <c r="L22" i="53"/>
  <c r="M22" i="53" s="1"/>
  <c r="R21" i="53"/>
  <c r="S21" i="53" s="1"/>
  <c r="E21" i="53"/>
  <c r="L21" i="53"/>
  <c r="T21" i="53"/>
  <c r="U21" i="53" s="1"/>
  <c r="G20" i="53"/>
  <c r="E20" i="53"/>
  <c r="L20" i="53"/>
  <c r="M20" i="53" s="1"/>
  <c r="T20" i="53"/>
  <c r="U20" i="53" s="1"/>
  <c r="G19" i="53"/>
  <c r="R19" i="53"/>
  <c r="S19" i="53" s="1"/>
  <c r="L19" i="53"/>
  <c r="M19" i="53" s="1"/>
  <c r="R18" i="53"/>
  <c r="S18" i="53" s="1"/>
  <c r="E18" i="53"/>
  <c r="L18" i="53"/>
  <c r="M18" i="53" s="1"/>
  <c r="T18" i="53"/>
  <c r="U18" i="53" s="1"/>
  <c r="G17" i="53"/>
  <c r="E17" i="53"/>
  <c r="L17" i="53"/>
  <c r="T17" i="53"/>
  <c r="U17" i="53" s="1"/>
  <c r="G16" i="53"/>
  <c r="R16" i="53"/>
  <c r="S16" i="53" s="1"/>
  <c r="L16" i="53"/>
  <c r="M16" i="53" s="1"/>
  <c r="R15" i="53"/>
  <c r="S15" i="53" s="1"/>
  <c r="E15" i="53"/>
  <c r="L15" i="53"/>
  <c r="T15" i="53"/>
  <c r="U15" i="53" s="1"/>
  <c r="G14" i="53"/>
  <c r="E14" i="53"/>
  <c r="L14" i="53"/>
  <c r="M14" i="53" s="1"/>
  <c r="T14" i="53"/>
  <c r="U14" i="53" s="1"/>
  <c r="G13" i="53"/>
  <c r="R13" i="53"/>
  <c r="S13" i="53" s="1"/>
  <c r="L13" i="53"/>
  <c r="M13" i="53" s="1"/>
  <c r="R12" i="53"/>
  <c r="S12" i="53" s="1"/>
  <c r="E12" i="53"/>
  <c r="L12" i="53"/>
  <c r="M12" i="53" s="1"/>
  <c r="T12" i="53"/>
  <c r="U12" i="53" s="1"/>
  <c r="G11" i="53"/>
  <c r="E11" i="53"/>
  <c r="L11" i="53"/>
  <c r="T11" i="53"/>
  <c r="U11" i="53" s="1"/>
  <c r="G10" i="53"/>
  <c r="R10" i="53"/>
  <c r="S10" i="53" s="1"/>
  <c r="L10" i="53"/>
  <c r="M10" i="53" s="1"/>
  <c r="R9" i="53"/>
  <c r="S9" i="53" s="1"/>
  <c r="E9" i="53"/>
  <c r="L9" i="53"/>
  <c r="T9" i="53"/>
  <c r="U9" i="53" s="1"/>
  <c r="G8" i="53"/>
  <c r="E8" i="53"/>
  <c r="L8" i="53"/>
  <c r="M8" i="53" s="1"/>
  <c r="T8" i="53"/>
  <c r="U8" i="53" s="1"/>
  <c r="G35" i="45"/>
  <c r="E35" i="45"/>
  <c r="L35" i="45"/>
  <c r="P35" i="45" s="1"/>
  <c r="Q35" i="45" s="1"/>
  <c r="T35" i="45"/>
  <c r="U35" i="45" s="1"/>
  <c r="G34" i="45"/>
  <c r="R34" i="45"/>
  <c r="S34" i="45" s="1"/>
  <c r="T34" i="45"/>
  <c r="U34" i="45" s="1"/>
  <c r="E33" i="45"/>
  <c r="L33" i="45"/>
  <c r="P33" i="45" s="1"/>
  <c r="Q33" i="45" s="1"/>
  <c r="T33" i="45"/>
  <c r="U33" i="45" s="1"/>
  <c r="G32" i="45"/>
  <c r="E32" i="45"/>
  <c r="L32" i="45"/>
  <c r="M32" i="45" s="1"/>
  <c r="T32" i="45"/>
  <c r="U32" i="45" s="1"/>
  <c r="G31" i="45"/>
  <c r="R31" i="45"/>
  <c r="S31" i="45" s="1"/>
  <c r="T31" i="45"/>
  <c r="U31" i="45" s="1"/>
  <c r="E30" i="45"/>
  <c r="L30" i="45"/>
  <c r="M30" i="45" s="1"/>
  <c r="T30" i="45"/>
  <c r="U30" i="45" s="1"/>
  <c r="G29" i="45"/>
  <c r="E29" i="45"/>
  <c r="L29" i="45"/>
  <c r="P29" i="45" s="1"/>
  <c r="Q29" i="45" s="1"/>
  <c r="T29" i="45"/>
  <c r="U29" i="45" s="1"/>
  <c r="G28" i="45"/>
  <c r="R28" i="45"/>
  <c r="S28" i="45" s="1"/>
  <c r="T28" i="45"/>
  <c r="U28" i="45" s="1"/>
  <c r="E27" i="45"/>
  <c r="L27" i="45"/>
  <c r="P27" i="45" s="1"/>
  <c r="Q27" i="45" s="1"/>
  <c r="T27" i="45"/>
  <c r="U27" i="45" s="1"/>
  <c r="G26" i="45"/>
  <c r="E26" i="45"/>
  <c r="L26" i="45"/>
  <c r="M26" i="45" s="1"/>
  <c r="T26" i="45"/>
  <c r="U26" i="45" s="1"/>
  <c r="G25" i="45"/>
  <c r="R25" i="45"/>
  <c r="S25" i="45" s="1"/>
  <c r="T25" i="45"/>
  <c r="U25" i="45" s="1"/>
  <c r="E24" i="45"/>
  <c r="L24" i="45"/>
  <c r="M24" i="45" s="1"/>
  <c r="T24" i="45"/>
  <c r="U24" i="45" s="1"/>
  <c r="G23" i="45"/>
  <c r="E23" i="45"/>
  <c r="L23" i="45"/>
  <c r="P23" i="45" s="1"/>
  <c r="Q23" i="45" s="1"/>
  <c r="T23" i="45"/>
  <c r="U23" i="45" s="1"/>
  <c r="G22" i="45"/>
  <c r="R22" i="45"/>
  <c r="S22" i="45" s="1"/>
  <c r="T22" i="45"/>
  <c r="U22" i="45" s="1"/>
  <c r="E21" i="45"/>
  <c r="L21" i="45"/>
  <c r="P21" i="45" s="1"/>
  <c r="Q21" i="45" s="1"/>
  <c r="T21" i="45"/>
  <c r="U21" i="45" s="1"/>
  <c r="G20" i="45"/>
  <c r="E20" i="45"/>
  <c r="L20" i="45"/>
  <c r="M20" i="45" s="1"/>
  <c r="T20" i="45"/>
  <c r="U20" i="45" s="1"/>
  <c r="G19" i="45"/>
  <c r="R19" i="45"/>
  <c r="S19" i="45" s="1"/>
  <c r="T19" i="45"/>
  <c r="U19" i="45" s="1"/>
  <c r="E18" i="45"/>
  <c r="L18" i="45"/>
  <c r="M18" i="45" s="1"/>
  <c r="T18" i="45"/>
  <c r="U18" i="45" s="1"/>
  <c r="G17" i="45"/>
  <c r="E17" i="45"/>
  <c r="L17" i="45"/>
  <c r="P17" i="45" s="1"/>
  <c r="Q17" i="45" s="1"/>
  <c r="T17" i="45"/>
  <c r="U17" i="45" s="1"/>
  <c r="G16" i="45"/>
  <c r="R16" i="45"/>
  <c r="S16" i="45" s="1"/>
  <c r="T16" i="45"/>
  <c r="U16" i="45" s="1"/>
  <c r="E15" i="45"/>
  <c r="L15" i="45"/>
  <c r="P15" i="45" s="1"/>
  <c r="Q15" i="45" s="1"/>
  <c r="T15" i="45"/>
  <c r="U15" i="45" s="1"/>
  <c r="G14" i="45"/>
  <c r="E14" i="45"/>
  <c r="L14" i="45"/>
  <c r="M14" i="45" s="1"/>
  <c r="T14" i="45"/>
  <c r="U14" i="45" s="1"/>
  <c r="G13" i="45"/>
  <c r="R13" i="45"/>
  <c r="S13" i="45" s="1"/>
  <c r="T13" i="45"/>
  <c r="U13" i="45" s="1"/>
  <c r="E12" i="45"/>
  <c r="L12" i="45"/>
  <c r="M12" i="45" s="1"/>
  <c r="T12" i="45"/>
  <c r="U12" i="45" s="1"/>
  <c r="G11" i="45"/>
  <c r="E11" i="45"/>
  <c r="L11" i="45"/>
  <c r="P11" i="45" s="1"/>
  <c r="Q11" i="45" s="1"/>
  <c r="T11" i="45"/>
  <c r="U11" i="45" s="1"/>
  <c r="G10" i="45"/>
  <c r="R10" i="45"/>
  <c r="S10" i="45" s="1"/>
  <c r="T10" i="45"/>
  <c r="U10" i="45" s="1"/>
  <c r="E9" i="45"/>
  <c r="L9" i="45"/>
  <c r="P9" i="45" s="1"/>
  <c r="Q9" i="45" s="1"/>
  <c r="T9" i="45"/>
  <c r="U9" i="45" s="1"/>
  <c r="G8" i="45"/>
  <c r="E8" i="45"/>
  <c r="L8" i="45"/>
  <c r="M8" i="45" s="1"/>
  <c r="T8" i="45"/>
  <c r="U8" i="45" s="1"/>
  <c r="E35" i="41"/>
  <c r="L35" i="41"/>
  <c r="P35" i="41" s="1"/>
  <c r="Q35" i="41" s="1"/>
  <c r="T35" i="41"/>
  <c r="U35" i="41" s="1"/>
  <c r="G34" i="41"/>
  <c r="E34" i="41"/>
  <c r="L34" i="41"/>
  <c r="M34" i="41" s="1"/>
  <c r="T34" i="41"/>
  <c r="U34" i="41" s="1"/>
  <c r="G33" i="41"/>
  <c r="R33" i="41"/>
  <c r="S33" i="41" s="1"/>
  <c r="T33" i="41"/>
  <c r="U33" i="41" s="1"/>
  <c r="E32" i="41"/>
  <c r="L32" i="41"/>
  <c r="M32" i="41" s="1"/>
  <c r="T32" i="41"/>
  <c r="U32" i="41" s="1"/>
  <c r="G31" i="41"/>
  <c r="E31" i="41"/>
  <c r="L31" i="41"/>
  <c r="P31" i="41" s="1"/>
  <c r="Q31" i="41" s="1"/>
  <c r="T31" i="41"/>
  <c r="U31" i="41" s="1"/>
  <c r="G30" i="41"/>
  <c r="R30" i="41"/>
  <c r="S30" i="41" s="1"/>
  <c r="T30" i="41"/>
  <c r="U30" i="41" s="1"/>
  <c r="E29" i="41"/>
  <c r="L29" i="41"/>
  <c r="P29" i="41" s="1"/>
  <c r="Q29" i="41" s="1"/>
  <c r="T29" i="41"/>
  <c r="U29" i="41" s="1"/>
  <c r="G28" i="41"/>
  <c r="E28" i="41"/>
  <c r="L28" i="41"/>
  <c r="M28" i="41" s="1"/>
  <c r="T28" i="41"/>
  <c r="U28" i="41" s="1"/>
  <c r="G27" i="41"/>
  <c r="R27" i="41"/>
  <c r="S27" i="41" s="1"/>
  <c r="T27" i="41"/>
  <c r="U27" i="41" s="1"/>
  <c r="E26" i="41"/>
  <c r="L26" i="41"/>
  <c r="M26" i="41" s="1"/>
  <c r="T26" i="41"/>
  <c r="U26" i="41" s="1"/>
  <c r="G25" i="41"/>
  <c r="E25" i="41"/>
  <c r="L25" i="41"/>
  <c r="P25" i="41" s="1"/>
  <c r="Q25" i="41" s="1"/>
  <c r="T25" i="41"/>
  <c r="U25" i="41" s="1"/>
  <c r="G24" i="41"/>
  <c r="R24" i="41"/>
  <c r="S24" i="41" s="1"/>
  <c r="T24" i="41"/>
  <c r="U24" i="41" s="1"/>
  <c r="E23" i="41"/>
  <c r="L23" i="41"/>
  <c r="P23" i="41" s="1"/>
  <c r="Q23" i="41" s="1"/>
  <c r="T23" i="41"/>
  <c r="U23" i="41" s="1"/>
  <c r="G22" i="41"/>
  <c r="E22" i="41"/>
  <c r="L22" i="41"/>
  <c r="M22" i="41" s="1"/>
  <c r="T22" i="41"/>
  <c r="U22" i="41" s="1"/>
  <c r="G21" i="41"/>
  <c r="R21" i="41"/>
  <c r="S21" i="41" s="1"/>
  <c r="T21" i="41"/>
  <c r="U21" i="41" s="1"/>
  <c r="E20" i="41"/>
  <c r="L20" i="41"/>
  <c r="M20" i="41" s="1"/>
  <c r="T20" i="41"/>
  <c r="U20" i="41" s="1"/>
  <c r="G19" i="41"/>
  <c r="E19" i="41"/>
  <c r="L19" i="41"/>
  <c r="P19" i="41" s="1"/>
  <c r="Q19" i="41" s="1"/>
  <c r="T19" i="41"/>
  <c r="U19" i="41" s="1"/>
  <c r="G18" i="41"/>
  <c r="R18" i="41"/>
  <c r="S18" i="41" s="1"/>
  <c r="T18" i="41"/>
  <c r="U18" i="41" s="1"/>
  <c r="E17" i="41"/>
  <c r="L17" i="41"/>
  <c r="P17" i="41" s="1"/>
  <c r="Q17" i="41" s="1"/>
  <c r="T17" i="41"/>
  <c r="U17" i="41" s="1"/>
  <c r="G16" i="41"/>
  <c r="E16" i="41"/>
  <c r="L16" i="41"/>
  <c r="M16" i="41" s="1"/>
  <c r="T16" i="41"/>
  <c r="U16" i="41" s="1"/>
  <c r="G15" i="41"/>
  <c r="R15" i="41"/>
  <c r="S15" i="41" s="1"/>
  <c r="T15" i="41"/>
  <c r="U15" i="41" s="1"/>
  <c r="E14" i="41"/>
  <c r="L14" i="41"/>
  <c r="M14" i="41" s="1"/>
  <c r="T14" i="41"/>
  <c r="U14" i="41" s="1"/>
  <c r="G13" i="41"/>
  <c r="G12" i="41"/>
  <c r="R12" i="41"/>
  <c r="S12" i="41" s="1"/>
  <c r="E12" i="41"/>
  <c r="L12" i="41"/>
  <c r="T12" i="41"/>
  <c r="U12" i="41" s="1"/>
  <c r="G11" i="41"/>
  <c r="R11" i="41"/>
  <c r="S11" i="41" s="1"/>
  <c r="E11" i="41"/>
  <c r="G10" i="41"/>
  <c r="E10" i="41"/>
  <c r="L10" i="41"/>
  <c r="T10" i="41"/>
  <c r="U10" i="41" s="1"/>
  <c r="G9" i="41"/>
  <c r="R9" i="41"/>
  <c r="S9" i="41" s="1"/>
  <c r="E9" i="41"/>
  <c r="L9" i="41"/>
  <c r="M9" i="41" s="1"/>
  <c r="T9" i="41"/>
  <c r="U9" i="41" s="1"/>
  <c r="G8" i="41"/>
  <c r="R8" i="41"/>
  <c r="S8" i="41" s="1"/>
  <c r="G35" i="15"/>
  <c r="R35" i="15"/>
  <c r="S35" i="15" s="1"/>
  <c r="E35" i="15"/>
  <c r="G34" i="15"/>
  <c r="E34" i="15"/>
  <c r="L34" i="15"/>
  <c r="T34" i="15"/>
  <c r="U34" i="15" s="1"/>
  <c r="G33" i="15"/>
  <c r="R33" i="15"/>
  <c r="S33" i="15" s="1"/>
  <c r="E33" i="15"/>
  <c r="L33" i="15"/>
  <c r="T33" i="15"/>
  <c r="U33" i="15" s="1"/>
  <c r="G32" i="15"/>
  <c r="R32" i="15"/>
  <c r="S32" i="15" s="1"/>
  <c r="E32" i="15"/>
  <c r="G31" i="15"/>
  <c r="E31" i="15"/>
  <c r="L31" i="15"/>
  <c r="T31" i="15"/>
  <c r="U31" i="15" s="1"/>
  <c r="G30" i="15"/>
  <c r="R30" i="15"/>
  <c r="S30" i="15" s="1"/>
  <c r="E30" i="15"/>
  <c r="L30" i="15"/>
  <c r="T30" i="15"/>
  <c r="U30" i="15" s="1"/>
  <c r="G29" i="15"/>
  <c r="R29" i="15"/>
  <c r="S29" i="15" s="1"/>
  <c r="E29" i="15"/>
  <c r="G28" i="15"/>
  <c r="E28" i="15"/>
  <c r="L28" i="15"/>
  <c r="T28" i="15"/>
  <c r="U28" i="15" s="1"/>
  <c r="G27" i="15"/>
  <c r="R27" i="15"/>
  <c r="S27" i="15" s="1"/>
  <c r="E27" i="15"/>
  <c r="L27" i="15"/>
  <c r="T27" i="15"/>
  <c r="U27" i="15" s="1"/>
  <c r="G26" i="15"/>
  <c r="R26" i="15"/>
  <c r="S26" i="15" s="1"/>
  <c r="E26" i="15"/>
  <c r="G25" i="15"/>
  <c r="E25" i="15"/>
  <c r="L25" i="15"/>
  <c r="T25" i="15"/>
  <c r="U25" i="15" s="1"/>
  <c r="G24" i="15"/>
  <c r="R24" i="15"/>
  <c r="S24" i="15" s="1"/>
  <c r="E24" i="15"/>
  <c r="L24" i="15"/>
  <c r="T24" i="15"/>
  <c r="U24" i="15" s="1"/>
  <c r="G23" i="15"/>
  <c r="R23" i="15"/>
  <c r="S23" i="15" s="1"/>
  <c r="E23" i="15"/>
  <c r="G22" i="15"/>
  <c r="E22" i="15"/>
  <c r="L22" i="15"/>
  <c r="T22" i="15"/>
  <c r="U22" i="15" s="1"/>
  <c r="G21" i="15"/>
  <c r="R21" i="15"/>
  <c r="S21" i="15" s="1"/>
  <c r="E21" i="15"/>
  <c r="L21" i="15"/>
  <c r="T21" i="15"/>
  <c r="U21" i="15" s="1"/>
  <c r="G20" i="15"/>
  <c r="R20" i="15"/>
  <c r="S20" i="15" s="1"/>
  <c r="E20" i="15"/>
  <c r="G19" i="15"/>
  <c r="E19" i="15"/>
  <c r="L19" i="15"/>
  <c r="T19" i="15"/>
  <c r="U19" i="15" s="1"/>
  <c r="G18" i="15"/>
  <c r="R18" i="15"/>
  <c r="S18" i="15" s="1"/>
  <c r="E18" i="15"/>
  <c r="L18" i="15"/>
  <c r="T18" i="15"/>
  <c r="U18" i="15" s="1"/>
  <c r="G17" i="15"/>
  <c r="R17" i="15"/>
  <c r="S17" i="15" s="1"/>
  <c r="E17" i="15"/>
  <c r="G16" i="15"/>
  <c r="E16" i="15"/>
  <c r="L16" i="15"/>
  <c r="T16" i="15"/>
  <c r="U16" i="15" s="1"/>
  <c r="G15" i="15"/>
  <c r="R15" i="15"/>
  <c r="S15" i="15" s="1"/>
  <c r="E15" i="15"/>
  <c r="L15" i="15"/>
  <c r="T15" i="15"/>
  <c r="U15" i="15" s="1"/>
  <c r="G14" i="15"/>
  <c r="R14" i="15"/>
  <c r="S14" i="15" s="1"/>
  <c r="E14" i="15"/>
  <c r="G13" i="15"/>
  <c r="E13" i="15"/>
  <c r="L13" i="15"/>
  <c r="T13" i="15"/>
  <c r="U13" i="15" s="1"/>
  <c r="G12" i="15"/>
  <c r="R12" i="15"/>
  <c r="S12" i="15" s="1"/>
  <c r="E12" i="15"/>
  <c r="L12" i="15"/>
  <c r="T12" i="15"/>
  <c r="U12" i="15" s="1"/>
  <c r="G11" i="15"/>
  <c r="R11" i="15"/>
  <c r="S11" i="15" s="1"/>
  <c r="E11" i="15"/>
  <c r="G10" i="15"/>
  <c r="E10" i="15"/>
  <c r="L10" i="15"/>
  <c r="T10" i="15"/>
  <c r="U10" i="15" s="1"/>
  <c r="G9" i="15"/>
  <c r="R9" i="15"/>
  <c r="S9" i="15" s="1"/>
  <c r="E9" i="15"/>
  <c r="L9" i="15"/>
  <c r="T9" i="15"/>
  <c r="U9" i="15" s="1"/>
  <c r="G8" i="15"/>
  <c r="R8" i="15"/>
  <c r="S8" i="15" s="1"/>
  <c r="E8" i="15"/>
  <c r="E35" i="13"/>
  <c r="L35" i="13"/>
  <c r="T35" i="13"/>
  <c r="U35" i="13" s="1"/>
  <c r="G34" i="13"/>
  <c r="E34" i="13"/>
  <c r="L34" i="13"/>
  <c r="T34" i="13"/>
  <c r="U34" i="13" s="1"/>
  <c r="G33" i="13"/>
  <c r="R33" i="13"/>
  <c r="S33" i="13" s="1"/>
  <c r="E32" i="13"/>
  <c r="L32" i="13"/>
  <c r="T32" i="13"/>
  <c r="U32" i="13" s="1"/>
  <c r="G31" i="13"/>
  <c r="E31" i="13"/>
  <c r="L31" i="13"/>
  <c r="T31" i="13"/>
  <c r="U31" i="13" s="1"/>
  <c r="G30" i="13"/>
  <c r="R30" i="13"/>
  <c r="S30" i="13" s="1"/>
  <c r="E29" i="13"/>
  <c r="L29" i="13"/>
  <c r="T29" i="13"/>
  <c r="U29" i="13" s="1"/>
  <c r="G28" i="13"/>
  <c r="E28" i="13"/>
  <c r="L28" i="13"/>
  <c r="T28" i="13"/>
  <c r="U28" i="13" s="1"/>
  <c r="G27" i="13"/>
  <c r="R27" i="13"/>
  <c r="S27" i="13" s="1"/>
  <c r="E26" i="13"/>
  <c r="L26" i="13"/>
  <c r="T26" i="13"/>
  <c r="U26" i="13" s="1"/>
  <c r="G25" i="13"/>
  <c r="E25" i="13"/>
  <c r="L25" i="13"/>
  <c r="T25" i="13"/>
  <c r="U25" i="13" s="1"/>
  <c r="G24" i="13"/>
  <c r="R24" i="13"/>
  <c r="S24" i="13" s="1"/>
  <c r="E23" i="13"/>
  <c r="L23" i="13"/>
  <c r="T23" i="13"/>
  <c r="U23" i="13" s="1"/>
  <c r="G22" i="13"/>
  <c r="E22" i="13"/>
  <c r="L22" i="13"/>
  <c r="T22" i="13"/>
  <c r="U22" i="13" s="1"/>
  <c r="G21" i="13"/>
  <c r="R21" i="13"/>
  <c r="S21" i="13" s="1"/>
  <c r="E20" i="13"/>
  <c r="L20" i="13"/>
  <c r="T20" i="13"/>
  <c r="U20" i="13" s="1"/>
  <c r="G19" i="13"/>
  <c r="E19" i="13"/>
  <c r="L19" i="13"/>
  <c r="N19" i="13" s="1"/>
  <c r="O19" i="13" s="1"/>
  <c r="T19" i="13"/>
  <c r="U19" i="13" s="1"/>
  <c r="G18" i="13"/>
  <c r="R18" i="13"/>
  <c r="S18" i="13" s="1"/>
  <c r="E17" i="13"/>
  <c r="L17" i="13"/>
  <c r="T17" i="13"/>
  <c r="U17" i="13" s="1"/>
  <c r="G16" i="13"/>
  <c r="E16" i="13"/>
  <c r="L16" i="13"/>
  <c r="T16" i="13"/>
  <c r="U16" i="13" s="1"/>
  <c r="G15" i="13"/>
  <c r="R15" i="13"/>
  <c r="S15" i="13" s="1"/>
  <c r="E13" i="13"/>
  <c r="L13" i="13"/>
  <c r="T13" i="13"/>
  <c r="U13" i="13" s="1"/>
  <c r="G12" i="13"/>
  <c r="E10" i="13"/>
  <c r="L10" i="13"/>
  <c r="T10" i="13"/>
  <c r="U10" i="13" s="1"/>
  <c r="G9" i="13"/>
  <c r="G34" i="25"/>
  <c r="G31" i="25"/>
  <c r="G25" i="25"/>
  <c r="G22" i="25"/>
  <c r="G16" i="25"/>
  <c r="G13" i="25"/>
  <c r="G35" i="39"/>
  <c r="R35" i="39"/>
  <c r="S35" i="39" s="1"/>
  <c r="E35" i="39"/>
  <c r="L35" i="39"/>
  <c r="T35" i="39"/>
  <c r="U35" i="39" s="1"/>
  <c r="G34" i="39"/>
  <c r="R34" i="39"/>
  <c r="S34" i="39" s="1"/>
  <c r="E34" i="39"/>
  <c r="E33" i="39"/>
  <c r="L33" i="39"/>
  <c r="T33" i="39"/>
  <c r="U33" i="39" s="1"/>
  <c r="G32" i="39"/>
  <c r="R32" i="39"/>
  <c r="S32" i="39" s="1"/>
  <c r="E32" i="39"/>
  <c r="L32" i="39"/>
  <c r="T32" i="39"/>
  <c r="U32" i="39" s="1"/>
  <c r="G31" i="39"/>
  <c r="R31" i="39"/>
  <c r="S31" i="39" s="1"/>
  <c r="E31" i="39"/>
  <c r="E30" i="39"/>
  <c r="L30" i="39"/>
  <c r="T30" i="39"/>
  <c r="U30" i="39" s="1"/>
  <c r="G29" i="39"/>
  <c r="R29" i="39"/>
  <c r="S29" i="39" s="1"/>
  <c r="E29" i="39"/>
  <c r="L29" i="39"/>
  <c r="T29" i="39"/>
  <c r="U29" i="39" s="1"/>
  <c r="G28" i="39"/>
  <c r="R28" i="39"/>
  <c r="S28" i="39" s="1"/>
  <c r="E28" i="39"/>
  <c r="E27" i="39"/>
  <c r="L27" i="39"/>
  <c r="T27" i="39"/>
  <c r="U27" i="39" s="1"/>
  <c r="G26" i="39"/>
  <c r="R26" i="39"/>
  <c r="S26" i="39" s="1"/>
  <c r="E26" i="39"/>
  <c r="L26" i="39"/>
  <c r="N26" i="39" s="1"/>
  <c r="O26" i="39" s="1"/>
  <c r="T26" i="39"/>
  <c r="U26" i="39" s="1"/>
  <c r="G25" i="39"/>
  <c r="R25" i="39"/>
  <c r="S25" i="39" s="1"/>
  <c r="E25" i="39"/>
  <c r="E24" i="39"/>
  <c r="L24" i="39"/>
  <c r="T24" i="39"/>
  <c r="U24" i="39" s="1"/>
  <c r="G23" i="39"/>
  <c r="R23" i="39"/>
  <c r="S23" i="39" s="1"/>
  <c r="E23" i="39"/>
  <c r="L23" i="39"/>
  <c r="T23" i="39"/>
  <c r="U23" i="39" s="1"/>
  <c r="G22" i="39"/>
  <c r="R22" i="39"/>
  <c r="S22" i="39" s="1"/>
  <c r="E22" i="39"/>
  <c r="E21" i="39"/>
  <c r="L21" i="39"/>
  <c r="T21" i="39"/>
  <c r="U21" i="39" s="1"/>
  <c r="G20" i="39"/>
  <c r="R20" i="39"/>
  <c r="S20" i="39" s="1"/>
  <c r="E20" i="39"/>
  <c r="L20" i="39"/>
  <c r="T20" i="39"/>
  <c r="U20" i="39" s="1"/>
  <c r="G19" i="39"/>
  <c r="R19" i="39"/>
  <c r="S19" i="39" s="1"/>
  <c r="E19" i="39"/>
  <c r="G16" i="39"/>
  <c r="G15" i="39"/>
  <c r="R15" i="39"/>
  <c r="S15" i="39" s="1"/>
  <c r="E14" i="39"/>
  <c r="L14" i="39"/>
  <c r="T14" i="39"/>
  <c r="U14" i="39" s="1"/>
  <c r="G13" i="39"/>
  <c r="E13" i="39"/>
  <c r="L13" i="39"/>
  <c r="T13" i="39"/>
  <c r="U13" i="39" s="1"/>
  <c r="G12" i="39"/>
  <c r="E11" i="39"/>
  <c r="L11" i="39"/>
  <c r="T11" i="39"/>
  <c r="U11" i="39" s="1"/>
  <c r="E10" i="39"/>
  <c r="L10" i="39"/>
  <c r="T10" i="39"/>
  <c r="U10" i="39" s="1"/>
  <c r="G9" i="39"/>
  <c r="G8" i="39"/>
  <c r="R8" i="39"/>
  <c r="S8" i="39" s="1"/>
  <c r="T8" i="39"/>
  <c r="U8" i="39" s="1"/>
  <c r="G11" i="1"/>
  <c r="P26" i="13"/>
  <c r="Q26" i="13" s="1"/>
  <c r="M17" i="41"/>
  <c r="N17" i="41"/>
  <c r="O17" i="41" s="1"/>
  <c r="M19" i="41"/>
  <c r="M23" i="41"/>
  <c r="N23" i="41"/>
  <c r="O23" i="41" s="1"/>
  <c r="M29" i="41"/>
  <c r="N29" i="41"/>
  <c r="O29" i="41" s="1"/>
  <c r="N31" i="41"/>
  <c r="O31" i="41" s="1"/>
  <c r="M35" i="41"/>
  <c r="N35" i="41"/>
  <c r="O35" i="41" s="1"/>
  <c r="M9" i="45"/>
  <c r="N9" i="45"/>
  <c r="O9" i="45" s="1"/>
  <c r="M11" i="45"/>
  <c r="M15" i="45"/>
  <c r="N15" i="45"/>
  <c r="O15" i="45" s="1"/>
  <c r="M21" i="45"/>
  <c r="N21" i="45"/>
  <c r="O21" i="45" s="1"/>
  <c r="N23" i="45"/>
  <c r="O23" i="45" s="1"/>
  <c r="M27" i="45"/>
  <c r="N27" i="45"/>
  <c r="O27" i="45" s="1"/>
  <c r="M29" i="45"/>
  <c r="M33" i="45"/>
  <c r="N33" i="45"/>
  <c r="O33" i="45" s="1"/>
  <c r="M9" i="53"/>
  <c r="N9" i="53"/>
  <c r="O9" i="53" s="1"/>
  <c r="P9" i="53"/>
  <c r="Q9" i="53" s="1"/>
  <c r="M11" i="53"/>
  <c r="N11" i="53"/>
  <c r="O11" i="53" s="1"/>
  <c r="P11" i="53"/>
  <c r="Q11" i="53" s="1"/>
  <c r="P13" i="53"/>
  <c r="Q13" i="53" s="1"/>
  <c r="M15" i="53"/>
  <c r="N15" i="53"/>
  <c r="O15" i="53" s="1"/>
  <c r="P15" i="53"/>
  <c r="Q15" i="53" s="1"/>
  <c r="M17" i="53"/>
  <c r="N17" i="53"/>
  <c r="O17" i="53" s="1"/>
  <c r="P17" i="53"/>
  <c r="Q17" i="53" s="1"/>
  <c r="P19" i="53"/>
  <c r="Q19" i="53" s="1"/>
  <c r="M21" i="53"/>
  <c r="N21" i="53"/>
  <c r="O21" i="53" s="1"/>
  <c r="P21" i="53"/>
  <c r="Q21" i="53" s="1"/>
  <c r="M23" i="53"/>
  <c r="N23" i="53"/>
  <c r="O23" i="53" s="1"/>
  <c r="P23" i="53"/>
  <c r="Q23" i="53" s="1"/>
  <c r="P25" i="53"/>
  <c r="Q25" i="53" s="1"/>
  <c r="M27" i="53"/>
  <c r="N27" i="53"/>
  <c r="O27" i="53" s="1"/>
  <c r="P27" i="53"/>
  <c r="Q27" i="53" s="1"/>
  <c r="M29" i="53"/>
  <c r="N29" i="53"/>
  <c r="O29" i="53" s="1"/>
  <c r="P29" i="53"/>
  <c r="Q29" i="53" s="1"/>
  <c r="P31" i="53"/>
  <c r="Q31" i="53" s="1"/>
  <c r="M33" i="53"/>
  <c r="N33" i="53"/>
  <c r="O33" i="53" s="1"/>
  <c r="P33" i="53"/>
  <c r="Q33" i="53" s="1"/>
  <c r="M35" i="53"/>
  <c r="N35" i="53"/>
  <c r="O35" i="53" s="1"/>
  <c r="P35" i="53"/>
  <c r="Q35" i="53" s="1"/>
  <c r="M10" i="51"/>
  <c r="N10" i="51"/>
  <c r="O10" i="51" s="1"/>
  <c r="P10" i="51"/>
  <c r="Q10" i="51" s="1"/>
  <c r="P12" i="51"/>
  <c r="Q12" i="51" s="1"/>
  <c r="M16" i="51"/>
  <c r="N16" i="51"/>
  <c r="O16" i="51" s="1"/>
  <c r="P16" i="51"/>
  <c r="Q16" i="51" s="1"/>
  <c r="P18" i="51"/>
  <c r="Q18" i="51" s="1"/>
  <c r="M22" i="51"/>
  <c r="N22" i="51"/>
  <c r="O22" i="51" s="1"/>
  <c r="P22" i="51"/>
  <c r="Q22" i="51" s="1"/>
  <c r="P24" i="51"/>
  <c r="Q24" i="51" s="1"/>
  <c r="M28" i="51"/>
  <c r="N28" i="51"/>
  <c r="O28" i="51" s="1"/>
  <c r="P28" i="51"/>
  <c r="Q28" i="51" s="1"/>
  <c r="P30" i="51"/>
  <c r="Q30" i="51" s="1"/>
  <c r="M34" i="51"/>
  <c r="N34" i="51"/>
  <c r="O34" i="51" s="1"/>
  <c r="P34" i="51"/>
  <c r="Q34" i="51" s="1"/>
  <c r="M8" i="27"/>
  <c r="N8" i="27"/>
  <c r="O8" i="27" s="1"/>
  <c r="P8" i="27"/>
  <c r="Q8" i="27" s="1"/>
  <c r="M10" i="27"/>
  <c r="M14" i="27"/>
  <c r="N14" i="27"/>
  <c r="O14" i="27" s="1"/>
  <c r="P14" i="27"/>
  <c r="Q14" i="27" s="1"/>
  <c r="M16" i="27"/>
  <c r="M20" i="27"/>
  <c r="N20" i="27"/>
  <c r="O20" i="27" s="1"/>
  <c r="P20" i="27"/>
  <c r="Q20" i="27" s="1"/>
  <c r="M22" i="27"/>
  <c r="M26" i="27"/>
  <c r="N26" i="27"/>
  <c r="O26" i="27" s="1"/>
  <c r="P26" i="27"/>
  <c r="Q26" i="27" s="1"/>
  <c r="M28" i="27"/>
  <c r="M32" i="27"/>
  <c r="N32" i="27"/>
  <c r="O32" i="27" s="1"/>
  <c r="P32" i="27"/>
  <c r="Q32" i="27" s="1"/>
  <c r="M34" i="27"/>
  <c r="P14" i="29"/>
  <c r="Q14" i="29" s="1"/>
  <c r="P20" i="29"/>
  <c r="Q20" i="29" s="1"/>
  <c r="P24" i="29"/>
  <c r="Q24" i="29" s="1"/>
  <c r="N32" i="29"/>
  <c r="O32" i="29" s="1"/>
  <c r="M33" i="29"/>
  <c r="M8" i="31"/>
  <c r="N8" i="31"/>
  <c r="O8" i="31" s="1"/>
  <c r="P8" i="31"/>
  <c r="Q8" i="31" s="1"/>
  <c r="M9" i="31"/>
  <c r="M10" i="31"/>
  <c r="N10" i="31"/>
  <c r="O10" i="31" s="1"/>
  <c r="P10" i="31"/>
  <c r="Q10" i="31" s="1"/>
  <c r="P11" i="31"/>
  <c r="Q11" i="31" s="1"/>
  <c r="M12" i="31"/>
  <c r="N12" i="31"/>
  <c r="O12" i="31" s="1"/>
  <c r="P12" i="31"/>
  <c r="Q12" i="31" s="1"/>
  <c r="M13" i="31"/>
  <c r="M14" i="31"/>
  <c r="N14" i="31"/>
  <c r="O14" i="31" s="1"/>
  <c r="P14" i="31"/>
  <c r="Q14" i="31" s="1"/>
  <c r="P15" i="31"/>
  <c r="Q15" i="31" s="1"/>
  <c r="M16" i="31"/>
  <c r="N16" i="31"/>
  <c r="O16" i="31" s="1"/>
  <c r="P16" i="31"/>
  <c r="Q16" i="31" s="1"/>
  <c r="M17" i="31"/>
  <c r="M18" i="31"/>
  <c r="N18" i="31"/>
  <c r="O18" i="31" s="1"/>
  <c r="P18" i="31"/>
  <c r="Q18" i="31" s="1"/>
  <c r="P19" i="31"/>
  <c r="Q19" i="31" s="1"/>
  <c r="M20" i="31"/>
  <c r="N20" i="31"/>
  <c r="O20" i="31" s="1"/>
  <c r="P20" i="31"/>
  <c r="Q20" i="31" s="1"/>
  <c r="M21" i="31"/>
  <c r="M22" i="31"/>
  <c r="N22" i="31"/>
  <c r="O22" i="31" s="1"/>
  <c r="P22" i="31"/>
  <c r="Q22" i="31" s="1"/>
  <c r="P23" i="31"/>
  <c r="Q23" i="31" s="1"/>
  <c r="M24" i="31"/>
  <c r="N24" i="31"/>
  <c r="O24" i="31" s="1"/>
  <c r="P24" i="31"/>
  <c r="Q24" i="31" s="1"/>
  <c r="M25" i="31"/>
  <c r="M26" i="31"/>
  <c r="N26" i="31"/>
  <c r="O26" i="31" s="1"/>
  <c r="P26" i="31"/>
  <c r="Q26" i="31" s="1"/>
  <c r="P27" i="31"/>
  <c r="Q27" i="31" s="1"/>
  <c r="M28" i="31"/>
  <c r="N28" i="31"/>
  <c r="O28" i="31" s="1"/>
  <c r="P28" i="31"/>
  <c r="Q28" i="31" s="1"/>
  <c r="M29" i="31"/>
  <c r="M30" i="31"/>
  <c r="N30" i="31"/>
  <c r="O30" i="31" s="1"/>
  <c r="P30" i="31"/>
  <c r="Q30" i="31" s="1"/>
  <c r="P31" i="31"/>
  <c r="Q31" i="31" s="1"/>
  <c r="M32" i="31"/>
  <c r="N32" i="31"/>
  <c r="O32" i="31" s="1"/>
  <c r="P32" i="31"/>
  <c r="Q32" i="31" s="1"/>
  <c r="M33" i="31"/>
  <c r="M34" i="31"/>
  <c r="N34" i="31"/>
  <c r="O34" i="31" s="1"/>
  <c r="P34" i="31"/>
  <c r="Q34" i="31" s="1"/>
  <c r="P35" i="31"/>
  <c r="Q35" i="31" s="1"/>
  <c r="M8" i="33"/>
  <c r="N8" i="33"/>
  <c r="O8" i="33" s="1"/>
  <c r="P8" i="33"/>
  <c r="Q8" i="33" s="1"/>
  <c r="M9" i="33"/>
  <c r="M10" i="33"/>
  <c r="N10" i="33"/>
  <c r="O10" i="33" s="1"/>
  <c r="P10" i="33"/>
  <c r="Q10" i="33" s="1"/>
  <c r="P11" i="33"/>
  <c r="Q11" i="33" s="1"/>
  <c r="M12" i="33"/>
  <c r="N12" i="33"/>
  <c r="O12" i="33" s="1"/>
  <c r="P12" i="33"/>
  <c r="Q12" i="33" s="1"/>
  <c r="M13" i="33"/>
  <c r="M14" i="33"/>
  <c r="N14" i="33"/>
  <c r="O14" i="33" s="1"/>
  <c r="P14" i="33"/>
  <c r="Q14" i="33" s="1"/>
  <c r="P15" i="33"/>
  <c r="Q15" i="33" s="1"/>
  <c r="M16" i="33"/>
  <c r="N16" i="33"/>
  <c r="O16" i="33" s="1"/>
  <c r="P16" i="33"/>
  <c r="Q16" i="33" s="1"/>
  <c r="M17" i="33"/>
  <c r="M18" i="33"/>
  <c r="N18" i="33"/>
  <c r="O18" i="33" s="1"/>
  <c r="P18" i="33"/>
  <c r="Q18" i="33" s="1"/>
  <c r="P19" i="33"/>
  <c r="Q19" i="33" s="1"/>
  <c r="M20" i="33"/>
  <c r="N20" i="33"/>
  <c r="O20" i="33" s="1"/>
  <c r="P20" i="33"/>
  <c r="Q20" i="33" s="1"/>
  <c r="M21" i="33"/>
  <c r="M22" i="33"/>
  <c r="N22" i="33"/>
  <c r="O22" i="33" s="1"/>
  <c r="P22" i="33"/>
  <c r="Q22" i="33" s="1"/>
  <c r="P23" i="33"/>
  <c r="Q23" i="33" s="1"/>
  <c r="M25" i="33"/>
  <c r="P26" i="33"/>
  <c r="Q26" i="33" s="1"/>
  <c r="M28" i="33"/>
  <c r="N28" i="33"/>
  <c r="O28" i="33" s="1"/>
  <c r="P28" i="33"/>
  <c r="Q28" i="33" s="1"/>
  <c r="M30" i="33"/>
  <c r="N30" i="33"/>
  <c r="O30" i="33" s="1"/>
  <c r="P30" i="33"/>
  <c r="Q30" i="33" s="1"/>
  <c r="M33" i="33"/>
  <c r="N33" i="33"/>
  <c r="O33" i="33" s="1"/>
  <c r="P33" i="33"/>
  <c r="Q33" i="33" s="1"/>
  <c r="M9" i="35"/>
  <c r="N9" i="35"/>
  <c r="O9" i="35" s="1"/>
  <c r="P9" i="35"/>
  <c r="Q9" i="35" s="1"/>
  <c r="M13" i="35"/>
  <c r="N13" i="35"/>
  <c r="O13" i="35" s="1"/>
  <c r="P13" i="35"/>
  <c r="Q13" i="35" s="1"/>
  <c r="M17" i="35"/>
  <c r="M20" i="35"/>
  <c r="M21" i="35"/>
  <c r="M22" i="35"/>
  <c r="N22" i="35"/>
  <c r="O22" i="35" s="1"/>
  <c r="P22" i="35"/>
  <c r="Q22" i="35" s="1"/>
  <c r="M24" i="35"/>
  <c r="N24" i="35"/>
  <c r="O24" i="35" s="1"/>
  <c r="P24" i="35"/>
  <c r="Q24" i="35" s="1"/>
  <c r="M26" i="35"/>
  <c r="M28" i="35"/>
  <c r="N28" i="35"/>
  <c r="O28" i="35" s="1"/>
  <c r="P28" i="35"/>
  <c r="Q28" i="35" s="1"/>
  <c r="M30" i="35"/>
  <c r="N30" i="35"/>
  <c r="O30" i="35" s="1"/>
  <c r="P30" i="35"/>
  <c r="Q30" i="35" s="1"/>
  <c r="M31" i="35"/>
  <c r="M32" i="35"/>
  <c r="M33" i="35"/>
  <c r="M34" i="35"/>
  <c r="N34" i="35"/>
  <c r="O34" i="35" s="1"/>
  <c r="P34" i="35"/>
  <c r="Q34" i="35" s="1"/>
  <c r="M8" i="23"/>
  <c r="N9" i="23"/>
  <c r="O9" i="23" s="1"/>
  <c r="N10" i="23"/>
  <c r="O10" i="23" s="1"/>
  <c r="P11" i="23"/>
  <c r="Q11" i="23" s="1"/>
  <c r="M12" i="23"/>
  <c r="N12" i="23"/>
  <c r="O12" i="23" s="1"/>
  <c r="P12" i="23"/>
  <c r="Q12" i="23" s="1"/>
  <c r="P14" i="23"/>
  <c r="Q14" i="23" s="1"/>
  <c r="M15" i="23"/>
  <c r="N15" i="23"/>
  <c r="O15" i="23" s="1"/>
  <c r="P15" i="23"/>
  <c r="Q15" i="23" s="1"/>
  <c r="M18" i="23"/>
  <c r="N18" i="23"/>
  <c r="O18" i="23" s="1"/>
  <c r="P18" i="23"/>
  <c r="Q18" i="23" s="1"/>
  <c r="N19" i="23"/>
  <c r="O19" i="23" s="1"/>
  <c r="M21" i="23"/>
  <c r="N21" i="23"/>
  <c r="O21" i="23" s="1"/>
  <c r="P21" i="23"/>
  <c r="Q21" i="23" s="1"/>
  <c r="P23" i="23"/>
  <c r="Q23" i="23" s="1"/>
  <c r="M25" i="23"/>
  <c r="P29" i="23"/>
  <c r="Q29" i="23" s="1"/>
  <c r="P31" i="23"/>
  <c r="Q31" i="23" s="1"/>
  <c r="N35" i="23"/>
  <c r="O35" i="23" s="1"/>
  <c r="M9" i="19"/>
  <c r="N9" i="19"/>
  <c r="O9" i="19" s="1"/>
  <c r="P9" i="19"/>
  <c r="Q9" i="19" s="1"/>
  <c r="M13" i="19"/>
  <c r="N13" i="19"/>
  <c r="O13" i="19" s="1"/>
  <c r="P13" i="19"/>
  <c r="Q13" i="19" s="1"/>
  <c r="M19" i="19"/>
  <c r="P19" i="19"/>
  <c r="Q19" i="19" s="1"/>
  <c r="M21" i="19"/>
  <c r="N21" i="19"/>
  <c r="O21" i="19" s="1"/>
  <c r="P21" i="19"/>
  <c r="Q21" i="19" s="1"/>
  <c r="M25" i="19"/>
  <c r="P25" i="19"/>
  <c r="Q25" i="19" s="1"/>
  <c r="M27" i="19"/>
  <c r="N27" i="19"/>
  <c r="O27" i="19" s="1"/>
  <c r="P27" i="19"/>
  <c r="Q27" i="19" s="1"/>
  <c r="M33" i="19"/>
  <c r="N33" i="19"/>
  <c r="O33" i="19" s="1"/>
  <c r="P33" i="19"/>
  <c r="Q33" i="19" s="1"/>
  <c r="M9" i="17"/>
  <c r="N9" i="17"/>
  <c r="O9" i="17" s="1"/>
  <c r="P9" i="17"/>
  <c r="Q9" i="17" s="1"/>
  <c r="M11" i="17"/>
  <c r="P13" i="17"/>
  <c r="Q13" i="17" s="1"/>
  <c r="M15" i="17"/>
  <c r="N15" i="17"/>
  <c r="O15" i="17" s="1"/>
  <c r="P15" i="17"/>
  <c r="Q15" i="17" s="1"/>
  <c r="P19" i="17"/>
  <c r="Q19" i="17" s="1"/>
  <c r="M21" i="17"/>
  <c r="N21" i="17"/>
  <c r="O21" i="17" s="1"/>
  <c r="P21" i="17"/>
  <c r="Q21" i="17" s="1"/>
  <c r="N23" i="17"/>
  <c r="O23" i="17" s="1"/>
  <c r="P25" i="17"/>
  <c r="Q25" i="17" s="1"/>
  <c r="M27" i="17"/>
  <c r="N27" i="17"/>
  <c r="O27" i="17" s="1"/>
  <c r="P27" i="17"/>
  <c r="Q27" i="17" s="1"/>
  <c r="M29" i="17"/>
  <c r="P31" i="17"/>
  <c r="Q31" i="17" s="1"/>
  <c r="E13" i="41"/>
  <c r="L13" i="41"/>
  <c r="N13" i="41" s="1"/>
  <c r="O13" i="41" s="1"/>
  <c r="T13" i="41"/>
  <c r="U13" i="41" s="1"/>
  <c r="D8" i="41"/>
  <c r="L8" i="41" s="1"/>
  <c r="R35" i="17"/>
  <c r="S35" i="17" s="1"/>
  <c r="E35" i="17"/>
  <c r="E33" i="17"/>
  <c r="T33" i="17"/>
  <c r="U33" i="17" s="1"/>
  <c r="I31" i="17"/>
  <c r="R31" i="17"/>
  <c r="S31" i="17" s="1"/>
  <c r="E31" i="17"/>
  <c r="R29" i="17"/>
  <c r="S29" i="17" s="1"/>
  <c r="E29" i="17"/>
  <c r="E27" i="17"/>
  <c r="T27" i="17"/>
  <c r="U27" i="17" s="1"/>
  <c r="I25" i="17"/>
  <c r="R25" i="17"/>
  <c r="S25" i="17" s="1"/>
  <c r="E25" i="17"/>
  <c r="R23" i="17"/>
  <c r="S23" i="17" s="1"/>
  <c r="E23" i="17"/>
  <c r="E21" i="17"/>
  <c r="T21" i="17"/>
  <c r="U21" i="17" s="1"/>
  <c r="I19" i="17"/>
  <c r="R19" i="17"/>
  <c r="S19" i="17" s="1"/>
  <c r="E19" i="17"/>
  <c r="R17" i="17"/>
  <c r="S17" i="17" s="1"/>
  <c r="E17" i="17"/>
  <c r="E15" i="17"/>
  <c r="T15" i="17"/>
  <c r="U15" i="17" s="1"/>
  <c r="I13" i="17"/>
  <c r="R13" i="17"/>
  <c r="S13" i="17" s="1"/>
  <c r="E13" i="17"/>
  <c r="R11" i="17"/>
  <c r="S11" i="17" s="1"/>
  <c r="E11" i="17"/>
  <c r="E9" i="17"/>
  <c r="T9" i="17"/>
  <c r="U9" i="17" s="1"/>
  <c r="R35" i="19"/>
  <c r="S35" i="19" s="1"/>
  <c r="I33" i="19"/>
  <c r="E33" i="19"/>
  <c r="T33" i="19"/>
  <c r="U33" i="19" s="1"/>
  <c r="I31" i="19"/>
  <c r="E31" i="19"/>
  <c r="T31" i="19"/>
  <c r="U31" i="19" s="1"/>
  <c r="R29" i="19"/>
  <c r="S29" i="19" s="1"/>
  <c r="I27" i="19"/>
  <c r="E27" i="19"/>
  <c r="T27" i="19"/>
  <c r="U27" i="19" s="1"/>
  <c r="I25" i="19"/>
  <c r="E25" i="19"/>
  <c r="T25" i="19"/>
  <c r="U25" i="19" s="1"/>
  <c r="I23" i="19"/>
  <c r="R23" i="19"/>
  <c r="S23" i="19" s="1"/>
  <c r="E23" i="19"/>
  <c r="E21" i="19"/>
  <c r="T21" i="19"/>
  <c r="U21" i="19" s="1"/>
  <c r="I19" i="19"/>
  <c r="E19" i="19"/>
  <c r="T19" i="19"/>
  <c r="U19" i="19" s="1"/>
  <c r="I17" i="19"/>
  <c r="R17" i="19"/>
  <c r="S17" i="19" s="1"/>
  <c r="R15" i="19"/>
  <c r="S15" i="19" s="1"/>
  <c r="E15" i="19"/>
  <c r="T15" i="19"/>
  <c r="U15" i="19" s="1"/>
  <c r="I13" i="19"/>
  <c r="E13" i="19"/>
  <c r="T13" i="19"/>
  <c r="U13" i="19" s="1"/>
  <c r="I11" i="19"/>
  <c r="R11" i="19"/>
  <c r="S11" i="19" s="1"/>
  <c r="I9" i="19"/>
  <c r="E9" i="19"/>
  <c r="T9" i="19"/>
  <c r="U9" i="19" s="1"/>
  <c r="I35" i="23"/>
  <c r="T35" i="23"/>
  <c r="U35" i="23" s="1"/>
  <c r="E33" i="23"/>
  <c r="T33" i="23"/>
  <c r="U33" i="23" s="1"/>
  <c r="I31" i="23"/>
  <c r="E31" i="23"/>
  <c r="T29" i="23"/>
  <c r="U29" i="23" s="1"/>
  <c r="E27" i="23"/>
  <c r="T27" i="23"/>
  <c r="U27" i="23" s="1"/>
  <c r="I25" i="23"/>
  <c r="I23" i="23"/>
  <c r="T23" i="23"/>
  <c r="U23" i="23" s="1"/>
  <c r="E21" i="23"/>
  <c r="T21" i="23"/>
  <c r="U21" i="23" s="1"/>
  <c r="I19" i="23"/>
  <c r="T19" i="23"/>
  <c r="U19" i="23" s="1"/>
  <c r="T17" i="23"/>
  <c r="U17" i="23" s="1"/>
  <c r="E15" i="23"/>
  <c r="T15" i="23"/>
  <c r="U15" i="23" s="1"/>
  <c r="I13" i="23"/>
  <c r="E13" i="23"/>
  <c r="T11" i="23"/>
  <c r="U11" i="23" s="1"/>
  <c r="E9" i="23"/>
  <c r="T9" i="23"/>
  <c r="U9" i="23" s="1"/>
  <c r="I35" i="35"/>
  <c r="T35" i="35"/>
  <c r="U35" i="35" s="1"/>
  <c r="T29" i="33"/>
  <c r="U29" i="33" s="1"/>
  <c r="R29" i="33"/>
  <c r="S29" i="33" s="1"/>
  <c r="T31" i="33"/>
  <c r="U31" i="33" s="1"/>
  <c r="R31" i="33"/>
  <c r="S31" i="33" s="1"/>
  <c r="T33" i="33"/>
  <c r="U33" i="33" s="1"/>
  <c r="R33" i="33"/>
  <c r="S33" i="33" s="1"/>
  <c r="T35" i="33"/>
  <c r="U35" i="33" s="1"/>
  <c r="R35" i="33"/>
  <c r="S35" i="33" s="1"/>
  <c r="T9" i="35"/>
  <c r="U9" i="35" s="1"/>
  <c r="R11" i="35"/>
  <c r="S11" i="35" s="1"/>
  <c r="T13" i="35"/>
  <c r="U13" i="35" s="1"/>
  <c r="T15" i="35"/>
  <c r="U15" i="35" s="1"/>
  <c r="R17" i="35"/>
  <c r="S17" i="35" s="1"/>
  <c r="T19" i="35"/>
  <c r="U19" i="35" s="1"/>
  <c r="T21" i="35"/>
  <c r="U21" i="35" s="1"/>
  <c r="T23" i="35"/>
  <c r="U23" i="35" s="1"/>
  <c r="T25" i="35"/>
  <c r="U25" i="35" s="1"/>
  <c r="T27" i="35"/>
  <c r="U27" i="35" s="1"/>
  <c r="T29" i="35"/>
  <c r="U29" i="35" s="1"/>
  <c r="T31" i="35"/>
  <c r="U31" i="35" s="1"/>
  <c r="T33" i="35"/>
  <c r="U33" i="35" s="1"/>
  <c r="J17" i="1"/>
  <c r="K17" i="1" s="1"/>
  <c r="H17" i="1"/>
  <c r="I17" i="1" s="1"/>
  <c r="D17" i="1"/>
  <c r="J16" i="1"/>
  <c r="K16" i="1" s="1"/>
  <c r="H16" i="1"/>
  <c r="I16" i="1" s="1"/>
  <c r="D16" i="1"/>
  <c r="E16" i="1" s="1"/>
  <c r="J15" i="1"/>
  <c r="K15" i="1" s="1"/>
  <c r="H15" i="1"/>
  <c r="D15" i="1"/>
  <c r="J14" i="1"/>
  <c r="K14" i="1" s="1"/>
  <c r="H14" i="1"/>
  <c r="I14" i="1" s="1"/>
  <c r="D14" i="1"/>
  <c r="E14" i="1" s="1"/>
  <c r="J13" i="1"/>
  <c r="K13" i="1" s="1"/>
  <c r="H13" i="1"/>
  <c r="I13" i="1" s="1"/>
  <c r="D13" i="1"/>
  <c r="J12" i="1"/>
  <c r="K12" i="1" s="1"/>
  <c r="H12" i="1"/>
  <c r="I12" i="1" s="1"/>
  <c r="D12" i="1"/>
  <c r="T12" i="1" s="1"/>
  <c r="U12" i="1" s="1"/>
  <c r="J11" i="1"/>
  <c r="K11" i="1" s="1"/>
  <c r="H11" i="1"/>
  <c r="D11" i="1"/>
  <c r="J10" i="1"/>
  <c r="K10" i="1" s="1"/>
  <c r="H10" i="1"/>
  <c r="I10" i="1" s="1"/>
  <c r="D10" i="1"/>
  <c r="E10" i="1" s="1"/>
  <c r="J9" i="1"/>
  <c r="K9" i="1" s="1"/>
  <c r="H9" i="1"/>
  <c r="I9" i="1" s="1"/>
  <c r="D9" i="1"/>
  <c r="E9" i="1" s="1"/>
  <c r="J8" i="1"/>
  <c r="K8" i="1" s="1"/>
  <c r="H8" i="1"/>
  <c r="I8" i="1" s="1"/>
  <c r="G30" i="23"/>
  <c r="G10" i="19"/>
  <c r="G14" i="19"/>
  <c r="G18" i="19"/>
  <c r="G22" i="19"/>
  <c r="G26" i="19"/>
  <c r="G30" i="19"/>
  <c r="G34" i="19"/>
  <c r="G14" i="17"/>
  <c r="G22" i="17"/>
  <c r="G26" i="17"/>
  <c r="L34" i="17"/>
  <c r="L32" i="17"/>
  <c r="N32" i="17" s="1"/>
  <c r="O32" i="17" s="1"/>
  <c r="L30" i="17"/>
  <c r="N30" i="17" s="1"/>
  <c r="O30" i="17" s="1"/>
  <c r="E30" i="17"/>
  <c r="L28" i="17"/>
  <c r="E26" i="17"/>
  <c r="L24" i="17"/>
  <c r="N24" i="17" s="1"/>
  <c r="O24" i="17" s="1"/>
  <c r="E24" i="17"/>
  <c r="L22" i="17"/>
  <c r="P22" i="17" s="1"/>
  <c r="Q22" i="17" s="1"/>
  <c r="L18" i="17"/>
  <c r="N18" i="17" s="1"/>
  <c r="O18" i="17" s="1"/>
  <c r="E18" i="17"/>
  <c r="L16" i="17"/>
  <c r="N16" i="17" s="1"/>
  <c r="O16" i="17" s="1"/>
  <c r="L14" i="17"/>
  <c r="N14" i="17" s="1"/>
  <c r="O14" i="17" s="1"/>
  <c r="L12" i="17"/>
  <c r="N12" i="17" s="1"/>
  <c r="O12" i="17" s="1"/>
  <c r="E12" i="17"/>
  <c r="L10" i="17"/>
  <c r="N10" i="17" s="1"/>
  <c r="O10" i="17" s="1"/>
  <c r="E8" i="17"/>
  <c r="L34" i="19"/>
  <c r="P34" i="19" s="1"/>
  <c r="Q34" i="19" s="1"/>
  <c r="E34" i="19"/>
  <c r="L30" i="19"/>
  <c r="E30" i="19"/>
  <c r="L28" i="19"/>
  <c r="N28" i="19" s="1"/>
  <c r="O28" i="19" s="1"/>
  <c r="E28" i="19"/>
  <c r="L26" i="19"/>
  <c r="N26" i="19" s="1"/>
  <c r="O26" i="19" s="1"/>
  <c r="L24" i="19"/>
  <c r="E24" i="19"/>
  <c r="L22" i="19"/>
  <c r="E22" i="19"/>
  <c r="L18" i="19"/>
  <c r="P18" i="19" s="1"/>
  <c r="Q18" i="19" s="1"/>
  <c r="E18" i="19"/>
  <c r="L16" i="19"/>
  <c r="P16" i="19" s="1"/>
  <c r="Q16" i="19" s="1"/>
  <c r="E16" i="19"/>
  <c r="L12" i="19"/>
  <c r="N12" i="19" s="1"/>
  <c r="O12" i="19" s="1"/>
  <c r="E12" i="19"/>
  <c r="L10" i="19"/>
  <c r="E10" i="19"/>
  <c r="E32" i="23"/>
  <c r="L30" i="23"/>
  <c r="M30" i="23" s="1"/>
  <c r="E30" i="23"/>
  <c r="L28" i="23"/>
  <c r="N28" i="23" s="1"/>
  <c r="O28" i="23" s="1"/>
  <c r="E26" i="23"/>
  <c r="L24" i="23"/>
  <c r="N24" i="23" s="1"/>
  <c r="O24" i="23" s="1"/>
  <c r="E24" i="23"/>
  <c r="F8" i="1"/>
  <c r="G8" i="1" s="1"/>
  <c r="I20" i="23"/>
  <c r="I16" i="23"/>
  <c r="I34" i="17"/>
  <c r="R29" i="59" l="1"/>
  <c r="P29" i="59"/>
  <c r="R24" i="59"/>
  <c r="P24" i="59"/>
  <c r="P17" i="59"/>
  <c r="R17" i="59"/>
  <c r="R35" i="59"/>
  <c r="P35" i="59"/>
  <c r="R30" i="59"/>
  <c r="P30" i="59"/>
  <c r="P13" i="59"/>
  <c r="R13" i="59"/>
  <c r="R31" i="59"/>
  <c r="P31" i="59"/>
  <c r="P10" i="59"/>
  <c r="R10" i="59"/>
  <c r="R19" i="59"/>
  <c r="P19" i="59"/>
  <c r="P18" i="59"/>
  <c r="R18" i="59"/>
  <c r="P16" i="59"/>
  <c r="R16" i="59"/>
  <c r="R34" i="59"/>
  <c r="P34" i="59"/>
  <c r="R8" i="59"/>
  <c r="P8" i="59"/>
  <c r="R26" i="59"/>
  <c r="P26" i="59"/>
  <c r="R20" i="59"/>
  <c r="P20" i="59"/>
  <c r="R28" i="59"/>
  <c r="P28" i="59"/>
  <c r="P14" i="59"/>
  <c r="R14" i="59"/>
  <c r="R32" i="59"/>
  <c r="P32" i="59"/>
  <c r="R27" i="59"/>
  <c r="P27" i="59"/>
  <c r="P11" i="59"/>
  <c r="R11" i="59"/>
  <c r="R22" i="59"/>
  <c r="P22" i="59"/>
  <c r="P15" i="59"/>
  <c r="R15" i="59"/>
  <c r="R33" i="59"/>
  <c r="P33" i="59"/>
  <c r="R9" i="59"/>
  <c r="P9" i="59"/>
  <c r="R25" i="59"/>
  <c r="P25" i="59"/>
  <c r="R21" i="59"/>
  <c r="P21" i="59"/>
  <c r="P12" i="59"/>
  <c r="R12" i="59"/>
  <c r="R23" i="59"/>
  <c r="P23" i="59"/>
  <c r="H12" i="58"/>
  <c r="N31" i="53"/>
  <c r="O31" i="53" s="1"/>
  <c r="N25" i="53"/>
  <c r="O25" i="53" s="1"/>
  <c r="N19" i="53"/>
  <c r="O19" i="53" s="1"/>
  <c r="N13" i="53"/>
  <c r="O13" i="53" s="1"/>
  <c r="R8" i="53"/>
  <c r="S8" i="53" s="1"/>
  <c r="E10" i="53"/>
  <c r="R11" i="53"/>
  <c r="S11" i="53" s="1"/>
  <c r="E13" i="53"/>
  <c r="R14" i="53"/>
  <c r="S14" i="53" s="1"/>
  <c r="E16" i="53"/>
  <c r="R17" i="53"/>
  <c r="S17" i="53" s="1"/>
  <c r="E19" i="53"/>
  <c r="R20" i="53"/>
  <c r="S20" i="53" s="1"/>
  <c r="E22" i="53"/>
  <c r="R23" i="53"/>
  <c r="S23" i="53" s="1"/>
  <c r="E25" i="53"/>
  <c r="R26" i="53"/>
  <c r="S26" i="53" s="1"/>
  <c r="E28" i="53"/>
  <c r="R29" i="53"/>
  <c r="S29" i="53" s="1"/>
  <c r="E31" i="53"/>
  <c r="R32" i="53"/>
  <c r="S32" i="53" s="1"/>
  <c r="E34" i="53"/>
  <c r="R35" i="53"/>
  <c r="S35" i="53" s="1"/>
  <c r="N30" i="51"/>
  <c r="O30" i="51" s="1"/>
  <c r="N24" i="51"/>
  <c r="O24" i="51" s="1"/>
  <c r="N18" i="51"/>
  <c r="O18" i="51" s="1"/>
  <c r="N12" i="51"/>
  <c r="O12" i="51" s="1"/>
  <c r="L8" i="51"/>
  <c r="R10" i="51"/>
  <c r="S10" i="51" s="1"/>
  <c r="L11" i="51"/>
  <c r="R13" i="51"/>
  <c r="S13" i="51" s="1"/>
  <c r="L14" i="51"/>
  <c r="R16" i="51"/>
  <c r="S16" i="51" s="1"/>
  <c r="L17" i="51"/>
  <c r="R19" i="51"/>
  <c r="S19" i="51" s="1"/>
  <c r="L20" i="51"/>
  <c r="R22" i="51"/>
  <c r="S22" i="51" s="1"/>
  <c r="L23" i="51"/>
  <c r="R25" i="51"/>
  <c r="S25" i="51" s="1"/>
  <c r="L26" i="51"/>
  <c r="R28" i="51"/>
  <c r="S28" i="51" s="1"/>
  <c r="L29" i="51"/>
  <c r="R31" i="51"/>
  <c r="S31" i="51" s="1"/>
  <c r="L32" i="51"/>
  <c r="R34" i="51"/>
  <c r="S34" i="51" s="1"/>
  <c r="L35" i="51"/>
  <c r="R9" i="51"/>
  <c r="S9" i="51" s="1"/>
  <c r="R12" i="51"/>
  <c r="S12" i="51" s="1"/>
  <c r="R15" i="51"/>
  <c r="S15" i="51" s="1"/>
  <c r="R18" i="51"/>
  <c r="S18" i="51" s="1"/>
  <c r="R21" i="51"/>
  <c r="S21" i="51" s="1"/>
  <c r="R24" i="51"/>
  <c r="S24" i="51" s="1"/>
  <c r="R27" i="51"/>
  <c r="S27" i="51" s="1"/>
  <c r="R30" i="51"/>
  <c r="S30" i="51" s="1"/>
  <c r="R33" i="51"/>
  <c r="S33" i="51" s="1"/>
  <c r="N35" i="45"/>
  <c r="O35" i="45" s="1"/>
  <c r="M23" i="45"/>
  <c r="N17" i="45"/>
  <c r="O17" i="45" s="1"/>
  <c r="R9" i="45"/>
  <c r="S9" i="45" s="1"/>
  <c r="L10" i="45"/>
  <c r="M10" i="45" s="1"/>
  <c r="R12" i="45"/>
  <c r="S12" i="45" s="1"/>
  <c r="L13" i="45"/>
  <c r="R15" i="45"/>
  <c r="S15" i="45" s="1"/>
  <c r="L16" i="45"/>
  <c r="M16" i="45" s="1"/>
  <c r="R18" i="45"/>
  <c r="S18" i="45" s="1"/>
  <c r="L19" i="45"/>
  <c r="R21" i="45"/>
  <c r="S21" i="45" s="1"/>
  <c r="L22" i="45"/>
  <c r="M22" i="45" s="1"/>
  <c r="R24" i="45"/>
  <c r="S24" i="45" s="1"/>
  <c r="L25" i="45"/>
  <c r="R27" i="45"/>
  <c r="S27" i="45" s="1"/>
  <c r="L28" i="45"/>
  <c r="M28" i="45" s="1"/>
  <c r="R30" i="45"/>
  <c r="S30" i="45" s="1"/>
  <c r="L31" i="45"/>
  <c r="R33" i="45"/>
  <c r="S33" i="45" s="1"/>
  <c r="L34" i="45"/>
  <c r="M34" i="45" s="1"/>
  <c r="M35" i="45"/>
  <c r="N29" i="45"/>
  <c r="O29" i="45" s="1"/>
  <c r="M17" i="45"/>
  <c r="N11" i="45"/>
  <c r="O11" i="45" s="1"/>
  <c r="R8" i="45"/>
  <c r="S8" i="45" s="1"/>
  <c r="R11" i="45"/>
  <c r="S11" i="45" s="1"/>
  <c r="R14" i="45"/>
  <c r="S14" i="45" s="1"/>
  <c r="R17" i="45"/>
  <c r="S17" i="45" s="1"/>
  <c r="R20" i="45"/>
  <c r="S20" i="45" s="1"/>
  <c r="R23" i="45"/>
  <c r="S23" i="45" s="1"/>
  <c r="R26" i="45"/>
  <c r="S26" i="45" s="1"/>
  <c r="R29" i="45"/>
  <c r="S29" i="45" s="1"/>
  <c r="R32" i="45"/>
  <c r="S32" i="45" s="1"/>
  <c r="R35" i="45"/>
  <c r="S35" i="45" s="1"/>
  <c r="R35" i="41"/>
  <c r="S35" i="41" s="1"/>
  <c r="R32" i="41"/>
  <c r="S32" i="41" s="1"/>
  <c r="R29" i="41"/>
  <c r="S29" i="41" s="1"/>
  <c r="R26" i="41"/>
  <c r="S26" i="41" s="1"/>
  <c r="R23" i="41"/>
  <c r="S23" i="41" s="1"/>
  <c r="R20" i="41"/>
  <c r="S20" i="41" s="1"/>
  <c r="R17" i="41"/>
  <c r="S17" i="41" s="1"/>
  <c r="R14" i="41"/>
  <c r="S14" i="41" s="1"/>
  <c r="R10" i="41"/>
  <c r="S10" i="41" s="1"/>
  <c r="N33" i="41"/>
  <c r="O33" i="41" s="1"/>
  <c r="P33" i="41"/>
  <c r="Q33" i="41" s="1"/>
  <c r="M33" i="41"/>
  <c r="P27" i="41"/>
  <c r="Q27" i="41" s="1"/>
  <c r="M27" i="41"/>
  <c r="N27" i="41"/>
  <c r="O27" i="41" s="1"/>
  <c r="M21" i="41"/>
  <c r="P21" i="41"/>
  <c r="Q21" i="41" s="1"/>
  <c r="N21" i="41"/>
  <c r="O21" i="41" s="1"/>
  <c r="N15" i="41"/>
  <c r="O15" i="41" s="1"/>
  <c r="P15" i="41"/>
  <c r="Q15" i="41" s="1"/>
  <c r="M15" i="41"/>
  <c r="M25" i="41"/>
  <c r="N19" i="41"/>
  <c r="O19" i="41" s="1"/>
  <c r="L11" i="41"/>
  <c r="M11" i="41" s="1"/>
  <c r="R13" i="41"/>
  <c r="S13" i="41" s="1"/>
  <c r="G14" i="41"/>
  <c r="E15" i="41"/>
  <c r="R16" i="41"/>
  <c r="S16" i="41" s="1"/>
  <c r="G17" i="41"/>
  <c r="E18" i="41"/>
  <c r="R19" i="41"/>
  <c r="S19" i="41" s="1"/>
  <c r="G20" i="41"/>
  <c r="E21" i="41"/>
  <c r="R22" i="41"/>
  <c r="S22" i="41" s="1"/>
  <c r="G23" i="41"/>
  <c r="E24" i="41"/>
  <c r="R25" i="41"/>
  <c r="S25" i="41" s="1"/>
  <c r="G26" i="41"/>
  <c r="E27" i="41"/>
  <c r="R28" i="41"/>
  <c r="S28" i="41" s="1"/>
  <c r="G29" i="41"/>
  <c r="E30" i="41"/>
  <c r="R31" i="41"/>
  <c r="S31" i="41" s="1"/>
  <c r="G32" i="41"/>
  <c r="E33" i="41"/>
  <c r="R34" i="41"/>
  <c r="S34" i="41" s="1"/>
  <c r="G35" i="41"/>
  <c r="M31" i="41"/>
  <c r="N25" i="41"/>
  <c r="O25" i="41" s="1"/>
  <c r="L17" i="39"/>
  <c r="E16" i="39"/>
  <c r="G18" i="39"/>
  <c r="G21" i="39"/>
  <c r="G24" i="39"/>
  <c r="G27" i="39"/>
  <c r="G30" i="39"/>
  <c r="G33" i="39"/>
  <c r="L8" i="39"/>
  <c r="M8" i="39" s="1"/>
  <c r="T16" i="39"/>
  <c r="U16" i="39" s="1"/>
  <c r="E17" i="39"/>
  <c r="T19" i="39"/>
  <c r="U19" i="39" s="1"/>
  <c r="T22" i="39"/>
  <c r="U22" i="39" s="1"/>
  <c r="T25" i="39"/>
  <c r="U25" i="39" s="1"/>
  <c r="T28" i="39"/>
  <c r="U28" i="39" s="1"/>
  <c r="T31" i="39"/>
  <c r="U31" i="39" s="1"/>
  <c r="T34" i="39"/>
  <c r="U34" i="39" s="1"/>
  <c r="R12" i="39"/>
  <c r="S12" i="39" s="1"/>
  <c r="T17" i="35"/>
  <c r="U17" i="35" s="1"/>
  <c r="T11" i="35"/>
  <c r="U11" i="35" s="1"/>
  <c r="R15" i="35"/>
  <c r="S15" i="35" s="1"/>
  <c r="R9" i="35"/>
  <c r="S9" i="35" s="1"/>
  <c r="P33" i="35"/>
  <c r="Q33" i="35" s="1"/>
  <c r="N32" i="35"/>
  <c r="O32" i="35" s="1"/>
  <c r="N26" i="35"/>
  <c r="O26" i="35" s="1"/>
  <c r="N20" i="35"/>
  <c r="O20" i="35" s="1"/>
  <c r="N17" i="35"/>
  <c r="O17" i="35" s="1"/>
  <c r="G10" i="35"/>
  <c r="G16" i="35"/>
  <c r="E20" i="35"/>
  <c r="L23" i="35"/>
  <c r="T26" i="35"/>
  <c r="U26" i="35" s="1"/>
  <c r="E32" i="35"/>
  <c r="P35" i="35"/>
  <c r="Q35" i="35" s="1"/>
  <c r="M25" i="35"/>
  <c r="T20" i="35"/>
  <c r="U20" i="35" s="1"/>
  <c r="L29" i="35"/>
  <c r="P30" i="29"/>
  <c r="Q30" i="29" s="1"/>
  <c r="N30" i="29"/>
  <c r="O30" i="29" s="1"/>
  <c r="M30" i="29"/>
  <c r="P12" i="29"/>
  <c r="Q12" i="29" s="1"/>
  <c r="M12" i="29"/>
  <c r="N12" i="29"/>
  <c r="O12" i="29" s="1"/>
  <c r="N24" i="29"/>
  <c r="O24" i="29" s="1"/>
  <c r="L9" i="29"/>
  <c r="R10" i="29"/>
  <c r="S10" i="29" s="1"/>
  <c r="T12" i="29"/>
  <c r="U12" i="29" s="1"/>
  <c r="E15" i="29"/>
  <c r="L18" i="29"/>
  <c r="R19" i="29"/>
  <c r="S19" i="29" s="1"/>
  <c r="T21" i="29"/>
  <c r="U21" i="29" s="1"/>
  <c r="E24" i="29"/>
  <c r="L27" i="29"/>
  <c r="R28" i="29"/>
  <c r="S28" i="29" s="1"/>
  <c r="T30" i="29"/>
  <c r="U30" i="29" s="1"/>
  <c r="E33" i="29"/>
  <c r="P26" i="29"/>
  <c r="Q26" i="29" s="1"/>
  <c r="P8" i="29"/>
  <c r="Q8" i="29" s="1"/>
  <c r="R13" i="29"/>
  <c r="S13" i="29" s="1"/>
  <c r="R22" i="29"/>
  <c r="S22" i="29" s="1"/>
  <c r="R31" i="29"/>
  <c r="S31" i="29" s="1"/>
  <c r="R33" i="29"/>
  <c r="S33" i="29" s="1"/>
  <c r="R30" i="29"/>
  <c r="S30" i="29" s="1"/>
  <c r="R27" i="29"/>
  <c r="S27" i="29" s="1"/>
  <c r="R24" i="29"/>
  <c r="S24" i="29" s="1"/>
  <c r="R21" i="29"/>
  <c r="S21" i="29" s="1"/>
  <c r="R18" i="29"/>
  <c r="S18" i="29" s="1"/>
  <c r="R15" i="29"/>
  <c r="S15" i="29" s="1"/>
  <c r="R12" i="29"/>
  <c r="S12" i="29" s="1"/>
  <c r="R9" i="29"/>
  <c r="S9" i="29" s="1"/>
  <c r="P34" i="29"/>
  <c r="Q34" i="29" s="1"/>
  <c r="M34" i="29"/>
  <c r="N34" i="29"/>
  <c r="O34" i="29" s="1"/>
  <c r="N16" i="29"/>
  <c r="O16" i="29" s="1"/>
  <c r="P16" i="29"/>
  <c r="Q16" i="29" s="1"/>
  <c r="M16" i="29"/>
  <c r="N10" i="29"/>
  <c r="O10" i="29" s="1"/>
  <c r="P10" i="29"/>
  <c r="Q10" i="29" s="1"/>
  <c r="M10" i="29"/>
  <c r="N28" i="29"/>
  <c r="O28" i="29" s="1"/>
  <c r="P28" i="29"/>
  <c r="Q28" i="29" s="1"/>
  <c r="M28" i="29"/>
  <c r="N22" i="29"/>
  <c r="O22" i="29" s="1"/>
  <c r="M22" i="29"/>
  <c r="P22" i="29"/>
  <c r="Q22" i="29" s="1"/>
  <c r="P32" i="29"/>
  <c r="Q32" i="29" s="1"/>
  <c r="M26" i="29"/>
  <c r="M20" i="29"/>
  <c r="M14" i="29"/>
  <c r="M8" i="29"/>
  <c r="R8" i="29"/>
  <c r="S8" i="29" s="1"/>
  <c r="G9" i="29"/>
  <c r="E10" i="29"/>
  <c r="R11" i="29"/>
  <c r="S11" i="29" s="1"/>
  <c r="G12" i="29"/>
  <c r="E13" i="29"/>
  <c r="R14" i="29"/>
  <c r="S14" i="29" s="1"/>
  <c r="G15" i="29"/>
  <c r="E16" i="29"/>
  <c r="R17" i="29"/>
  <c r="S17" i="29" s="1"/>
  <c r="G18" i="29"/>
  <c r="E19" i="29"/>
  <c r="R20" i="29"/>
  <c r="S20" i="29" s="1"/>
  <c r="G21" i="29"/>
  <c r="E22" i="29"/>
  <c r="R23" i="29"/>
  <c r="S23" i="29" s="1"/>
  <c r="G24" i="29"/>
  <c r="E25" i="29"/>
  <c r="R26" i="29"/>
  <c r="S26" i="29" s="1"/>
  <c r="G27" i="29"/>
  <c r="E28" i="29"/>
  <c r="R29" i="29"/>
  <c r="S29" i="29" s="1"/>
  <c r="G30" i="29"/>
  <c r="E31" i="29"/>
  <c r="R32" i="29"/>
  <c r="S32" i="29" s="1"/>
  <c r="G33" i="29"/>
  <c r="E34" i="29"/>
  <c r="R35" i="29"/>
  <c r="S35" i="29" s="1"/>
  <c r="P34" i="27"/>
  <c r="Q34" i="27" s="1"/>
  <c r="P28" i="27"/>
  <c r="Q28" i="27" s="1"/>
  <c r="P22" i="27"/>
  <c r="Q22" i="27" s="1"/>
  <c r="P16" i="27"/>
  <c r="Q16" i="27" s="1"/>
  <c r="P10" i="27"/>
  <c r="Q10" i="27" s="1"/>
  <c r="R8" i="27"/>
  <c r="S8" i="27" s="1"/>
  <c r="L9" i="27"/>
  <c r="R11" i="27"/>
  <c r="S11" i="27" s="1"/>
  <c r="L12" i="27"/>
  <c r="R14" i="27"/>
  <c r="S14" i="27" s="1"/>
  <c r="L15" i="27"/>
  <c r="R17" i="27"/>
  <c r="S17" i="27" s="1"/>
  <c r="L18" i="27"/>
  <c r="R20" i="27"/>
  <c r="S20" i="27" s="1"/>
  <c r="L21" i="27"/>
  <c r="R23" i="27"/>
  <c r="S23" i="27" s="1"/>
  <c r="L24" i="27"/>
  <c r="R26" i="27"/>
  <c r="S26" i="27" s="1"/>
  <c r="L27" i="27"/>
  <c r="R29" i="27"/>
  <c r="S29" i="27" s="1"/>
  <c r="L30" i="27"/>
  <c r="R32" i="27"/>
  <c r="S32" i="27" s="1"/>
  <c r="L33" i="27"/>
  <c r="R35" i="27"/>
  <c r="S35" i="27" s="1"/>
  <c r="R10" i="27"/>
  <c r="S10" i="27" s="1"/>
  <c r="R13" i="27"/>
  <c r="S13" i="27" s="1"/>
  <c r="R16" i="27"/>
  <c r="S16" i="27" s="1"/>
  <c r="R19" i="27"/>
  <c r="S19" i="27" s="1"/>
  <c r="R22" i="27"/>
  <c r="S22" i="27" s="1"/>
  <c r="R25" i="27"/>
  <c r="S25" i="27" s="1"/>
  <c r="R28" i="27"/>
  <c r="S28" i="27" s="1"/>
  <c r="R31" i="27"/>
  <c r="S31" i="27" s="1"/>
  <c r="R34" i="27"/>
  <c r="S34" i="27" s="1"/>
  <c r="N13" i="23"/>
  <c r="O13" i="23" s="1"/>
  <c r="P13" i="23"/>
  <c r="Q13" i="23" s="1"/>
  <c r="E34" i="23"/>
  <c r="E19" i="23"/>
  <c r="T25" i="23"/>
  <c r="U25" i="23" s="1"/>
  <c r="N31" i="23"/>
  <c r="O31" i="23" s="1"/>
  <c r="P25" i="23"/>
  <c r="Q25" i="23" s="1"/>
  <c r="M19" i="23"/>
  <c r="M10" i="23"/>
  <c r="M9" i="23"/>
  <c r="E10" i="23"/>
  <c r="E16" i="23"/>
  <c r="E28" i="23"/>
  <c r="L34" i="23"/>
  <c r="N34" i="23" s="1"/>
  <c r="O34" i="23" s="1"/>
  <c r="T13" i="23"/>
  <c r="U13" i="23" s="1"/>
  <c r="T31" i="23"/>
  <c r="U31" i="23" s="1"/>
  <c r="N33" i="23"/>
  <c r="O33" i="23" s="1"/>
  <c r="M33" i="23"/>
  <c r="N27" i="23"/>
  <c r="O27" i="23" s="1"/>
  <c r="P27" i="23"/>
  <c r="Q27" i="23" s="1"/>
  <c r="M27" i="23"/>
  <c r="N17" i="23"/>
  <c r="O17" i="23" s="1"/>
  <c r="P17" i="23"/>
  <c r="Q17" i="23" s="1"/>
  <c r="M17" i="23"/>
  <c r="P35" i="23"/>
  <c r="Q35" i="23" s="1"/>
  <c r="M29" i="23"/>
  <c r="M23" i="23"/>
  <c r="M14" i="23"/>
  <c r="M13" i="23"/>
  <c r="N8" i="23"/>
  <c r="O8" i="23" s="1"/>
  <c r="E20" i="23"/>
  <c r="L26" i="23"/>
  <c r="P26" i="23" s="1"/>
  <c r="Q26" i="23" s="1"/>
  <c r="E17" i="23"/>
  <c r="E23" i="23"/>
  <c r="E29" i="23"/>
  <c r="E35" i="23"/>
  <c r="E14" i="23"/>
  <c r="E8" i="19"/>
  <c r="E14" i="19"/>
  <c r="L20" i="19"/>
  <c r="N20" i="19" s="1"/>
  <c r="O20" i="19" s="1"/>
  <c r="E11" i="19"/>
  <c r="R21" i="19"/>
  <c r="S21" i="19" s="1"/>
  <c r="E29" i="19"/>
  <c r="E35" i="19"/>
  <c r="P29" i="19"/>
  <c r="Q29" i="19" s="1"/>
  <c r="P17" i="19"/>
  <c r="Q17" i="19" s="1"/>
  <c r="L8" i="19"/>
  <c r="N8" i="19" s="1"/>
  <c r="O8" i="19" s="1"/>
  <c r="L14" i="19"/>
  <c r="N14" i="19" s="1"/>
  <c r="O14" i="19" s="1"/>
  <c r="L32" i="19"/>
  <c r="N32" i="19" s="1"/>
  <c r="O32" i="19" s="1"/>
  <c r="E17" i="19"/>
  <c r="M29" i="19"/>
  <c r="M17" i="19"/>
  <c r="L23" i="19"/>
  <c r="E20" i="19"/>
  <c r="E26" i="19"/>
  <c r="E32" i="19"/>
  <c r="T11" i="19"/>
  <c r="U11" i="19" s="1"/>
  <c r="R13" i="19"/>
  <c r="S13" i="19" s="1"/>
  <c r="T17" i="19"/>
  <c r="U17" i="19" s="1"/>
  <c r="R19" i="19"/>
  <c r="S19" i="19" s="1"/>
  <c r="R25" i="19"/>
  <c r="S25" i="19" s="1"/>
  <c r="T29" i="19"/>
  <c r="U29" i="19" s="1"/>
  <c r="R31" i="19"/>
  <c r="S31" i="19" s="1"/>
  <c r="T35" i="19"/>
  <c r="U35" i="19" s="1"/>
  <c r="N17" i="17"/>
  <c r="O17" i="17" s="1"/>
  <c r="M17" i="17"/>
  <c r="P17" i="17"/>
  <c r="Q17" i="17" s="1"/>
  <c r="L8" i="17"/>
  <c r="N8" i="17" s="1"/>
  <c r="O8" i="17" s="1"/>
  <c r="E20" i="17"/>
  <c r="L26" i="17"/>
  <c r="E14" i="17"/>
  <c r="L20" i="17"/>
  <c r="P20" i="17" s="1"/>
  <c r="Q20" i="17" s="1"/>
  <c r="E32" i="17"/>
  <c r="T11" i="17"/>
  <c r="U11" i="17" s="1"/>
  <c r="T17" i="17"/>
  <c r="U17" i="17" s="1"/>
  <c r="T23" i="17"/>
  <c r="U23" i="17" s="1"/>
  <c r="T29" i="17"/>
  <c r="U29" i="17" s="1"/>
  <c r="T35" i="17"/>
  <c r="U35" i="17" s="1"/>
  <c r="N29" i="17"/>
  <c r="O29" i="17" s="1"/>
  <c r="P23" i="17"/>
  <c r="Q23" i="17" s="1"/>
  <c r="N11" i="17"/>
  <c r="O11" i="17" s="1"/>
  <c r="E10" i="17"/>
  <c r="E22" i="17"/>
  <c r="E28" i="17"/>
  <c r="E34" i="17"/>
  <c r="R9" i="17"/>
  <c r="S9" i="17" s="1"/>
  <c r="T13" i="17"/>
  <c r="U13" i="17" s="1"/>
  <c r="R15" i="17"/>
  <c r="S15" i="17" s="1"/>
  <c r="T19" i="17"/>
  <c r="U19" i="17" s="1"/>
  <c r="R21" i="17"/>
  <c r="S21" i="17" s="1"/>
  <c r="T25" i="17"/>
  <c r="U25" i="17" s="1"/>
  <c r="R27" i="17"/>
  <c r="S27" i="17" s="1"/>
  <c r="T31" i="17"/>
  <c r="U31" i="17" s="1"/>
  <c r="R33" i="17"/>
  <c r="S33" i="17" s="1"/>
  <c r="M31" i="17"/>
  <c r="M25" i="17"/>
  <c r="M19" i="17"/>
  <c r="M13" i="17"/>
  <c r="R14" i="17"/>
  <c r="S14" i="17" s="1"/>
  <c r="T8" i="15"/>
  <c r="U8" i="15" s="1"/>
  <c r="T11" i="15"/>
  <c r="U11" i="15" s="1"/>
  <c r="T14" i="15"/>
  <c r="U14" i="15" s="1"/>
  <c r="T17" i="15"/>
  <c r="U17" i="15" s="1"/>
  <c r="T20" i="15"/>
  <c r="U20" i="15" s="1"/>
  <c r="T23" i="15"/>
  <c r="U23" i="15" s="1"/>
  <c r="T26" i="15"/>
  <c r="U26" i="15" s="1"/>
  <c r="T29" i="15"/>
  <c r="U29" i="15" s="1"/>
  <c r="T32" i="15"/>
  <c r="U32" i="15" s="1"/>
  <c r="T35" i="15"/>
  <c r="U35" i="15" s="1"/>
  <c r="T10" i="1"/>
  <c r="U10" i="1" s="1"/>
  <c r="T32" i="35"/>
  <c r="U32" i="35" s="1"/>
  <c r="T8" i="23"/>
  <c r="U8" i="23" s="1"/>
  <c r="T10" i="23"/>
  <c r="U10" i="23" s="1"/>
  <c r="T14" i="23"/>
  <c r="U14" i="23" s="1"/>
  <c r="T16" i="23"/>
  <c r="U16" i="23" s="1"/>
  <c r="T20" i="23"/>
  <c r="U20" i="23" s="1"/>
  <c r="F9" i="25"/>
  <c r="G9" i="25" s="1"/>
  <c r="J10" i="25"/>
  <c r="K10" i="25" s="1"/>
  <c r="F12" i="25"/>
  <c r="G12" i="25" s="1"/>
  <c r="J13" i="25"/>
  <c r="K13" i="25" s="1"/>
  <c r="F15" i="25"/>
  <c r="G15" i="25" s="1"/>
  <c r="J16" i="25"/>
  <c r="K16" i="25" s="1"/>
  <c r="F18" i="25"/>
  <c r="G18" i="25" s="1"/>
  <c r="J19" i="25"/>
  <c r="K19" i="25" s="1"/>
  <c r="F21" i="25"/>
  <c r="G21" i="25" s="1"/>
  <c r="J22" i="25"/>
  <c r="K22" i="25" s="1"/>
  <c r="F24" i="25"/>
  <c r="G24" i="25" s="1"/>
  <c r="J25" i="25"/>
  <c r="K25" i="25" s="1"/>
  <c r="F27" i="25"/>
  <c r="G27" i="25" s="1"/>
  <c r="J28" i="25"/>
  <c r="K28" i="25" s="1"/>
  <c r="F30" i="25"/>
  <c r="G30" i="25" s="1"/>
  <c r="J31" i="25"/>
  <c r="K31" i="25" s="1"/>
  <c r="F33" i="25"/>
  <c r="G33" i="25" s="1"/>
  <c r="J34" i="25"/>
  <c r="K34" i="25" s="1"/>
  <c r="F8" i="25"/>
  <c r="G8" i="25" s="1"/>
  <c r="J9" i="25"/>
  <c r="K9" i="25" s="1"/>
  <c r="F11" i="25"/>
  <c r="G11" i="25" s="1"/>
  <c r="J12" i="25"/>
  <c r="K12" i="25" s="1"/>
  <c r="F14" i="25"/>
  <c r="G14" i="25" s="1"/>
  <c r="J15" i="25"/>
  <c r="K15" i="25" s="1"/>
  <c r="F17" i="25"/>
  <c r="G17" i="25" s="1"/>
  <c r="J18" i="25"/>
  <c r="K18" i="25" s="1"/>
  <c r="F20" i="25"/>
  <c r="G20" i="25" s="1"/>
  <c r="J21" i="25"/>
  <c r="K21" i="25" s="1"/>
  <c r="F23" i="25"/>
  <c r="G23" i="25" s="1"/>
  <c r="J24" i="25"/>
  <c r="K24" i="25" s="1"/>
  <c r="F26" i="25"/>
  <c r="G26" i="25" s="1"/>
  <c r="J27" i="25"/>
  <c r="K27" i="25" s="1"/>
  <c r="F29" i="25"/>
  <c r="G29" i="25" s="1"/>
  <c r="J30" i="25"/>
  <c r="K30" i="25" s="1"/>
  <c r="F32" i="25"/>
  <c r="G32" i="25" s="1"/>
  <c r="J33" i="25"/>
  <c r="K33" i="25" s="1"/>
  <c r="F35" i="25"/>
  <c r="G35" i="25" s="1"/>
  <c r="D8" i="13"/>
  <c r="J8" i="13"/>
  <c r="K8" i="13" s="1"/>
  <c r="H9" i="13"/>
  <c r="F10" i="13"/>
  <c r="D11" i="13"/>
  <c r="J11" i="13"/>
  <c r="K11" i="13" s="1"/>
  <c r="H12" i="13"/>
  <c r="F13" i="13"/>
  <c r="D14" i="13"/>
  <c r="F8" i="13"/>
  <c r="D9" i="13"/>
  <c r="J9" i="13"/>
  <c r="K9" i="13" s="1"/>
  <c r="H10" i="13"/>
  <c r="I10" i="13" s="1"/>
  <c r="F11" i="13"/>
  <c r="D12" i="13"/>
  <c r="J12" i="13"/>
  <c r="K12" i="13" s="1"/>
  <c r="H13" i="13"/>
  <c r="I13" i="13" s="1"/>
  <c r="F14" i="13"/>
  <c r="D15" i="13"/>
  <c r="J15" i="13"/>
  <c r="K15" i="13" s="1"/>
  <c r="H16" i="13"/>
  <c r="F17" i="13"/>
  <c r="D18" i="13"/>
  <c r="J18" i="13"/>
  <c r="K18" i="13" s="1"/>
  <c r="H19" i="13"/>
  <c r="F20" i="13"/>
  <c r="D21" i="13"/>
  <c r="J21" i="13"/>
  <c r="K21" i="13" s="1"/>
  <c r="H22" i="13"/>
  <c r="F23" i="13"/>
  <c r="D24" i="13"/>
  <c r="J24" i="13"/>
  <c r="K24" i="13" s="1"/>
  <c r="H25" i="13"/>
  <c r="F26" i="13"/>
  <c r="D27" i="13"/>
  <c r="J27" i="13"/>
  <c r="K27" i="13" s="1"/>
  <c r="H28" i="13"/>
  <c r="F29" i="13"/>
  <c r="D30" i="13"/>
  <c r="J30" i="13"/>
  <c r="K30" i="13" s="1"/>
  <c r="H31" i="13"/>
  <c r="F32" i="13"/>
  <c r="D33" i="13"/>
  <c r="J33" i="13"/>
  <c r="K33" i="13" s="1"/>
  <c r="H34" i="13"/>
  <c r="F35" i="13"/>
  <c r="A10" i="1"/>
  <c r="D18" i="39"/>
  <c r="F17" i="39"/>
  <c r="H16" i="39"/>
  <c r="J15" i="39"/>
  <c r="K15" i="39" s="1"/>
  <c r="D15" i="39"/>
  <c r="F14" i="39"/>
  <c r="H13" i="39"/>
  <c r="J12" i="39"/>
  <c r="K12" i="39" s="1"/>
  <c r="D12" i="39"/>
  <c r="F11" i="39"/>
  <c r="H10" i="39"/>
  <c r="J9" i="39"/>
  <c r="K9" i="39" s="1"/>
  <c r="D9" i="39"/>
  <c r="N13" i="27"/>
  <c r="O13" i="27" s="1"/>
  <c r="M13" i="27"/>
  <c r="N15" i="27"/>
  <c r="O15" i="27" s="1"/>
  <c r="P15" i="27"/>
  <c r="Q15" i="27" s="1"/>
  <c r="N17" i="27"/>
  <c r="O17" i="27" s="1"/>
  <c r="M17" i="27"/>
  <c r="N19" i="27"/>
  <c r="O19" i="27" s="1"/>
  <c r="P19" i="27"/>
  <c r="Q19" i="27" s="1"/>
  <c r="N21" i="27"/>
  <c r="O21" i="27" s="1"/>
  <c r="M21" i="27"/>
  <c r="N23" i="27"/>
  <c r="O23" i="27" s="1"/>
  <c r="P23" i="27"/>
  <c r="Q23" i="27" s="1"/>
  <c r="N27" i="27"/>
  <c r="O27" i="27" s="1"/>
  <c r="P27" i="27"/>
  <c r="Q27" i="27" s="1"/>
  <c r="N29" i="27"/>
  <c r="O29" i="27" s="1"/>
  <c r="M29" i="27"/>
  <c r="N31" i="27"/>
  <c r="O31" i="27" s="1"/>
  <c r="P31" i="27"/>
  <c r="Q31" i="27" s="1"/>
  <c r="N35" i="27"/>
  <c r="O35" i="27" s="1"/>
  <c r="P35" i="27"/>
  <c r="Q35" i="27" s="1"/>
  <c r="N9" i="29"/>
  <c r="O9" i="29" s="1"/>
  <c r="M9" i="29"/>
  <c r="N11" i="29"/>
  <c r="O11" i="29" s="1"/>
  <c r="P11" i="29"/>
  <c r="Q11" i="29" s="1"/>
  <c r="N15" i="29"/>
  <c r="O15" i="29" s="1"/>
  <c r="P15" i="29"/>
  <c r="Q15" i="29" s="1"/>
  <c r="N17" i="29"/>
  <c r="O17" i="29" s="1"/>
  <c r="M17" i="29"/>
  <c r="N19" i="29"/>
  <c r="O19" i="29" s="1"/>
  <c r="P19" i="29"/>
  <c r="Q19" i="29" s="1"/>
  <c r="N21" i="29"/>
  <c r="O21" i="29" s="1"/>
  <c r="M21" i="29"/>
  <c r="N27" i="29"/>
  <c r="O27" i="29" s="1"/>
  <c r="M27" i="29"/>
  <c r="P27" i="29"/>
  <c r="Q27" i="29" s="1"/>
  <c r="N31" i="29"/>
  <c r="O31" i="29" s="1"/>
  <c r="M31" i="29"/>
  <c r="N9" i="31"/>
  <c r="O9" i="31" s="1"/>
  <c r="P9" i="31"/>
  <c r="Q9" i="31" s="1"/>
  <c r="N11" i="31"/>
  <c r="O11" i="31" s="1"/>
  <c r="M11" i="31"/>
  <c r="N13" i="31"/>
  <c r="O13" i="31" s="1"/>
  <c r="P13" i="31"/>
  <c r="Q13" i="31" s="1"/>
  <c r="N15" i="31"/>
  <c r="O15" i="31" s="1"/>
  <c r="M15" i="31"/>
  <c r="N21" i="31"/>
  <c r="O21" i="31" s="1"/>
  <c r="P21" i="31"/>
  <c r="Q21" i="31" s="1"/>
  <c r="N27" i="31"/>
  <c r="O27" i="31" s="1"/>
  <c r="M27" i="31"/>
  <c r="N29" i="31"/>
  <c r="O29" i="31" s="1"/>
  <c r="P29" i="31"/>
  <c r="Q29" i="31" s="1"/>
  <c r="N31" i="31"/>
  <c r="O31" i="31" s="1"/>
  <c r="M31" i="31"/>
  <c r="N33" i="31"/>
  <c r="O33" i="31" s="1"/>
  <c r="P33" i="31"/>
  <c r="Q33" i="31" s="1"/>
  <c r="N35" i="31"/>
  <c r="O35" i="31" s="1"/>
  <c r="M35" i="31"/>
  <c r="N11" i="33"/>
  <c r="O11" i="33" s="1"/>
  <c r="M11" i="33"/>
  <c r="N17" i="33"/>
  <c r="O17" i="33" s="1"/>
  <c r="P17" i="33"/>
  <c r="Q17" i="33" s="1"/>
  <c r="N21" i="33"/>
  <c r="O21" i="33" s="1"/>
  <c r="P21" i="33"/>
  <c r="Q21" i="33" s="1"/>
  <c r="N23" i="33"/>
  <c r="O23" i="33" s="1"/>
  <c r="M23" i="33"/>
  <c r="M24" i="33"/>
  <c r="P24" i="33"/>
  <c r="Q24" i="33" s="1"/>
  <c r="N25" i="33"/>
  <c r="O25" i="33" s="1"/>
  <c r="P25" i="33"/>
  <c r="Q25" i="33" s="1"/>
  <c r="M31" i="33"/>
  <c r="P31" i="33"/>
  <c r="Q31" i="33" s="1"/>
  <c r="M35" i="33"/>
  <c r="P35" i="33"/>
  <c r="Q35" i="33" s="1"/>
  <c r="M11" i="35"/>
  <c r="P11" i="35"/>
  <c r="Q11" i="35" s="1"/>
  <c r="M15" i="35"/>
  <c r="P15" i="35"/>
  <c r="Q15" i="35" s="1"/>
  <c r="N11" i="23"/>
  <c r="O11" i="23" s="1"/>
  <c r="M11" i="23"/>
  <c r="M15" i="19"/>
  <c r="N15" i="19"/>
  <c r="O15" i="19" s="1"/>
  <c r="M32" i="19"/>
  <c r="M34" i="19"/>
  <c r="P33" i="23"/>
  <c r="Q33" i="23" s="1"/>
  <c r="M35" i="35"/>
  <c r="P25" i="35"/>
  <c r="Q25" i="35" s="1"/>
  <c r="M23" i="35"/>
  <c r="P21" i="35"/>
  <c r="Q21" i="35" s="1"/>
  <c r="N15" i="35"/>
  <c r="O15" i="35" s="1"/>
  <c r="N11" i="35"/>
  <c r="O11" i="35" s="1"/>
  <c r="N35" i="33"/>
  <c r="O35" i="33" s="1"/>
  <c r="N31" i="33"/>
  <c r="O31" i="33" s="1"/>
  <c r="M26" i="33"/>
  <c r="N24" i="33"/>
  <c r="O24" i="33" s="1"/>
  <c r="M23" i="19"/>
  <c r="N23" i="19"/>
  <c r="O23" i="19" s="1"/>
  <c r="M11" i="27"/>
  <c r="P11" i="27"/>
  <c r="Q11" i="27" s="1"/>
  <c r="N25" i="27"/>
  <c r="O25" i="27" s="1"/>
  <c r="M25" i="27"/>
  <c r="N33" i="27"/>
  <c r="O33" i="27" s="1"/>
  <c r="M33" i="27"/>
  <c r="N13" i="29"/>
  <c r="O13" i="29" s="1"/>
  <c r="M13" i="29"/>
  <c r="N23" i="29"/>
  <c r="O23" i="29" s="1"/>
  <c r="P23" i="29"/>
  <c r="Q23" i="29" s="1"/>
  <c r="N25" i="29"/>
  <c r="O25" i="29" s="1"/>
  <c r="M25" i="29"/>
  <c r="N29" i="29"/>
  <c r="O29" i="29" s="1"/>
  <c r="P29" i="29"/>
  <c r="Q29" i="29" s="1"/>
  <c r="M29" i="29"/>
  <c r="N33" i="29"/>
  <c r="O33" i="29" s="1"/>
  <c r="P33" i="29"/>
  <c r="Q33" i="29" s="1"/>
  <c r="N35" i="29"/>
  <c r="O35" i="29" s="1"/>
  <c r="M35" i="29"/>
  <c r="N17" i="31"/>
  <c r="O17" i="31" s="1"/>
  <c r="P17" i="31"/>
  <c r="Q17" i="31" s="1"/>
  <c r="N19" i="31"/>
  <c r="O19" i="31" s="1"/>
  <c r="M19" i="31"/>
  <c r="N23" i="31"/>
  <c r="O23" i="31" s="1"/>
  <c r="M23" i="31"/>
  <c r="N25" i="31"/>
  <c r="O25" i="31" s="1"/>
  <c r="P25" i="31"/>
  <c r="Q25" i="31" s="1"/>
  <c r="N9" i="33"/>
  <c r="O9" i="33" s="1"/>
  <c r="P9" i="33"/>
  <c r="Q9" i="33" s="1"/>
  <c r="N13" i="33"/>
  <c r="O13" i="33" s="1"/>
  <c r="P13" i="33"/>
  <c r="Q13" i="33" s="1"/>
  <c r="N15" i="33"/>
  <c r="O15" i="33" s="1"/>
  <c r="M15" i="33"/>
  <c r="N19" i="33"/>
  <c r="O19" i="33" s="1"/>
  <c r="M19" i="33"/>
  <c r="N27" i="33"/>
  <c r="O27" i="33" s="1"/>
  <c r="M27" i="33"/>
  <c r="N29" i="33"/>
  <c r="O29" i="33" s="1"/>
  <c r="P29" i="33"/>
  <c r="Q29" i="33" s="1"/>
  <c r="N27" i="35"/>
  <c r="O27" i="35" s="1"/>
  <c r="P27" i="35"/>
  <c r="Q27" i="35" s="1"/>
  <c r="N31" i="35"/>
  <c r="O31" i="35" s="1"/>
  <c r="P31" i="35"/>
  <c r="Q31" i="35" s="1"/>
  <c r="M11" i="19"/>
  <c r="N11" i="19"/>
  <c r="O11" i="19" s="1"/>
  <c r="P25" i="29"/>
  <c r="Q25" i="29" s="1"/>
  <c r="M23" i="29"/>
  <c r="P21" i="29"/>
  <c r="Q21" i="29" s="1"/>
  <c r="M19" i="29"/>
  <c r="P17" i="29"/>
  <c r="Q17" i="29" s="1"/>
  <c r="M15" i="29"/>
  <c r="P13" i="29"/>
  <c r="Q13" i="29" s="1"/>
  <c r="M11" i="29"/>
  <c r="P9" i="29"/>
  <c r="Q9" i="29" s="1"/>
  <c r="M35" i="27"/>
  <c r="P33" i="27"/>
  <c r="Q33" i="27" s="1"/>
  <c r="M31" i="27"/>
  <c r="P29" i="27"/>
  <c r="Q29" i="27" s="1"/>
  <c r="M27" i="27"/>
  <c r="P25" i="27"/>
  <c r="Q25" i="27" s="1"/>
  <c r="M23" i="27"/>
  <c r="P21" i="27"/>
  <c r="Q21" i="27" s="1"/>
  <c r="M19" i="27"/>
  <c r="P17" i="27"/>
  <c r="Q17" i="27" s="1"/>
  <c r="M15" i="27"/>
  <c r="P13" i="27"/>
  <c r="Q13" i="27" s="1"/>
  <c r="N33" i="17"/>
  <c r="O33" i="17" s="1"/>
  <c r="M33" i="17"/>
  <c r="P33" i="17"/>
  <c r="Q33" i="17" s="1"/>
  <c r="P28" i="23"/>
  <c r="Q28" i="23" s="1"/>
  <c r="P24" i="17"/>
  <c r="Q24" i="17" s="1"/>
  <c r="N22" i="17"/>
  <c r="O22" i="17" s="1"/>
  <c r="N18" i="19"/>
  <c r="O18" i="19" s="1"/>
  <c r="R18" i="17"/>
  <c r="S18" i="17" s="1"/>
  <c r="R26" i="33"/>
  <c r="S26" i="33" s="1"/>
  <c r="R24" i="33"/>
  <c r="S24" i="33" s="1"/>
  <c r="M12" i="17"/>
  <c r="P30" i="17"/>
  <c r="Q30" i="17" s="1"/>
  <c r="P14" i="17"/>
  <c r="Q14" i="17" s="1"/>
  <c r="N34" i="19"/>
  <c r="O34" i="19" s="1"/>
  <c r="P13" i="41"/>
  <c r="Q13" i="41" s="1"/>
  <c r="N35" i="17"/>
  <c r="O35" i="17" s="1"/>
  <c r="M35" i="17"/>
  <c r="P35" i="17"/>
  <c r="Q35" i="17" s="1"/>
  <c r="R10" i="19"/>
  <c r="S10" i="19" s="1"/>
  <c r="R19" i="23"/>
  <c r="S19" i="23" s="1"/>
  <c r="R15" i="23"/>
  <c r="S15" i="23" s="1"/>
  <c r="R33" i="35"/>
  <c r="S33" i="35" s="1"/>
  <c r="R32" i="35"/>
  <c r="S32" i="35" s="1"/>
  <c r="R29" i="35"/>
  <c r="S29" i="35" s="1"/>
  <c r="R28" i="35"/>
  <c r="S28" i="35" s="1"/>
  <c r="R25" i="35"/>
  <c r="S25" i="35" s="1"/>
  <c r="R24" i="35"/>
  <c r="S24" i="35" s="1"/>
  <c r="R21" i="35"/>
  <c r="S21" i="35" s="1"/>
  <c r="R20" i="35"/>
  <c r="S20" i="35" s="1"/>
  <c r="P8" i="17"/>
  <c r="Q8" i="17" s="1"/>
  <c r="M22" i="17"/>
  <c r="P18" i="17"/>
  <c r="Q18" i="17" s="1"/>
  <c r="P10" i="17"/>
  <c r="Q10" i="17" s="1"/>
  <c r="F28" i="1"/>
  <c r="G28" i="1" s="1"/>
  <c r="E13" i="1"/>
  <c r="T13" i="1"/>
  <c r="U13" i="1" s="1"/>
  <c r="E17" i="1"/>
  <c r="T17" i="1"/>
  <c r="U17" i="1" s="1"/>
  <c r="P30" i="23"/>
  <c r="Q30" i="23" s="1"/>
  <c r="N30" i="23"/>
  <c r="O30" i="23" s="1"/>
  <c r="N32" i="23"/>
  <c r="O32" i="23" s="1"/>
  <c r="P32" i="23"/>
  <c r="Q32" i="23" s="1"/>
  <c r="N10" i="19"/>
  <c r="O10" i="19" s="1"/>
  <c r="P10" i="19"/>
  <c r="Q10" i="19" s="1"/>
  <c r="G10" i="23"/>
  <c r="R10" i="23"/>
  <c r="S10" i="23" s="1"/>
  <c r="R34" i="35"/>
  <c r="S34" i="35" s="1"/>
  <c r="G34" i="35"/>
  <c r="R30" i="35"/>
  <c r="S30" i="35" s="1"/>
  <c r="G30" i="35"/>
  <c r="R26" i="35"/>
  <c r="S26" i="35" s="1"/>
  <c r="G26" i="35"/>
  <c r="R22" i="35"/>
  <c r="S22" i="35" s="1"/>
  <c r="G22" i="35"/>
  <c r="R31" i="35"/>
  <c r="S31" i="35" s="1"/>
  <c r="R27" i="35"/>
  <c r="S27" i="35" s="1"/>
  <c r="R23" i="35"/>
  <c r="S23" i="35" s="1"/>
  <c r="R19" i="35"/>
  <c r="S19" i="35" s="1"/>
  <c r="R35" i="35"/>
  <c r="S35" i="35" s="1"/>
  <c r="R9" i="23"/>
  <c r="S9" i="23" s="1"/>
  <c r="R11" i="23"/>
  <c r="S11" i="23" s="1"/>
  <c r="R13" i="23"/>
  <c r="S13" i="23" s="1"/>
  <c r="R17" i="23"/>
  <c r="S17" i="23" s="1"/>
  <c r="R21" i="23"/>
  <c r="S21" i="23" s="1"/>
  <c r="R23" i="23"/>
  <c r="S23" i="23" s="1"/>
  <c r="R25" i="23"/>
  <c r="S25" i="23" s="1"/>
  <c r="R27" i="23"/>
  <c r="S27" i="23" s="1"/>
  <c r="R29" i="23"/>
  <c r="S29" i="23" s="1"/>
  <c r="R31" i="23"/>
  <c r="S31" i="23" s="1"/>
  <c r="R33" i="23"/>
  <c r="S33" i="23" s="1"/>
  <c r="P23" i="19"/>
  <c r="Q23" i="19" s="1"/>
  <c r="P15" i="19"/>
  <c r="Q15" i="19" s="1"/>
  <c r="P11" i="19"/>
  <c r="Q11" i="19" s="1"/>
  <c r="E19" i="35"/>
  <c r="L19" i="35"/>
  <c r="I18" i="35"/>
  <c r="R18" i="35"/>
  <c r="S18" i="35" s="1"/>
  <c r="L18" i="35"/>
  <c r="T18" i="35"/>
  <c r="U18" i="35" s="1"/>
  <c r="L16" i="35"/>
  <c r="E16" i="35"/>
  <c r="L14" i="35"/>
  <c r="E14" i="35"/>
  <c r="L12" i="35"/>
  <c r="E12" i="35"/>
  <c r="L10" i="35"/>
  <c r="E10" i="35"/>
  <c r="L8" i="35"/>
  <c r="E8" i="35"/>
  <c r="L34" i="33"/>
  <c r="E34" i="33"/>
  <c r="L32" i="33"/>
  <c r="E32" i="33"/>
  <c r="R26" i="19"/>
  <c r="S26" i="19" s="1"/>
  <c r="R14" i="19"/>
  <c r="S14" i="19" s="1"/>
  <c r="R18" i="23"/>
  <c r="S18" i="23" s="1"/>
  <c r="R14" i="23"/>
  <c r="S14" i="23" s="1"/>
  <c r="D8" i="25"/>
  <c r="H8" i="25"/>
  <c r="D9" i="25"/>
  <c r="H9" i="25"/>
  <c r="D10" i="25"/>
  <c r="H10" i="25"/>
  <c r="D11" i="25"/>
  <c r="H11" i="25"/>
  <c r="D12" i="25"/>
  <c r="H12" i="25"/>
  <c r="D13" i="25"/>
  <c r="H13" i="25"/>
  <c r="D14" i="25"/>
  <c r="H14" i="25"/>
  <c r="D15" i="25"/>
  <c r="H15" i="25"/>
  <c r="D16" i="25"/>
  <c r="H16" i="25"/>
  <c r="D17" i="25"/>
  <c r="H17" i="25"/>
  <c r="D18" i="25"/>
  <c r="H18" i="25"/>
  <c r="D19" i="25"/>
  <c r="H19" i="25"/>
  <c r="D20" i="25"/>
  <c r="H20" i="25"/>
  <c r="D21" i="25"/>
  <c r="H21" i="25"/>
  <c r="D22" i="25"/>
  <c r="H22" i="25"/>
  <c r="D23" i="25"/>
  <c r="H23" i="25"/>
  <c r="D24" i="25"/>
  <c r="H24" i="25"/>
  <c r="D25" i="25"/>
  <c r="H25" i="25"/>
  <c r="D26" i="25"/>
  <c r="H26" i="25"/>
  <c r="D27" i="25"/>
  <c r="H27" i="25"/>
  <c r="D28" i="25"/>
  <c r="H28" i="25"/>
  <c r="D29" i="25"/>
  <c r="H29" i="25"/>
  <c r="D30" i="25"/>
  <c r="H30" i="25"/>
  <c r="D31" i="25"/>
  <c r="H31" i="25"/>
  <c r="D32" i="25"/>
  <c r="H32" i="25"/>
  <c r="D33" i="25"/>
  <c r="H33" i="25"/>
  <c r="D34" i="25"/>
  <c r="H34" i="25"/>
  <c r="D35" i="25"/>
  <c r="H35" i="25"/>
  <c r="N35" i="19"/>
  <c r="O35" i="19" s="1"/>
  <c r="P35" i="19"/>
  <c r="Q35" i="19" s="1"/>
  <c r="M35" i="19"/>
  <c r="N31" i="19"/>
  <c r="O31" i="19" s="1"/>
  <c r="M31" i="19"/>
  <c r="P31" i="19"/>
  <c r="Q31" i="19" s="1"/>
  <c r="N20" i="23"/>
  <c r="O20" i="23" s="1"/>
  <c r="M20" i="23"/>
  <c r="P20" i="23"/>
  <c r="Q20" i="23" s="1"/>
  <c r="N16" i="23"/>
  <c r="O16" i="23" s="1"/>
  <c r="M16" i="23"/>
  <c r="P16" i="23"/>
  <c r="Q16" i="23" s="1"/>
  <c r="R30" i="17"/>
  <c r="S30" i="17" s="1"/>
  <c r="R34" i="19"/>
  <c r="S34" i="19" s="1"/>
  <c r="R30" i="19"/>
  <c r="S30" i="19" s="1"/>
  <c r="R30" i="23"/>
  <c r="S30" i="23" s="1"/>
  <c r="R26" i="23"/>
  <c r="S26" i="23" s="1"/>
  <c r="R20" i="23"/>
  <c r="S20" i="23" s="1"/>
  <c r="R16" i="23"/>
  <c r="S16" i="23" s="1"/>
  <c r="R12" i="23"/>
  <c r="S12" i="23" s="1"/>
  <c r="M28" i="23"/>
  <c r="M8" i="19"/>
  <c r="P26" i="19"/>
  <c r="Q26" i="19" s="1"/>
  <c r="P14" i="19"/>
  <c r="Q14" i="19" s="1"/>
  <c r="L17" i="1"/>
  <c r="N17" i="1" s="1"/>
  <c r="O17" i="1" s="1"/>
  <c r="L13" i="1"/>
  <c r="M13" i="41"/>
  <c r="F35" i="1"/>
  <c r="G35" i="1" s="1"/>
  <c r="F20" i="1"/>
  <c r="G20" i="1" s="1"/>
  <c r="N16" i="19"/>
  <c r="O16" i="19" s="1"/>
  <c r="M16" i="19"/>
  <c r="N22" i="19"/>
  <c r="O22" i="19" s="1"/>
  <c r="P22" i="19"/>
  <c r="Q22" i="19" s="1"/>
  <c r="N24" i="19"/>
  <c r="O24" i="19" s="1"/>
  <c r="M24" i="19"/>
  <c r="N30" i="19"/>
  <c r="O30" i="19" s="1"/>
  <c r="P30" i="19"/>
  <c r="Q30" i="19" s="1"/>
  <c r="M18" i="19"/>
  <c r="N20" i="17"/>
  <c r="O20" i="17" s="1"/>
  <c r="M20" i="17"/>
  <c r="N26" i="17"/>
  <c r="O26" i="17" s="1"/>
  <c r="P26" i="17"/>
  <c r="Q26" i="17" s="1"/>
  <c r="N28" i="17"/>
  <c r="O28" i="17" s="1"/>
  <c r="M28" i="17"/>
  <c r="N34" i="17"/>
  <c r="O34" i="17" s="1"/>
  <c r="P34" i="17"/>
  <c r="Q34" i="17" s="1"/>
  <c r="I11" i="1"/>
  <c r="R11" i="1"/>
  <c r="S11" i="1" s="1"/>
  <c r="N8" i="39"/>
  <c r="O8" i="39" s="1"/>
  <c r="M10" i="39"/>
  <c r="P10" i="39"/>
  <c r="Q10" i="39" s="1"/>
  <c r="N11" i="39"/>
  <c r="O11" i="39" s="1"/>
  <c r="M11" i="39"/>
  <c r="P11" i="39"/>
  <c r="Q11" i="39" s="1"/>
  <c r="N13" i="39"/>
  <c r="O13" i="39" s="1"/>
  <c r="P13" i="39"/>
  <c r="Q13" i="39" s="1"/>
  <c r="M13" i="39"/>
  <c r="M14" i="39"/>
  <c r="P14" i="39"/>
  <c r="Q14" i="39" s="1"/>
  <c r="N14" i="39"/>
  <c r="O14" i="39" s="1"/>
  <c r="M16" i="39"/>
  <c r="P16" i="39"/>
  <c r="Q16" i="39" s="1"/>
  <c r="N16" i="39"/>
  <c r="O16" i="39" s="1"/>
  <c r="N17" i="39"/>
  <c r="O17" i="39" s="1"/>
  <c r="P17" i="39"/>
  <c r="Q17" i="39" s="1"/>
  <c r="M17" i="39"/>
  <c r="N19" i="39"/>
  <c r="O19" i="39" s="1"/>
  <c r="M19" i="39"/>
  <c r="P19" i="39"/>
  <c r="Q19" i="39" s="1"/>
  <c r="M20" i="39"/>
  <c r="P20" i="39"/>
  <c r="Q20" i="39" s="1"/>
  <c r="N20" i="39"/>
  <c r="O20" i="39" s="1"/>
  <c r="N21" i="39"/>
  <c r="O21" i="39" s="1"/>
  <c r="P21" i="39"/>
  <c r="Q21" i="39" s="1"/>
  <c r="M22" i="39"/>
  <c r="P22" i="39"/>
  <c r="Q22" i="39" s="1"/>
  <c r="N22" i="39"/>
  <c r="O22" i="39" s="1"/>
  <c r="N23" i="39"/>
  <c r="O23" i="39" s="1"/>
  <c r="M23" i="39"/>
  <c r="P23" i="39"/>
  <c r="Q23" i="39" s="1"/>
  <c r="M24" i="39"/>
  <c r="P24" i="39"/>
  <c r="Q24" i="39" s="1"/>
  <c r="N24" i="39"/>
  <c r="O24" i="39" s="1"/>
  <c r="N25" i="39"/>
  <c r="O25" i="39" s="1"/>
  <c r="P25" i="39"/>
  <c r="Q25" i="39" s="1"/>
  <c r="M25" i="39"/>
  <c r="M26" i="39"/>
  <c r="P26" i="39"/>
  <c r="Q26" i="39" s="1"/>
  <c r="N27" i="39"/>
  <c r="O27" i="39" s="1"/>
  <c r="M27" i="39"/>
  <c r="P27" i="39"/>
  <c r="Q27" i="39" s="1"/>
  <c r="M28" i="39"/>
  <c r="P28" i="39"/>
  <c r="Q28" i="39" s="1"/>
  <c r="N28" i="39"/>
  <c r="O28" i="39" s="1"/>
  <c r="N29" i="39"/>
  <c r="O29" i="39" s="1"/>
  <c r="P29" i="39"/>
  <c r="Q29" i="39" s="1"/>
  <c r="M29" i="39"/>
  <c r="M30" i="39"/>
  <c r="P30" i="39"/>
  <c r="Q30" i="39" s="1"/>
  <c r="N30" i="39"/>
  <c r="O30" i="39" s="1"/>
  <c r="N31" i="39"/>
  <c r="O31" i="39" s="1"/>
  <c r="M31" i="39"/>
  <c r="M32" i="39"/>
  <c r="P32" i="39"/>
  <c r="Q32" i="39" s="1"/>
  <c r="N32" i="39"/>
  <c r="O32" i="39" s="1"/>
  <c r="N33" i="39"/>
  <c r="O33" i="39" s="1"/>
  <c r="P33" i="39"/>
  <c r="Q33" i="39" s="1"/>
  <c r="M33" i="39"/>
  <c r="M34" i="39"/>
  <c r="P34" i="39"/>
  <c r="Q34" i="39" s="1"/>
  <c r="N34" i="39"/>
  <c r="O34" i="39" s="1"/>
  <c r="N35" i="39"/>
  <c r="O35" i="39" s="1"/>
  <c r="M35" i="39"/>
  <c r="P35" i="39"/>
  <c r="Q35" i="39" s="1"/>
  <c r="N10" i="13"/>
  <c r="O10" i="13" s="1"/>
  <c r="P10" i="13"/>
  <c r="Q10" i="13" s="1"/>
  <c r="M10" i="13"/>
  <c r="M13" i="13"/>
  <c r="P13" i="13"/>
  <c r="Q13" i="13" s="1"/>
  <c r="N13" i="13"/>
  <c r="O13" i="13" s="1"/>
  <c r="N16" i="13"/>
  <c r="O16" i="13" s="1"/>
  <c r="P16" i="13"/>
  <c r="Q16" i="13" s="1"/>
  <c r="M16" i="13"/>
  <c r="M17" i="13"/>
  <c r="P17" i="13"/>
  <c r="Q17" i="13" s="1"/>
  <c r="N17" i="13"/>
  <c r="O17" i="13" s="1"/>
  <c r="M19" i="13"/>
  <c r="P19" i="13"/>
  <c r="Q19" i="13" s="1"/>
  <c r="N20" i="13"/>
  <c r="O20" i="13" s="1"/>
  <c r="P20" i="13"/>
  <c r="Q20" i="13" s="1"/>
  <c r="M20" i="13"/>
  <c r="N22" i="13"/>
  <c r="O22" i="13" s="1"/>
  <c r="P22" i="13"/>
  <c r="Q22" i="13" s="1"/>
  <c r="M22" i="13"/>
  <c r="M23" i="13"/>
  <c r="P23" i="13"/>
  <c r="Q23" i="13" s="1"/>
  <c r="M25" i="13"/>
  <c r="P25" i="13"/>
  <c r="Q25" i="13" s="1"/>
  <c r="N25" i="13"/>
  <c r="O25" i="13" s="1"/>
  <c r="N26" i="13"/>
  <c r="O26" i="13" s="1"/>
  <c r="M26" i="13"/>
  <c r="M28" i="13"/>
  <c r="P28" i="13"/>
  <c r="Q28" i="13" s="1"/>
  <c r="N29" i="13"/>
  <c r="O29" i="13" s="1"/>
  <c r="P29" i="13"/>
  <c r="Q29" i="13" s="1"/>
  <c r="M29" i="13"/>
  <c r="N31" i="13"/>
  <c r="O31" i="13" s="1"/>
  <c r="P31" i="13"/>
  <c r="Q31" i="13" s="1"/>
  <c r="M31" i="13"/>
  <c r="M32" i="13"/>
  <c r="P32" i="13"/>
  <c r="Q32" i="13" s="1"/>
  <c r="M34" i="13"/>
  <c r="P34" i="13"/>
  <c r="Q34" i="13" s="1"/>
  <c r="N35" i="13"/>
  <c r="O35" i="13" s="1"/>
  <c r="P35" i="13"/>
  <c r="Q35" i="13" s="1"/>
  <c r="M35" i="13"/>
  <c r="M8" i="15"/>
  <c r="P8" i="15"/>
  <c r="Q8" i="15" s="1"/>
  <c r="N9" i="15"/>
  <c r="O9" i="15" s="1"/>
  <c r="P9" i="15"/>
  <c r="Q9" i="15" s="1"/>
  <c r="M9" i="15"/>
  <c r="M10" i="15"/>
  <c r="P10" i="15"/>
  <c r="Q10" i="15" s="1"/>
  <c r="N11" i="15"/>
  <c r="O11" i="15" s="1"/>
  <c r="P11" i="15"/>
  <c r="Q11" i="15" s="1"/>
  <c r="M11" i="15"/>
  <c r="M12" i="15"/>
  <c r="P12" i="15"/>
  <c r="Q12" i="15" s="1"/>
  <c r="N13" i="15"/>
  <c r="O13" i="15" s="1"/>
  <c r="P13" i="15"/>
  <c r="Q13" i="15" s="1"/>
  <c r="M13" i="15"/>
  <c r="M14" i="15"/>
  <c r="P14" i="15"/>
  <c r="Q14" i="15" s="1"/>
  <c r="N15" i="15"/>
  <c r="O15" i="15" s="1"/>
  <c r="P15" i="15"/>
  <c r="Q15" i="15" s="1"/>
  <c r="M15" i="15"/>
  <c r="M16" i="15"/>
  <c r="P16" i="15"/>
  <c r="Q16" i="15" s="1"/>
  <c r="N17" i="15"/>
  <c r="O17" i="15" s="1"/>
  <c r="P17" i="15"/>
  <c r="Q17" i="15" s="1"/>
  <c r="M17" i="15"/>
  <c r="M18" i="15"/>
  <c r="P18" i="15"/>
  <c r="Q18" i="15" s="1"/>
  <c r="N19" i="15"/>
  <c r="O19" i="15" s="1"/>
  <c r="P19" i="15"/>
  <c r="Q19" i="15" s="1"/>
  <c r="M19" i="15"/>
  <c r="M20" i="15"/>
  <c r="P20" i="15"/>
  <c r="Q20" i="15" s="1"/>
  <c r="N21" i="15"/>
  <c r="O21" i="15" s="1"/>
  <c r="P21" i="15"/>
  <c r="Q21" i="15" s="1"/>
  <c r="M21" i="15"/>
  <c r="M22" i="15"/>
  <c r="P22" i="15"/>
  <c r="Q22" i="15" s="1"/>
  <c r="N23" i="15"/>
  <c r="O23" i="15" s="1"/>
  <c r="P23" i="15"/>
  <c r="Q23" i="15" s="1"/>
  <c r="M23" i="15"/>
  <c r="M24" i="15"/>
  <c r="P24" i="15"/>
  <c r="Q24" i="15" s="1"/>
  <c r="N25" i="15"/>
  <c r="O25" i="15" s="1"/>
  <c r="P25" i="15"/>
  <c r="Q25" i="15" s="1"/>
  <c r="M25" i="15"/>
  <c r="M26" i="15"/>
  <c r="P26" i="15"/>
  <c r="Q26" i="15" s="1"/>
  <c r="N27" i="15"/>
  <c r="O27" i="15" s="1"/>
  <c r="P27" i="15"/>
  <c r="Q27" i="15" s="1"/>
  <c r="M27" i="15"/>
  <c r="M28" i="15"/>
  <c r="P28" i="15"/>
  <c r="Q28" i="15" s="1"/>
  <c r="N29" i="15"/>
  <c r="O29" i="15" s="1"/>
  <c r="P29" i="15"/>
  <c r="Q29" i="15" s="1"/>
  <c r="M29" i="15"/>
  <c r="M30" i="15"/>
  <c r="P30" i="15"/>
  <c r="Q30" i="15" s="1"/>
  <c r="N31" i="15"/>
  <c r="O31" i="15" s="1"/>
  <c r="P31" i="15"/>
  <c r="Q31" i="15" s="1"/>
  <c r="M31" i="15"/>
  <c r="M32" i="15"/>
  <c r="P32" i="15"/>
  <c r="Q32" i="15" s="1"/>
  <c r="N33" i="15"/>
  <c r="O33" i="15" s="1"/>
  <c r="P33" i="15"/>
  <c r="Q33" i="15" s="1"/>
  <c r="M33" i="15"/>
  <c r="M34" i="15"/>
  <c r="P34" i="15"/>
  <c r="Q34" i="15" s="1"/>
  <c r="N35" i="15"/>
  <c r="O35" i="15" s="1"/>
  <c r="P35" i="15"/>
  <c r="Q35" i="15" s="1"/>
  <c r="M35" i="15"/>
  <c r="N9" i="41"/>
  <c r="O9" i="41" s="1"/>
  <c r="P9" i="41"/>
  <c r="Q9" i="41" s="1"/>
  <c r="M10" i="41"/>
  <c r="P10" i="41"/>
  <c r="Q10" i="41" s="1"/>
  <c r="N11" i="41"/>
  <c r="O11" i="41" s="1"/>
  <c r="P11" i="41"/>
  <c r="Q11" i="41" s="1"/>
  <c r="M12" i="41"/>
  <c r="P12" i="41"/>
  <c r="Q12" i="41" s="1"/>
  <c r="N14" i="41"/>
  <c r="O14" i="41" s="1"/>
  <c r="P14" i="41"/>
  <c r="Q14" i="41" s="1"/>
  <c r="N16" i="41"/>
  <c r="O16" i="41" s="1"/>
  <c r="P16" i="41"/>
  <c r="Q16" i="41" s="1"/>
  <c r="N18" i="41"/>
  <c r="O18" i="41" s="1"/>
  <c r="P18" i="41"/>
  <c r="Q18" i="41" s="1"/>
  <c r="N20" i="41"/>
  <c r="O20" i="41" s="1"/>
  <c r="P20" i="41"/>
  <c r="Q20" i="41" s="1"/>
  <c r="N22" i="41"/>
  <c r="O22" i="41" s="1"/>
  <c r="P22" i="41"/>
  <c r="Q22" i="41" s="1"/>
  <c r="N24" i="41"/>
  <c r="O24" i="41" s="1"/>
  <c r="P24" i="41"/>
  <c r="Q24" i="41" s="1"/>
  <c r="N26" i="41"/>
  <c r="O26" i="41" s="1"/>
  <c r="P26" i="41"/>
  <c r="Q26" i="41" s="1"/>
  <c r="N28" i="41"/>
  <c r="O28" i="41" s="1"/>
  <c r="P28" i="41"/>
  <c r="Q28" i="41" s="1"/>
  <c r="N30" i="41"/>
  <c r="O30" i="41" s="1"/>
  <c r="P30" i="41"/>
  <c r="Q30" i="41" s="1"/>
  <c r="N32" i="41"/>
  <c r="O32" i="41" s="1"/>
  <c r="P32" i="41"/>
  <c r="Q32" i="41" s="1"/>
  <c r="N34" i="41"/>
  <c r="O34" i="41" s="1"/>
  <c r="P34" i="41"/>
  <c r="Q34" i="41" s="1"/>
  <c r="N8" i="45"/>
  <c r="O8" i="45" s="1"/>
  <c r="P8" i="45"/>
  <c r="Q8" i="45" s="1"/>
  <c r="N10" i="45"/>
  <c r="O10" i="45" s="1"/>
  <c r="P10" i="45"/>
  <c r="Q10" i="45" s="1"/>
  <c r="N12" i="45"/>
  <c r="O12" i="45" s="1"/>
  <c r="P12" i="45"/>
  <c r="Q12" i="45" s="1"/>
  <c r="N14" i="45"/>
  <c r="O14" i="45" s="1"/>
  <c r="P14" i="45"/>
  <c r="Q14" i="45" s="1"/>
  <c r="N16" i="45"/>
  <c r="O16" i="45" s="1"/>
  <c r="P16" i="45"/>
  <c r="Q16" i="45" s="1"/>
  <c r="N18" i="45"/>
  <c r="O18" i="45" s="1"/>
  <c r="P18" i="45"/>
  <c r="Q18" i="45" s="1"/>
  <c r="N20" i="45"/>
  <c r="O20" i="45" s="1"/>
  <c r="P20" i="45"/>
  <c r="Q20" i="45" s="1"/>
  <c r="N22" i="45"/>
  <c r="O22" i="45" s="1"/>
  <c r="P22" i="45"/>
  <c r="Q22" i="45" s="1"/>
  <c r="N24" i="45"/>
  <c r="O24" i="45" s="1"/>
  <c r="P24" i="45"/>
  <c r="Q24" i="45" s="1"/>
  <c r="N26" i="45"/>
  <c r="O26" i="45" s="1"/>
  <c r="P26" i="45"/>
  <c r="Q26" i="45" s="1"/>
  <c r="N28" i="45"/>
  <c r="O28" i="45" s="1"/>
  <c r="P28" i="45"/>
  <c r="Q28" i="45" s="1"/>
  <c r="N30" i="45"/>
  <c r="O30" i="45" s="1"/>
  <c r="P30" i="45"/>
  <c r="Q30" i="45" s="1"/>
  <c r="N32" i="45"/>
  <c r="O32" i="45" s="1"/>
  <c r="P32" i="45"/>
  <c r="Q32" i="45" s="1"/>
  <c r="N34" i="45"/>
  <c r="O34" i="45" s="1"/>
  <c r="P34" i="45"/>
  <c r="Q34" i="45" s="1"/>
  <c r="N8" i="53"/>
  <c r="O8" i="53" s="1"/>
  <c r="P8" i="53"/>
  <c r="Q8" i="53" s="1"/>
  <c r="N10" i="53"/>
  <c r="O10" i="53" s="1"/>
  <c r="P10" i="53"/>
  <c r="Q10" i="53" s="1"/>
  <c r="N12" i="53"/>
  <c r="O12" i="53" s="1"/>
  <c r="P12" i="53"/>
  <c r="Q12" i="53" s="1"/>
  <c r="N14" i="53"/>
  <c r="O14" i="53" s="1"/>
  <c r="P14" i="53"/>
  <c r="Q14" i="53" s="1"/>
  <c r="N16" i="53"/>
  <c r="O16" i="53" s="1"/>
  <c r="P16" i="53"/>
  <c r="Q16" i="53" s="1"/>
  <c r="N18" i="53"/>
  <c r="O18" i="53" s="1"/>
  <c r="P18" i="53"/>
  <c r="Q18" i="53" s="1"/>
  <c r="N20" i="53"/>
  <c r="O20" i="53" s="1"/>
  <c r="P20" i="53"/>
  <c r="Q20" i="53" s="1"/>
  <c r="N22" i="53"/>
  <c r="O22" i="53" s="1"/>
  <c r="P22" i="53"/>
  <c r="Q22" i="53" s="1"/>
  <c r="N24" i="53"/>
  <c r="O24" i="53" s="1"/>
  <c r="P24" i="53"/>
  <c r="Q24" i="53" s="1"/>
  <c r="N26" i="53"/>
  <c r="O26" i="53" s="1"/>
  <c r="P26" i="53"/>
  <c r="Q26" i="53" s="1"/>
  <c r="N28" i="53"/>
  <c r="O28" i="53" s="1"/>
  <c r="P28" i="53"/>
  <c r="Q28" i="53" s="1"/>
  <c r="N30" i="53"/>
  <c r="O30" i="53" s="1"/>
  <c r="P30" i="53"/>
  <c r="Q30" i="53" s="1"/>
  <c r="N32" i="53"/>
  <c r="O32" i="53" s="1"/>
  <c r="P32" i="53"/>
  <c r="Q32" i="53" s="1"/>
  <c r="N34" i="53"/>
  <c r="O34" i="53" s="1"/>
  <c r="P34" i="53"/>
  <c r="Q34" i="53" s="1"/>
  <c r="M9" i="51"/>
  <c r="P9" i="51"/>
  <c r="Q9" i="51" s="1"/>
  <c r="M11" i="51"/>
  <c r="P11" i="51"/>
  <c r="Q11" i="51" s="1"/>
  <c r="M13" i="51"/>
  <c r="P13" i="51"/>
  <c r="Q13" i="51" s="1"/>
  <c r="M15" i="51"/>
  <c r="P15" i="51"/>
  <c r="Q15" i="51" s="1"/>
  <c r="M17" i="51"/>
  <c r="P17" i="51"/>
  <c r="Q17" i="51" s="1"/>
  <c r="M19" i="51"/>
  <c r="P19" i="51"/>
  <c r="Q19" i="51" s="1"/>
  <c r="M21" i="51"/>
  <c r="P21" i="51"/>
  <c r="Q21" i="51" s="1"/>
  <c r="M23" i="51"/>
  <c r="P23" i="51"/>
  <c r="Q23" i="51" s="1"/>
  <c r="M25" i="51"/>
  <c r="P25" i="51"/>
  <c r="Q25" i="51" s="1"/>
  <c r="M27" i="51"/>
  <c r="P27" i="51"/>
  <c r="Q27" i="51" s="1"/>
  <c r="M29" i="51"/>
  <c r="P29" i="51"/>
  <c r="Q29" i="51" s="1"/>
  <c r="M31" i="51"/>
  <c r="P31" i="51"/>
  <c r="Q31" i="51" s="1"/>
  <c r="M33" i="51"/>
  <c r="P33" i="51"/>
  <c r="Q33" i="51" s="1"/>
  <c r="M35" i="51"/>
  <c r="P35" i="51"/>
  <c r="Q35" i="51" s="1"/>
  <c r="M9" i="27"/>
  <c r="P9" i="27"/>
  <c r="Q9" i="27" s="1"/>
  <c r="N11" i="27"/>
  <c r="O11" i="27" s="1"/>
  <c r="N9" i="27"/>
  <c r="O9" i="27" s="1"/>
  <c r="N35" i="51"/>
  <c r="O35" i="51" s="1"/>
  <c r="N33" i="51"/>
  <c r="O33" i="51" s="1"/>
  <c r="N31" i="51"/>
  <c r="O31" i="51" s="1"/>
  <c r="N29" i="51"/>
  <c r="O29" i="51" s="1"/>
  <c r="N27" i="51"/>
  <c r="O27" i="51" s="1"/>
  <c r="N25" i="51"/>
  <c r="O25" i="51" s="1"/>
  <c r="N23" i="51"/>
  <c r="O23" i="51" s="1"/>
  <c r="N21" i="51"/>
  <c r="O21" i="51" s="1"/>
  <c r="N19" i="51"/>
  <c r="O19" i="51" s="1"/>
  <c r="N17" i="51"/>
  <c r="O17" i="51" s="1"/>
  <c r="N15" i="51"/>
  <c r="O15" i="51" s="1"/>
  <c r="N13" i="51"/>
  <c r="O13" i="51" s="1"/>
  <c r="N11" i="51"/>
  <c r="O11" i="51" s="1"/>
  <c r="N9" i="51"/>
  <c r="O9" i="51" s="1"/>
  <c r="N12" i="41"/>
  <c r="O12" i="41" s="1"/>
  <c r="N10" i="41"/>
  <c r="O10" i="41" s="1"/>
  <c r="N34" i="15"/>
  <c r="O34" i="15" s="1"/>
  <c r="N32" i="15"/>
  <c r="O32" i="15" s="1"/>
  <c r="N30" i="15"/>
  <c r="O30" i="15" s="1"/>
  <c r="N28" i="15"/>
  <c r="O28" i="15" s="1"/>
  <c r="N26" i="15"/>
  <c r="O26" i="15" s="1"/>
  <c r="N24" i="15"/>
  <c r="O24" i="15" s="1"/>
  <c r="N22" i="15"/>
  <c r="O22" i="15" s="1"/>
  <c r="N20" i="15"/>
  <c r="O20" i="15" s="1"/>
  <c r="N18" i="15"/>
  <c r="O18" i="15" s="1"/>
  <c r="N16" i="15"/>
  <c r="O16" i="15" s="1"/>
  <c r="N14" i="15"/>
  <c r="O14" i="15" s="1"/>
  <c r="N12" i="15"/>
  <c r="O12" i="15" s="1"/>
  <c r="N10" i="15"/>
  <c r="O10" i="15" s="1"/>
  <c r="N8" i="15"/>
  <c r="O8" i="15" s="1"/>
  <c r="N34" i="13"/>
  <c r="O34" i="13" s="1"/>
  <c r="N32" i="13"/>
  <c r="O32" i="13" s="1"/>
  <c r="N28" i="13"/>
  <c r="O28" i="13" s="1"/>
  <c r="N23" i="13"/>
  <c r="O23" i="13" s="1"/>
  <c r="P31" i="39"/>
  <c r="Q31" i="39" s="1"/>
  <c r="M21" i="39"/>
  <c r="N10" i="39"/>
  <c r="O10" i="39" s="1"/>
  <c r="R8" i="23"/>
  <c r="S8" i="23" s="1"/>
  <c r="G8" i="23"/>
  <c r="R22" i="17"/>
  <c r="S22" i="17" s="1"/>
  <c r="R18" i="19"/>
  <c r="S18" i="19" s="1"/>
  <c r="F32" i="1"/>
  <c r="G32" i="1" s="1"/>
  <c r="F24" i="1"/>
  <c r="G24" i="1" s="1"/>
  <c r="F15" i="1"/>
  <c r="G15" i="1" s="1"/>
  <c r="M24" i="23"/>
  <c r="P8" i="19"/>
  <c r="Q8" i="19" s="1"/>
  <c r="M12" i="19"/>
  <c r="P24" i="19"/>
  <c r="Q24" i="19" s="1"/>
  <c r="M28" i="19"/>
  <c r="P12" i="17"/>
  <c r="Q12" i="17" s="1"/>
  <c r="M16" i="17"/>
  <c r="P28" i="17"/>
  <c r="Q28" i="17" s="1"/>
  <c r="M32" i="17"/>
  <c r="M30" i="17"/>
  <c r="M14" i="17"/>
  <c r="M26" i="19"/>
  <c r="M10" i="19"/>
  <c r="L14" i="1"/>
  <c r="T14" i="1"/>
  <c r="U14" i="1" s="1"/>
  <c r="R26" i="17"/>
  <c r="S26" i="17" s="1"/>
  <c r="R10" i="17"/>
  <c r="S10" i="17" s="1"/>
  <c r="R22" i="19"/>
  <c r="S22" i="19" s="1"/>
  <c r="R34" i="23"/>
  <c r="S34" i="23" s="1"/>
  <c r="F34" i="1"/>
  <c r="G34" i="1" s="1"/>
  <c r="F30" i="1"/>
  <c r="G30" i="1" s="1"/>
  <c r="F26" i="1"/>
  <c r="G26" i="1" s="1"/>
  <c r="F22" i="1"/>
  <c r="G22" i="1" s="1"/>
  <c r="F18" i="1"/>
  <c r="G18" i="1" s="1"/>
  <c r="R34" i="17"/>
  <c r="S34" i="17" s="1"/>
  <c r="T9" i="1"/>
  <c r="U9" i="1" s="1"/>
  <c r="P17" i="1"/>
  <c r="Q17" i="1" s="1"/>
  <c r="P24" i="23"/>
  <c r="Q24" i="23" s="1"/>
  <c r="M32" i="23"/>
  <c r="P12" i="19"/>
  <c r="Q12" i="19" s="1"/>
  <c r="P28" i="19"/>
  <c r="Q28" i="19" s="1"/>
  <c r="M8" i="17"/>
  <c r="P16" i="17"/>
  <c r="Q16" i="17" s="1"/>
  <c r="M24" i="17"/>
  <c r="P32" i="17"/>
  <c r="Q32" i="17" s="1"/>
  <c r="R8" i="1"/>
  <c r="S8" i="1" s="1"/>
  <c r="M34" i="17"/>
  <c r="M26" i="17"/>
  <c r="M18" i="17"/>
  <c r="M10" i="17"/>
  <c r="M30" i="19"/>
  <c r="M22" i="19"/>
  <c r="M14" i="19"/>
  <c r="M34" i="23"/>
  <c r="M26" i="23"/>
  <c r="L9" i="1"/>
  <c r="P9" i="1" s="1"/>
  <c r="Q9" i="1" s="1"/>
  <c r="I15" i="1"/>
  <c r="R24" i="23"/>
  <c r="S24" i="23" s="1"/>
  <c r="G24" i="23"/>
  <c r="L22" i="23"/>
  <c r="E22" i="23"/>
  <c r="E10" i="58"/>
  <c r="R28" i="17"/>
  <c r="S28" i="17" s="1"/>
  <c r="R24" i="17"/>
  <c r="S24" i="17" s="1"/>
  <c r="R20" i="17"/>
  <c r="S20" i="17" s="1"/>
  <c r="R16" i="17"/>
  <c r="S16" i="17" s="1"/>
  <c r="R12" i="17"/>
  <c r="S12" i="17" s="1"/>
  <c r="R8" i="17"/>
  <c r="S8" i="17" s="1"/>
  <c r="R32" i="19"/>
  <c r="S32" i="19" s="1"/>
  <c r="R28" i="19"/>
  <c r="S28" i="19" s="1"/>
  <c r="R24" i="19"/>
  <c r="S24" i="19" s="1"/>
  <c r="R20" i="19"/>
  <c r="S20" i="19" s="1"/>
  <c r="R16" i="19"/>
  <c r="S16" i="19" s="1"/>
  <c r="R12" i="19"/>
  <c r="S12" i="19" s="1"/>
  <c r="R8" i="19"/>
  <c r="S8" i="19" s="1"/>
  <c r="R32" i="23"/>
  <c r="S32" i="23" s="1"/>
  <c r="R28" i="23"/>
  <c r="S28" i="23" s="1"/>
  <c r="R22" i="23"/>
  <c r="S22" i="23" s="1"/>
  <c r="F9" i="1"/>
  <c r="G9" i="1" s="1"/>
  <c r="F13" i="1"/>
  <c r="F17" i="1"/>
  <c r="F19" i="1"/>
  <c r="G19" i="1" s="1"/>
  <c r="F21" i="1"/>
  <c r="G21" i="1" s="1"/>
  <c r="F23" i="1"/>
  <c r="G23" i="1" s="1"/>
  <c r="F25" i="1"/>
  <c r="G25" i="1" s="1"/>
  <c r="F27" i="1"/>
  <c r="G27" i="1" s="1"/>
  <c r="F29" i="1"/>
  <c r="G29" i="1" s="1"/>
  <c r="F31" i="1"/>
  <c r="G31" i="1" s="1"/>
  <c r="F33" i="1"/>
  <c r="G33" i="1" s="1"/>
  <c r="J34" i="1"/>
  <c r="K34" i="1" s="1"/>
  <c r="D35" i="1"/>
  <c r="H35" i="1"/>
  <c r="J35" i="1"/>
  <c r="K35" i="1" s="1"/>
  <c r="N8" i="41"/>
  <c r="O8" i="41" s="1"/>
  <c r="P8" i="41"/>
  <c r="Q8" i="41" s="1"/>
  <c r="M17" i="1"/>
  <c r="L12" i="1"/>
  <c r="E12" i="1"/>
  <c r="L10" i="1"/>
  <c r="L11" i="1"/>
  <c r="E11" i="1"/>
  <c r="T11" i="1"/>
  <c r="U11" i="1" s="1"/>
  <c r="L15" i="1"/>
  <c r="E15" i="1"/>
  <c r="T15" i="1"/>
  <c r="U15" i="1" s="1"/>
  <c r="T16" i="1"/>
  <c r="U16" i="1" s="1"/>
  <c r="L16" i="1"/>
  <c r="M8" i="41"/>
  <c r="E8" i="41"/>
  <c r="T8" i="41"/>
  <c r="U8" i="41" s="1"/>
  <c r="R32" i="17"/>
  <c r="S32" i="17" s="1"/>
  <c r="I30" i="17"/>
  <c r="H34" i="1"/>
  <c r="D34" i="1"/>
  <c r="J33" i="1"/>
  <c r="K33" i="1" s="1"/>
  <c r="H33" i="1"/>
  <c r="D33" i="1"/>
  <c r="J32" i="1"/>
  <c r="K32" i="1" s="1"/>
  <c r="H32" i="1"/>
  <c r="D32" i="1"/>
  <c r="J31" i="1"/>
  <c r="K31" i="1" s="1"/>
  <c r="H31" i="1"/>
  <c r="D31" i="1"/>
  <c r="J30" i="1"/>
  <c r="K30" i="1" s="1"/>
  <c r="H30" i="1"/>
  <c r="D30" i="1"/>
  <c r="J29" i="1"/>
  <c r="K29" i="1" s="1"/>
  <c r="H29" i="1"/>
  <c r="D29" i="1"/>
  <c r="J28" i="1"/>
  <c r="K28" i="1" s="1"/>
  <c r="H28" i="1"/>
  <c r="D28" i="1"/>
  <c r="J27" i="1"/>
  <c r="K27" i="1" s="1"/>
  <c r="H27" i="1"/>
  <c r="D27" i="1"/>
  <c r="J26" i="1"/>
  <c r="K26" i="1" s="1"/>
  <c r="H26" i="1"/>
  <c r="D26" i="1"/>
  <c r="J25" i="1"/>
  <c r="K25" i="1" s="1"/>
  <c r="H25" i="1"/>
  <c r="D25" i="1"/>
  <c r="J24" i="1"/>
  <c r="K24" i="1" s="1"/>
  <c r="H24" i="1"/>
  <c r="D24" i="1"/>
  <c r="J23" i="1"/>
  <c r="K23" i="1" s="1"/>
  <c r="H23" i="1"/>
  <c r="D23" i="1"/>
  <c r="J22" i="1"/>
  <c r="K22" i="1" s="1"/>
  <c r="H22" i="1"/>
  <c r="D22" i="1"/>
  <c r="J21" i="1"/>
  <c r="K21" i="1" s="1"/>
  <c r="H21" i="1"/>
  <c r="D21" i="1"/>
  <c r="J20" i="1"/>
  <c r="K20" i="1" s="1"/>
  <c r="H20" i="1"/>
  <c r="D20" i="1"/>
  <c r="J19" i="1"/>
  <c r="K19" i="1" s="1"/>
  <c r="H19" i="1"/>
  <c r="D19" i="1"/>
  <c r="J18" i="1"/>
  <c r="K18" i="1" s="1"/>
  <c r="H18" i="1"/>
  <c r="D18" i="1"/>
  <c r="F16" i="1"/>
  <c r="F14" i="1"/>
  <c r="F12" i="1"/>
  <c r="F10" i="1"/>
  <c r="M32" i="51" l="1"/>
  <c r="P32" i="51"/>
  <c r="Q32" i="51" s="1"/>
  <c r="N32" i="51"/>
  <c r="O32" i="51" s="1"/>
  <c r="M14" i="51"/>
  <c r="P14" i="51"/>
  <c r="Q14" i="51" s="1"/>
  <c r="N14" i="51"/>
  <c r="O14" i="51" s="1"/>
  <c r="M26" i="51"/>
  <c r="P26" i="51"/>
  <c r="Q26" i="51" s="1"/>
  <c r="N26" i="51"/>
  <c r="O26" i="51" s="1"/>
  <c r="M8" i="51"/>
  <c r="N8" i="51"/>
  <c r="O8" i="51" s="1"/>
  <c r="P8" i="51"/>
  <c r="Q8" i="51" s="1"/>
  <c r="M20" i="51"/>
  <c r="N20" i="51"/>
  <c r="O20" i="51" s="1"/>
  <c r="P20" i="51"/>
  <c r="Q20" i="51" s="1"/>
  <c r="M25" i="45"/>
  <c r="P25" i="45"/>
  <c r="Q25" i="45" s="1"/>
  <c r="N25" i="45"/>
  <c r="O25" i="45" s="1"/>
  <c r="N19" i="45"/>
  <c r="O19" i="45" s="1"/>
  <c r="P19" i="45"/>
  <c r="Q19" i="45" s="1"/>
  <c r="M19" i="45"/>
  <c r="P31" i="45"/>
  <c r="Q31" i="45" s="1"/>
  <c r="N31" i="45"/>
  <c r="O31" i="45" s="1"/>
  <c r="M31" i="45"/>
  <c r="P13" i="45"/>
  <c r="Q13" i="45" s="1"/>
  <c r="M13" i="45"/>
  <c r="N13" i="45"/>
  <c r="O13" i="45" s="1"/>
  <c r="P8" i="39"/>
  <c r="Q8" i="39" s="1"/>
  <c r="N29" i="35"/>
  <c r="O29" i="35" s="1"/>
  <c r="P29" i="35"/>
  <c r="Q29" i="35" s="1"/>
  <c r="M29" i="35"/>
  <c r="N23" i="35"/>
  <c r="O23" i="35" s="1"/>
  <c r="P23" i="35"/>
  <c r="Q23" i="35" s="1"/>
  <c r="N18" i="29"/>
  <c r="O18" i="29" s="1"/>
  <c r="M18" i="29"/>
  <c r="P18" i="29"/>
  <c r="Q18" i="29" s="1"/>
  <c r="N30" i="27"/>
  <c r="O30" i="27" s="1"/>
  <c r="P30" i="27"/>
  <c r="Q30" i="27" s="1"/>
  <c r="M30" i="27"/>
  <c r="N12" i="27"/>
  <c r="O12" i="27" s="1"/>
  <c r="P12" i="27"/>
  <c r="Q12" i="27" s="1"/>
  <c r="M12" i="27"/>
  <c r="N24" i="27"/>
  <c r="O24" i="27" s="1"/>
  <c r="P24" i="27"/>
  <c r="Q24" i="27" s="1"/>
  <c r="M24" i="27"/>
  <c r="N18" i="27"/>
  <c r="O18" i="27" s="1"/>
  <c r="M18" i="27"/>
  <c r="P18" i="27"/>
  <c r="Q18" i="27" s="1"/>
  <c r="N26" i="23"/>
  <c r="O26" i="23" s="1"/>
  <c r="P34" i="23"/>
  <c r="Q34" i="23" s="1"/>
  <c r="M20" i="19"/>
  <c r="P20" i="19"/>
  <c r="Q20" i="19" s="1"/>
  <c r="P32" i="19"/>
  <c r="Q32" i="19" s="1"/>
  <c r="M9" i="1"/>
  <c r="T9" i="39"/>
  <c r="U9" i="39" s="1"/>
  <c r="E9" i="39"/>
  <c r="L9" i="39"/>
  <c r="G11" i="39"/>
  <c r="R11" i="39"/>
  <c r="S11" i="39" s="1"/>
  <c r="I13" i="39"/>
  <c r="R13" i="39"/>
  <c r="S13" i="39" s="1"/>
  <c r="T18" i="39"/>
  <c r="U18" i="39" s="1"/>
  <c r="E18" i="39"/>
  <c r="L18" i="39"/>
  <c r="I34" i="13"/>
  <c r="R34" i="13"/>
  <c r="S34" i="13" s="1"/>
  <c r="R32" i="13"/>
  <c r="S32" i="13" s="1"/>
  <c r="G32" i="13"/>
  <c r="T30" i="13"/>
  <c r="U30" i="13" s="1"/>
  <c r="L30" i="13"/>
  <c r="E30" i="13"/>
  <c r="I25" i="13"/>
  <c r="R25" i="13"/>
  <c r="S25" i="13" s="1"/>
  <c r="R23" i="13"/>
  <c r="S23" i="13" s="1"/>
  <c r="G23" i="13"/>
  <c r="T21" i="13"/>
  <c r="U21" i="13" s="1"/>
  <c r="L21" i="13"/>
  <c r="E21" i="13"/>
  <c r="I16" i="13"/>
  <c r="R16" i="13"/>
  <c r="S16" i="13" s="1"/>
  <c r="R14" i="13"/>
  <c r="S14" i="13" s="1"/>
  <c r="G14" i="13"/>
  <c r="T12" i="13"/>
  <c r="U12" i="13" s="1"/>
  <c r="L12" i="13"/>
  <c r="E12" i="13"/>
  <c r="E14" i="13"/>
  <c r="L14" i="13"/>
  <c r="T14" i="13"/>
  <c r="U14" i="13" s="1"/>
  <c r="I9" i="13"/>
  <c r="R9" i="13"/>
  <c r="S9" i="13" s="1"/>
  <c r="T12" i="39"/>
  <c r="U12" i="39" s="1"/>
  <c r="L12" i="39"/>
  <c r="E12" i="39"/>
  <c r="R14" i="39"/>
  <c r="S14" i="39" s="1"/>
  <c r="G14" i="39"/>
  <c r="I16" i="39"/>
  <c r="R16" i="39"/>
  <c r="S16" i="39" s="1"/>
  <c r="I31" i="13"/>
  <c r="R31" i="13"/>
  <c r="S31" i="13" s="1"/>
  <c r="G29" i="13"/>
  <c r="R29" i="13"/>
  <c r="S29" i="13" s="1"/>
  <c r="T27" i="13"/>
  <c r="U27" i="13" s="1"/>
  <c r="E27" i="13"/>
  <c r="L27" i="13"/>
  <c r="I22" i="13"/>
  <c r="R22" i="13"/>
  <c r="S22" i="13" s="1"/>
  <c r="G20" i="13"/>
  <c r="R20" i="13"/>
  <c r="S20" i="13" s="1"/>
  <c r="T18" i="13"/>
  <c r="U18" i="13" s="1"/>
  <c r="E18" i="13"/>
  <c r="L18" i="13"/>
  <c r="G11" i="13"/>
  <c r="R11" i="13"/>
  <c r="S11" i="13" s="1"/>
  <c r="T9" i="13"/>
  <c r="U9" i="13" s="1"/>
  <c r="E9" i="13"/>
  <c r="L9" i="13"/>
  <c r="G13" i="13"/>
  <c r="R13" i="13"/>
  <c r="S13" i="13" s="1"/>
  <c r="E11" i="13"/>
  <c r="L11" i="13"/>
  <c r="T11" i="13"/>
  <c r="U11" i="13" s="1"/>
  <c r="I10" i="39"/>
  <c r="R10" i="39"/>
  <c r="S10" i="39" s="1"/>
  <c r="T15" i="39"/>
  <c r="U15" i="39" s="1"/>
  <c r="E15" i="39"/>
  <c r="L15" i="39"/>
  <c r="G17" i="39"/>
  <c r="R17" i="39"/>
  <c r="S17" i="39" s="1"/>
  <c r="A11" i="1"/>
  <c r="G35" i="13"/>
  <c r="R35" i="13"/>
  <c r="S35" i="13" s="1"/>
  <c r="T33" i="13"/>
  <c r="U33" i="13" s="1"/>
  <c r="E33" i="13"/>
  <c r="L33" i="13"/>
  <c r="I28" i="13"/>
  <c r="R28" i="13"/>
  <c r="S28" i="13" s="1"/>
  <c r="G26" i="13"/>
  <c r="R26" i="13"/>
  <c r="S26" i="13" s="1"/>
  <c r="T24" i="13"/>
  <c r="U24" i="13" s="1"/>
  <c r="E24" i="13"/>
  <c r="L24" i="13"/>
  <c r="I19" i="13"/>
  <c r="R19" i="13"/>
  <c r="S19" i="13" s="1"/>
  <c r="G17" i="13"/>
  <c r="R17" i="13"/>
  <c r="S17" i="13" s="1"/>
  <c r="T15" i="13"/>
  <c r="U15" i="13" s="1"/>
  <c r="E15" i="13"/>
  <c r="L15" i="13"/>
  <c r="G8" i="13"/>
  <c r="R8" i="13"/>
  <c r="S8" i="13" s="1"/>
  <c r="I12" i="13"/>
  <c r="R12" i="13"/>
  <c r="S12" i="13" s="1"/>
  <c r="G10" i="13"/>
  <c r="R10" i="13"/>
  <c r="S10" i="13" s="1"/>
  <c r="E8" i="13"/>
  <c r="T8" i="13"/>
  <c r="U8" i="13" s="1"/>
  <c r="L8" i="13"/>
  <c r="N9" i="1"/>
  <c r="O9" i="1" s="1"/>
  <c r="R9" i="1"/>
  <c r="S9" i="1" s="1"/>
  <c r="I35" i="25"/>
  <c r="R35" i="25"/>
  <c r="S35" i="25" s="1"/>
  <c r="I34" i="25"/>
  <c r="R34" i="25"/>
  <c r="S34" i="25" s="1"/>
  <c r="I33" i="25"/>
  <c r="R33" i="25"/>
  <c r="S33" i="25" s="1"/>
  <c r="I32" i="25"/>
  <c r="R32" i="25"/>
  <c r="S32" i="25" s="1"/>
  <c r="I31" i="25"/>
  <c r="R31" i="25"/>
  <c r="S31" i="25" s="1"/>
  <c r="I30" i="25"/>
  <c r="R30" i="25"/>
  <c r="S30" i="25" s="1"/>
  <c r="I29" i="25"/>
  <c r="R29" i="25"/>
  <c r="S29" i="25" s="1"/>
  <c r="I28" i="25"/>
  <c r="R28" i="25"/>
  <c r="S28" i="25" s="1"/>
  <c r="I27" i="25"/>
  <c r="R27" i="25"/>
  <c r="S27" i="25" s="1"/>
  <c r="I26" i="25"/>
  <c r="R26" i="25"/>
  <c r="S26" i="25" s="1"/>
  <c r="I25" i="25"/>
  <c r="R25" i="25"/>
  <c r="S25" i="25" s="1"/>
  <c r="I24" i="25"/>
  <c r="R24" i="25"/>
  <c r="S24" i="25" s="1"/>
  <c r="I23" i="25"/>
  <c r="R23" i="25"/>
  <c r="S23" i="25" s="1"/>
  <c r="I22" i="25"/>
  <c r="R22" i="25"/>
  <c r="S22" i="25" s="1"/>
  <c r="I21" i="25"/>
  <c r="R21" i="25"/>
  <c r="S21" i="25" s="1"/>
  <c r="I20" i="25"/>
  <c r="R20" i="25"/>
  <c r="S20" i="25" s="1"/>
  <c r="I19" i="25"/>
  <c r="R19" i="25"/>
  <c r="S19" i="25" s="1"/>
  <c r="I18" i="25"/>
  <c r="R18" i="25"/>
  <c r="S18" i="25" s="1"/>
  <c r="I17" i="25"/>
  <c r="R17" i="25"/>
  <c r="S17" i="25" s="1"/>
  <c r="I16" i="25"/>
  <c r="R16" i="25"/>
  <c r="S16" i="25" s="1"/>
  <c r="I15" i="25"/>
  <c r="R15" i="25"/>
  <c r="S15" i="25" s="1"/>
  <c r="I14" i="25"/>
  <c r="R14" i="25"/>
  <c r="S14" i="25" s="1"/>
  <c r="I13" i="25"/>
  <c r="R13" i="25"/>
  <c r="S13" i="25" s="1"/>
  <c r="I12" i="25"/>
  <c r="R12" i="25"/>
  <c r="S12" i="25" s="1"/>
  <c r="I11" i="25"/>
  <c r="R11" i="25"/>
  <c r="S11" i="25" s="1"/>
  <c r="I10" i="25"/>
  <c r="R10" i="25"/>
  <c r="S10" i="25" s="1"/>
  <c r="I9" i="25"/>
  <c r="R9" i="25"/>
  <c r="S9" i="25" s="1"/>
  <c r="I8" i="25"/>
  <c r="R8" i="25"/>
  <c r="S8" i="25" s="1"/>
  <c r="M32" i="33"/>
  <c r="P32" i="33"/>
  <c r="Q32" i="33" s="1"/>
  <c r="N32" i="33"/>
  <c r="O32" i="33" s="1"/>
  <c r="M34" i="33"/>
  <c r="P34" i="33"/>
  <c r="Q34" i="33" s="1"/>
  <c r="N34" i="33"/>
  <c r="O34" i="33" s="1"/>
  <c r="M8" i="35"/>
  <c r="P8" i="35"/>
  <c r="Q8" i="35" s="1"/>
  <c r="N8" i="35"/>
  <c r="O8" i="35" s="1"/>
  <c r="M10" i="35"/>
  <c r="P10" i="35"/>
  <c r="Q10" i="35" s="1"/>
  <c r="N10" i="35"/>
  <c r="O10" i="35" s="1"/>
  <c r="M12" i="35"/>
  <c r="P12" i="35"/>
  <c r="Q12" i="35" s="1"/>
  <c r="N12" i="35"/>
  <c r="O12" i="35" s="1"/>
  <c r="M14" i="35"/>
  <c r="P14" i="35"/>
  <c r="Q14" i="35" s="1"/>
  <c r="N14" i="35"/>
  <c r="O14" i="35" s="1"/>
  <c r="M16" i="35"/>
  <c r="P16" i="35"/>
  <c r="Q16" i="35" s="1"/>
  <c r="N16" i="35"/>
  <c r="O16" i="35" s="1"/>
  <c r="M18" i="35"/>
  <c r="P18" i="35"/>
  <c r="Q18" i="35" s="1"/>
  <c r="N18" i="35"/>
  <c r="O18" i="35" s="1"/>
  <c r="E35" i="25"/>
  <c r="T35" i="25"/>
  <c r="U35" i="25" s="1"/>
  <c r="L35" i="25"/>
  <c r="L34" i="25"/>
  <c r="E34" i="25"/>
  <c r="T34" i="25"/>
  <c r="U34" i="25" s="1"/>
  <c r="E33" i="25"/>
  <c r="T33" i="25"/>
  <c r="U33" i="25" s="1"/>
  <c r="L33" i="25"/>
  <c r="E32" i="25"/>
  <c r="T32" i="25"/>
  <c r="U32" i="25" s="1"/>
  <c r="L32" i="25"/>
  <c r="E31" i="25"/>
  <c r="T31" i="25"/>
  <c r="U31" i="25" s="1"/>
  <c r="L31" i="25"/>
  <c r="E30" i="25"/>
  <c r="T30" i="25"/>
  <c r="U30" i="25" s="1"/>
  <c r="L30" i="25"/>
  <c r="E29" i="25"/>
  <c r="T29" i="25"/>
  <c r="U29" i="25" s="1"/>
  <c r="L29" i="25"/>
  <c r="E28" i="25"/>
  <c r="T28" i="25"/>
  <c r="U28" i="25" s="1"/>
  <c r="L28" i="25"/>
  <c r="E27" i="25"/>
  <c r="T27" i="25"/>
  <c r="U27" i="25" s="1"/>
  <c r="L27" i="25"/>
  <c r="E26" i="25"/>
  <c r="T26" i="25"/>
  <c r="U26" i="25" s="1"/>
  <c r="L26" i="25"/>
  <c r="E25" i="25"/>
  <c r="T25" i="25"/>
  <c r="U25" i="25" s="1"/>
  <c r="L25" i="25"/>
  <c r="E24" i="25"/>
  <c r="T24" i="25"/>
  <c r="U24" i="25" s="1"/>
  <c r="L24" i="25"/>
  <c r="E23" i="25"/>
  <c r="T23" i="25"/>
  <c r="U23" i="25" s="1"/>
  <c r="L23" i="25"/>
  <c r="E22" i="25"/>
  <c r="T22" i="25"/>
  <c r="U22" i="25" s="1"/>
  <c r="L22" i="25"/>
  <c r="E21" i="25"/>
  <c r="T21" i="25"/>
  <c r="U21" i="25" s="1"/>
  <c r="L21" i="25"/>
  <c r="E20" i="25"/>
  <c r="T20" i="25"/>
  <c r="U20" i="25" s="1"/>
  <c r="L20" i="25"/>
  <c r="E19" i="25"/>
  <c r="T19" i="25"/>
  <c r="U19" i="25" s="1"/>
  <c r="L19" i="25"/>
  <c r="E18" i="25"/>
  <c r="T18" i="25"/>
  <c r="U18" i="25" s="1"/>
  <c r="L18" i="25"/>
  <c r="E17" i="25"/>
  <c r="T17" i="25"/>
  <c r="U17" i="25" s="1"/>
  <c r="L17" i="25"/>
  <c r="E16" i="25"/>
  <c r="T16" i="25"/>
  <c r="U16" i="25" s="1"/>
  <c r="L16" i="25"/>
  <c r="E15" i="25"/>
  <c r="T15" i="25"/>
  <c r="U15" i="25" s="1"/>
  <c r="L15" i="25"/>
  <c r="E14" i="25"/>
  <c r="T14" i="25"/>
  <c r="U14" i="25" s="1"/>
  <c r="L14" i="25"/>
  <c r="E13" i="25"/>
  <c r="T13" i="25"/>
  <c r="U13" i="25" s="1"/>
  <c r="L13" i="25"/>
  <c r="E12" i="25"/>
  <c r="T12" i="25"/>
  <c r="U12" i="25" s="1"/>
  <c r="L12" i="25"/>
  <c r="E11" i="25"/>
  <c r="T11" i="25"/>
  <c r="U11" i="25" s="1"/>
  <c r="L11" i="25"/>
  <c r="E10" i="25"/>
  <c r="T10" i="25"/>
  <c r="U10" i="25" s="1"/>
  <c r="L10" i="25"/>
  <c r="E9" i="25"/>
  <c r="T9" i="25"/>
  <c r="U9" i="25" s="1"/>
  <c r="L9" i="25"/>
  <c r="E8" i="25"/>
  <c r="T8" i="25"/>
  <c r="U8" i="25" s="1"/>
  <c r="L8" i="25"/>
  <c r="N19" i="35"/>
  <c r="O19" i="35" s="1"/>
  <c r="P19" i="35"/>
  <c r="Q19" i="35" s="1"/>
  <c r="M19" i="35"/>
  <c r="N13" i="1"/>
  <c r="O13" i="1" s="1"/>
  <c r="P13" i="1"/>
  <c r="Q13" i="1" s="1"/>
  <c r="M13" i="1"/>
  <c r="R15" i="1"/>
  <c r="S15" i="1" s="1"/>
  <c r="M14" i="1"/>
  <c r="P14" i="1"/>
  <c r="Q14" i="1" s="1"/>
  <c r="N14" i="1"/>
  <c r="O14" i="1" s="1"/>
  <c r="I35" i="1"/>
  <c r="R35" i="1"/>
  <c r="S35" i="1" s="1"/>
  <c r="G13" i="1"/>
  <c r="R13" i="1"/>
  <c r="S13" i="1" s="1"/>
  <c r="L8" i="1"/>
  <c r="E8" i="1"/>
  <c r="T8" i="1"/>
  <c r="U8" i="1" s="1"/>
  <c r="M22" i="23"/>
  <c r="N22" i="23"/>
  <c r="O22" i="23" s="1"/>
  <c r="P22" i="23"/>
  <c r="Q22" i="23" s="1"/>
  <c r="E35" i="1"/>
  <c r="T35" i="1"/>
  <c r="U35" i="1" s="1"/>
  <c r="L35" i="1"/>
  <c r="G17" i="1"/>
  <c r="R17" i="1"/>
  <c r="S17" i="1" s="1"/>
  <c r="G12" i="1"/>
  <c r="R12" i="1"/>
  <c r="S12" i="1" s="1"/>
  <c r="G16" i="1"/>
  <c r="R16" i="1"/>
  <c r="S16" i="1" s="1"/>
  <c r="G10" i="1"/>
  <c r="R10" i="1"/>
  <c r="S10" i="1" s="1"/>
  <c r="G14" i="1"/>
  <c r="R14" i="1"/>
  <c r="S14" i="1" s="1"/>
  <c r="L18" i="1"/>
  <c r="E18" i="1"/>
  <c r="T18" i="1"/>
  <c r="U18" i="1" s="1"/>
  <c r="I19" i="1"/>
  <c r="R19" i="1"/>
  <c r="S19" i="1" s="1"/>
  <c r="E20" i="1"/>
  <c r="T20" i="1"/>
  <c r="U20" i="1" s="1"/>
  <c r="L20" i="1"/>
  <c r="I21" i="1"/>
  <c r="R21" i="1"/>
  <c r="S21" i="1" s="1"/>
  <c r="L22" i="1"/>
  <c r="E22" i="1"/>
  <c r="T22" i="1"/>
  <c r="U22" i="1" s="1"/>
  <c r="I23" i="1"/>
  <c r="R23" i="1"/>
  <c r="S23" i="1" s="1"/>
  <c r="E24" i="1"/>
  <c r="T24" i="1"/>
  <c r="U24" i="1" s="1"/>
  <c r="L24" i="1"/>
  <c r="I25" i="1"/>
  <c r="R25" i="1"/>
  <c r="S25" i="1" s="1"/>
  <c r="L26" i="1"/>
  <c r="E26" i="1"/>
  <c r="T26" i="1"/>
  <c r="U26" i="1" s="1"/>
  <c r="I27" i="1"/>
  <c r="R27" i="1"/>
  <c r="S27" i="1" s="1"/>
  <c r="E28" i="1"/>
  <c r="T28" i="1"/>
  <c r="U28" i="1" s="1"/>
  <c r="L28" i="1"/>
  <c r="I29" i="1"/>
  <c r="R29" i="1"/>
  <c r="S29" i="1" s="1"/>
  <c r="L30" i="1"/>
  <c r="E30" i="1"/>
  <c r="T30" i="1"/>
  <c r="U30" i="1" s="1"/>
  <c r="I31" i="1"/>
  <c r="R31" i="1"/>
  <c r="S31" i="1" s="1"/>
  <c r="L32" i="1"/>
  <c r="T32" i="1"/>
  <c r="U32" i="1" s="1"/>
  <c r="E32" i="1"/>
  <c r="I33" i="1"/>
  <c r="R33" i="1"/>
  <c r="S33" i="1" s="1"/>
  <c r="E34" i="1"/>
  <c r="T34" i="1"/>
  <c r="U34" i="1" s="1"/>
  <c r="L34" i="1"/>
  <c r="P11" i="1"/>
  <c r="Q11" i="1" s="1"/>
  <c r="M11" i="1"/>
  <c r="N11" i="1"/>
  <c r="O11" i="1" s="1"/>
  <c r="N10" i="1"/>
  <c r="O10" i="1" s="1"/>
  <c r="P10" i="1"/>
  <c r="Q10" i="1" s="1"/>
  <c r="M10" i="1"/>
  <c r="M12" i="1"/>
  <c r="N12" i="1"/>
  <c r="O12" i="1" s="1"/>
  <c r="P12" i="1"/>
  <c r="Q12" i="1" s="1"/>
  <c r="I18" i="1"/>
  <c r="R18" i="1"/>
  <c r="S18" i="1" s="1"/>
  <c r="L19" i="1"/>
  <c r="T19" i="1"/>
  <c r="U19" i="1" s="1"/>
  <c r="E19" i="1"/>
  <c r="I20" i="1"/>
  <c r="R20" i="1"/>
  <c r="S20" i="1" s="1"/>
  <c r="E21" i="1"/>
  <c r="L21" i="1"/>
  <c r="T21" i="1"/>
  <c r="U21" i="1" s="1"/>
  <c r="I22" i="1"/>
  <c r="R22" i="1"/>
  <c r="S22" i="1" s="1"/>
  <c r="L23" i="1"/>
  <c r="T23" i="1"/>
  <c r="U23" i="1" s="1"/>
  <c r="E23" i="1"/>
  <c r="I24" i="1"/>
  <c r="R24" i="1"/>
  <c r="S24" i="1" s="1"/>
  <c r="E25" i="1"/>
  <c r="L25" i="1"/>
  <c r="T25" i="1"/>
  <c r="U25" i="1" s="1"/>
  <c r="I26" i="1"/>
  <c r="R26" i="1"/>
  <c r="S26" i="1" s="1"/>
  <c r="L27" i="1"/>
  <c r="T27" i="1"/>
  <c r="U27" i="1" s="1"/>
  <c r="E27" i="1"/>
  <c r="I28" i="1"/>
  <c r="R28" i="1"/>
  <c r="S28" i="1" s="1"/>
  <c r="E29" i="1"/>
  <c r="L29" i="1"/>
  <c r="T29" i="1"/>
  <c r="U29" i="1" s="1"/>
  <c r="I30" i="1"/>
  <c r="R30" i="1"/>
  <c r="S30" i="1" s="1"/>
  <c r="L31" i="1"/>
  <c r="T31" i="1"/>
  <c r="U31" i="1" s="1"/>
  <c r="E31" i="1"/>
  <c r="I32" i="1"/>
  <c r="R32" i="1"/>
  <c r="S32" i="1" s="1"/>
  <c r="L33" i="1"/>
  <c r="T33" i="1"/>
  <c r="U33" i="1" s="1"/>
  <c r="E33" i="1"/>
  <c r="I34" i="1"/>
  <c r="R34" i="1"/>
  <c r="S34" i="1" s="1"/>
  <c r="N16" i="1"/>
  <c r="O16" i="1" s="1"/>
  <c r="P16" i="1"/>
  <c r="Q16" i="1" s="1"/>
  <c r="M16" i="1"/>
  <c r="M15" i="1"/>
  <c r="N15" i="1"/>
  <c r="O15" i="1" s="1"/>
  <c r="P15" i="1"/>
  <c r="Q15" i="1" s="1"/>
  <c r="M24" i="13" l="1"/>
  <c r="N24" i="13"/>
  <c r="O24" i="13" s="1"/>
  <c r="P24" i="13"/>
  <c r="Q24" i="13" s="1"/>
  <c r="M30" i="13"/>
  <c r="P30" i="13"/>
  <c r="Q30" i="13" s="1"/>
  <c r="N30" i="13"/>
  <c r="O30" i="13" s="1"/>
  <c r="P9" i="39"/>
  <c r="Q9" i="39" s="1"/>
  <c r="M9" i="39"/>
  <c r="N9" i="39"/>
  <c r="O9" i="39" s="1"/>
  <c r="N33" i="13"/>
  <c r="O33" i="13" s="1"/>
  <c r="P33" i="13"/>
  <c r="Q33" i="13" s="1"/>
  <c r="M33" i="13"/>
  <c r="A12" i="1"/>
  <c r="P15" i="39"/>
  <c r="Q15" i="39" s="1"/>
  <c r="N15" i="39"/>
  <c r="O15" i="39" s="1"/>
  <c r="M15" i="39"/>
  <c r="N11" i="13"/>
  <c r="O11" i="13" s="1"/>
  <c r="M11" i="13"/>
  <c r="P11" i="13"/>
  <c r="Q11" i="13" s="1"/>
  <c r="N18" i="13"/>
  <c r="O18" i="13" s="1"/>
  <c r="P18" i="13"/>
  <c r="Q18" i="13" s="1"/>
  <c r="M18" i="13"/>
  <c r="P14" i="13"/>
  <c r="Q14" i="13" s="1"/>
  <c r="M14" i="13"/>
  <c r="N14" i="13"/>
  <c r="O14" i="13" s="1"/>
  <c r="P12" i="13"/>
  <c r="Q12" i="13" s="1"/>
  <c r="M12" i="13"/>
  <c r="N12" i="13"/>
  <c r="O12" i="13" s="1"/>
  <c r="N8" i="13"/>
  <c r="O8" i="13" s="1"/>
  <c r="P8" i="13"/>
  <c r="Q8" i="13" s="1"/>
  <c r="M8" i="13"/>
  <c r="P15" i="13"/>
  <c r="Q15" i="13" s="1"/>
  <c r="N15" i="13"/>
  <c r="O15" i="13" s="1"/>
  <c r="M15" i="13"/>
  <c r="M9" i="13"/>
  <c r="P9" i="13"/>
  <c r="Q9" i="13" s="1"/>
  <c r="N9" i="13"/>
  <c r="O9" i="13" s="1"/>
  <c r="P27" i="13"/>
  <c r="Q27" i="13" s="1"/>
  <c r="M27" i="13"/>
  <c r="N27" i="13"/>
  <c r="O27" i="13" s="1"/>
  <c r="N12" i="39"/>
  <c r="O12" i="39" s="1"/>
  <c r="M12" i="39"/>
  <c r="P12" i="39"/>
  <c r="Q12" i="39" s="1"/>
  <c r="M21" i="13"/>
  <c r="P21" i="13"/>
  <c r="Q21" i="13" s="1"/>
  <c r="N21" i="13"/>
  <c r="O21" i="13" s="1"/>
  <c r="M18" i="39"/>
  <c r="P18" i="39"/>
  <c r="Q18" i="39" s="1"/>
  <c r="N18" i="39"/>
  <c r="O18" i="39" s="1"/>
  <c r="P8" i="25"/>
  <c r="Q8" i="25" s="1"/>
  <c r="M8" i="25"/>
  <c r="N8" i="25"/>
  <c r="O8" i="25" s="1"/>
  <c r="M10" i="25"/>
  <c r="N10" i="25"/>
  <c r="O10" i="25" s="1"/>
  <c r="P10" i="25"/>
  <c r="Q10" i="25" s="1"/>
  <c r="M12" i="25"/>
  <c r="N12" i="25"/>
  <c r="O12" i="25" s="1"/>
  <c r="P12" i="25"/>
  <c r="Q12" i="25" s="1"/>
  <c r="M14" i="25"/>
  <c r="P14" i="25"/>
  <c r="Q14" i="25" s="1"/>
  <c r="N14" i="25"/>
  <c r="O14" i="25" s="1"/>
  <c r="P16" i="25"/>
  <c r="Q16" i="25" s="1"/>
  <c r="M16" i="25"/>
  <c r="N16" i="25"/>
  <c r="O16" i="25" s="1"/>
  <c r="P18" i="25"/>
  <c r="Q18" i="25" s="1"/>
  <c r="M18" i="25"/>
  <c r="N18" i="25"/>
  <c r="O18" i="25" s="1"/>
  <c r="M20" i="25"/>
  <c r="N20" i="25"/>
  <c r="O20" i="25" s="1"/>
  <c r="P20" i="25"/>
  <c r="Q20" i="25" s="1"/>
  <c r="M22" i="25"/>
  <c r="N22" i="25"/>
  <c r="O22" i="25" s="1"/>
  <c r="P22" i="25"/>
  <c r="Q22" i="25" s="1"/>
  <c r="M24" i="25"/>
  <c r="N24" i="25"/>
  <c r="O24" i="25" s="1"/>
  <c r="P24" i="25"/>
  <c r="Q24" i="25" s="1"/>
  <c r="P26" i="25"/>
  <c r="Q26" i="25" s="1"/>
  <c r="M26" i="25"/>
  <c r="N26" i="25"/>
  <c r="O26" i="25" s="1"/>
  <c r="P28" i="25"/>
  <c r="Q28" i="25" s="1"/>
  <c r="M28" i="25"/>
  <c r="N28" i="25"/>
  <c r="O28" i="25" s="1"/>
  <c r="N30" i="25"/>
  <c r="O30" i="25" s="1"/>
  <c r="P30" i="25"/>
  <c r="Q30" i="25" s="1"/>
  <c r="M30" i="25"/>
  <c r="M32" i="25"/>
  <c r="N32" i="25"/>
  <c r="O32" i="25" s="1"/>
  <c r="P32" i="25"/>
  <c r="Q32" i="25" s="1"/>
  <c r="N34" i="25"/>
  <c r="O34" i="25" s="1"/>
  <c r="M34" i="25"/>
  <c r="P34" i="25"/>
  <c r="Q34" i="25" s="1"/>
  <c r="M9" i="25"/>
  <c r="N9" i="25"/>
  <c r="O9" i="25" s="1"/>
  <c r="P9" i="25"/>
  <c r="Q9" i="25" s="1"/>
  <c r="M11" i="25"/>
  <c r="N11" i="25"/>
  <c r="O11" i="25" s="1"/>
  <c r="P11" i="25"/>
  <c r="Q11" i="25" s="1"/>
  <c r="P13" i="25"/>
  <c r="Q13" i="25" s="1"/>
  <c r="N13" i="25"/>
  <c r="O13" i="25" s="1"/>
  <c r="M13" i="25"/>
  <c r="N15" i="25"/>
  <c r="O15" i="25" s="1"/>
  <c r="P15" i="25"/>
  <c r="Q15" i="25" s="1"/>
  <c r="M15" i="25"/>
  <c r="N17" i="25"/>
  <c r="O17" i="25" s="1"/>
  <c r="M17" i="25"/>
  <c r="P17" i="25"/>
  <c r="Q17" i="25" s="1"/>
  <c r="P19" i="25"/>
  <c r="Q19" i="25" s="1"/>
  <c r="N19" i="25"/>
  <c r="O19" i="25" s="1"/>
  <c r="M19" i="25"/>
  <c r="P21" i="25"/>
  <c r="Q21" i="25" s="1"/>
  <c r="N21" i="25"/>
  <c r="O21" i="25" s="1"/>
  <c r="M21" i="25"/>
  <c r="M23" i="25"/>
  <c r="N23" i="25"/>
  <c r="O23" i="25" s="1"/>
  <c r="P23" i="25"/>
  <c r="Q23" i="25" s="1"/>
  <c r="P25" i="25"/>
  <c r="Q25" i="25" s="1"/>
  <c r="M25" i="25"/>
  <c r="N25" i="25"/>
  <c r="O25" i="25" s="1"/>
  <c r="N27" i="25"/>
  <c r="O27" i="25" s="1"/>
  <c r="P27" i="25"/>
  <c r="Q27" i="25" s="1"/>
  <c r="M27" i="25"/>
  <c r="N29" i="25"/>
  <c r="O29" i="25" s="1"/>
  <c r="M29" i="25"/>
  <c r="P29" i="25"/>
  <c r="Q29" i="25" s="1"/>
  <c r="M31" i="25"/>
  <c r="N31" i="25"/>
  <c r="O31" i="25" s="1"/>
  <c r="P31" i="25"/>
  <c r="Q31" i="25" s="1"/>
  <c r="P33" i="25"/>
  <c r="Q33" i="25" s="1"/>
  <c r="N33" i="25"/>
  <c r="O33" i="25" s="1"/>
  <c r="M33" i="25"/>
  <c r="P35" i="25"/>
  <c r="Q35" i="25" s="1"/>
  <c r="M35" i="25"/>
  <c r="N35" i="25"/>
  <c r="O35" i="25" s="1"/>
  <c r="M35" i="1"/>
  <c r="P35" i="1"/>
  <c r="Q35" i="1" s="1"/>
  <c r="N35" i="1"/>
  <c r="O35" i="1" s="1"/>
  <c r="M8" i="1"/>
  <c r="N8" i="1"/>
  <c r="O8" i="1" s="1"/>
  <c r="P8" i="1"/>
  <c r="Q8" i="1" s="1"/>
  <c r="N28" i="1"/>
  <c r="O28" i="1" s="1"/>
  <c r="P28" i="1"/>
  <c r="Q28" i="1" s="1"/>
  <c r="M28" i="1"/>
  <c r="N24" i="1"/>
  <c r="O24" i="1" s="1"/>
  <c r="P24" i="1"/>
  <c r="Q24" i="1" s="1"/>
  <c r="M24" i="1"/>
  <c r="N20" i="1"/>
  <c r="O20" i="1" s="1"/>
  <c r="M20" i="1"/>
  <c r="P20" i="1"/>
  <c r="Q20" i="1" s="1"/>
  <c r="M33" i="1"/>
  <c r="N33" i="1"/>
  <c r="O33" i="1" s="1"/>
  <c r="P33" i="1"/>
  <c r="Q33" i="1" s="1"/>
  <c r="M32" i="1"/>
  <c r="N32" i="1"/>
  <c r="O32" i="1" s="1"/>
  <c r="P32" i="1"/>
  <c r="Q32" i="1" s="1"/>
  <c r="M31" i="1"/>
  <c r="N31" i="1"/>
  <c r="O31" i="1" s="1"/>
  <c r="P31" i="1"/>
  <c r="Q31" i="1" s="1"/>
  <c r="M29" i="1"/>
  <c r="N29" i="1"/>
  <c r="O29" i="1" s="1"/>
  <c r="P29" i="1"/>
  <c r="Q29" i="1" s="1"/>
  <c r="N27" i="1"/>
  <c r="O27" i="1" s="1"/>
  <c r="P27" i="1"/>
  <c r="Q27" i="1" s="1"/>
  <c r="M27" i="1"/>
  <c r="M25" i="1"/>
  <c r="N25" i="1"/>
  <c r="O25" i="1" s="1"/>
  <c r="P25" i="1"/>
  <c r="Q25" i="1" s="1"/>
  <c r="M23" i="1"/>
  <c r="N23" i="1"/>
  <c r="O23" i="1" s="1"/>
  <c r="P23" i="1"/>
  <c r="Q23" i="1" s="1"/>
  <c r="M21" i="1"/>
  <c r="N21" i="1"/>
  <c r="O21" i="1" s="1"/>
  <c r="P21" i="1"/>
  <c r="Q21" i="1" s="1"/>
  <c r="N19" i="1"/>
  <c r="O19" i="1" s="1"/>
  <c r="P19" i="1"/>
  <c r="Q19" i="1" s="1"/>
  <c r="M19" i="1"/>
  <c r="N34" i="1"/>
  <c r="O34" i="1" s="1"/>
  <c r="P34" i="1"/>
  <c r="Q34" i="1" s="1"/>
  <c r="M34" i="1"/>
  <c r="M30" i="1"/>
  <c r="N30" i="1"/>
  <c r="O30" i="1" s="1"/>
  <c r="P30" i="1"/>
  <c r="Q30" i="1" s="1"/>
  <c r="N26" i="1"/>
  <c r="O26" i="1" s="1"/>
  <c r="P26" i="1"/>
  <c r="Q26" i="1" s="1"/>
  <c r="M26" i="1"/>
  <c r="M22" i="1"/>
  <c r="N22" i="1"/>
  <c r="O22" i="1" s="1"/>
  <c r="P22" i="1"/>
  <c r="Q22" i="1" s="1"/>
  <c r="N18" i="1"/>
  <c r="O18" i="1" s="1"/>
  <c r="P18" i="1"/>
  <c r="Q18" i="1" s="1"/>
  <c r="M18" i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</calcChain>
</file>

<file path=xl/sharedStrings.xml><?xml version="1.0" encoding="utf-8"?>
<sst xmlns="http://schemas.openxmlformats.org/spreadsheetml/2006/main" count="348" uniqueCount="93">
  <si>
    <t>L4</t>
  </si>
  <si>
    <t xml:space="preserve"> </t>
  </si>
  <si>
    <t>LOGISTIEK PERSONEEL KLASSE 4</t>
  </si>
  <si>
    <t>Barema 1</t>
  </si>
  <si>
    <t xml:space="preserve">coëfficiënt: </t>
  </si>
  <si>
    <t>JAARLOON</t>
  </si>
  <si>
    <t>MAANDLOON</t>
  </si>
  <si>
    <t>HAARDTOELAGE</t>
  </si>
  <si>
    <t>STANDPLAATS-</t>
  </si>
  <si>
    <t>UURLOON</t>
  </si>
  <si>
    <t>UURLOON MET</t>
  </si>
  <si>
    <t>TOELAGE</t>
  </si>
  <si>
    <t>38u</t>
  </si>
  <si>
    <t>40u</t>
  </si>
  <si>
    <t>basis 01/01/2002</t>
  </si>
  <si>
    <t>OVERZICHT</t>
  </si>
  <si>
    <t>Logistiek personeel klasse 4</t>
  </si>
  <si>
    <t>Barema 7</t>
  </si>
  <si>
    <t>L3</t>
  </si>
  <si>
    <t>Logistiek personeel klasse 3 (In dienst na 1/11/93)</t>
  </si>
  <si>
    <t>Barema 8</t>
  </si>
  <si>
    <t xml:space="preserve">L2    </t>
  </si>
  <si>
    <t>Logistiek personeel klasse 2</t>
  </si>
  <si>
    <t>Barema 9</t>
  </si>
  <si>
    <t>A1</t>
  </si>
  <si>
    <t>Administratief + logistiek personeel klasse 1</t>
  </si>
  <si>
    <t>Barema 10</t>
  </si>
  <si>
    <t>A2</t>
  </si>
  <si>
    <t>Administratief + logistiek personeel klasse 2</t>
  </si>
  <si>
    <t>Barema 12</t>
  </si>
  <si>
    <t>A3</t>
  </si>
  <si>
    <t>Administratief personeel klasse 3</t>
  </si>
  <si>
    <t>Barema 13</t>
  </si>
  <si>
    <t>MV2</t>
  </si>
  <si>
    <t>Verzorgend personeel</t>
  </si>
  <si>
    <t>Barema 14</t>
  </si>
  <si>
    <t>B3</t>
  </si>
  <si>
    <t>Begeleidend en verzorgend personeel klasse 3</t>
  </si>
  <si>
    <t>Barema 15</t>
  </si>
  <si>
    <t>B2B</t>
  </si>
  <si>
    <t xml:space="preserve">Begeleidend en verzorgend personeel klasse 2B </t>
  </si>
  <si>
    <t>Barema 16</t>
  </si>
  <si>
    <t>B2A</t>
  </si>
  <si>
    <t>Begeleidend en verzorgend personeel klasse 2A</t>
  </si>
  <si>
    <t>Barema 17</t>
  </si>
  <si>
    <t>B1c</t>
  </si>
  <si>
    <t>Opvoedend personeel klasse 1</t>
  </si>
  <si>
    <t>Barema 18</t>
  </si>
  <si>
    <t>B1b</t>
  </si>
  <si>
    <t>Hoofdopvoeder</t>
  </si>
  <si>
    <t>Barema 20</t>
  </si>
  <si>
    <t>MV1</t>
  </si>
  <si>
    <t>Sociaal paramedisch en therapeutisch personeel</t>
  </si>
  <si>
    <t>Barema 21</t>
  </si>
  <si>
    <t>L1</t>
  </si>
  <si>
    <t>Licentiaten en tandarts</t>
  </si>
  <si>
    <t>Barema 23</t>
  </si>
  <si>
    <t>K3</t>
  </si>
  <si>
    <t>Directeur 30-59 bedden</t>
  </si>
  <si>
    <t>Barema 26</t>
  </si>
  <si>
    <t>G1</t>
  </si>
  <si>
    <t>Geneesheer omnipracticus</t>
  </si>
  <si>
    <t>Barema 27</t>
  </si>
  <si>
    <t>GS</t>
  </si>
  <si>
    <t>Geneesheer specialist</t>
  </si>
  <si>
    <t>Gewaarborgd inkomen</t>
  </si>
  <si>
    <t>LOGISTIEK PERSONEEL KLASSE 2</t>
  </si>
  <si>
    <t>ADMINISTRATIEF + LOGISTIEK PERSONEEL KLASSE 1</t>
  </si>
  <si>
    <t>ADMINISTRATIEF PERSONEEL KLASSE 3</t>
  </si>
  <si>
    <t>B1C</t>
  </si>
  <si>
    <t>GENEESHEER OMNIPRACTICUS</t>
  </si>
  <si>
    <t>GENEESHEER SPECIALIST</t>
  </si>
  <si>
    <t>GEWAARBORGD  INKOMEN</t>
  </si>
  <si>
    <t>L2</t>
  </si>
  <si>
    <t>Barema</t>
  </si>
  <si>
    <t>MV1bis</t>
  </si>
  <si>
    <t>Dienstverantwoordelijke in DVO</t>
  </si>
  <si>
    <t>LOGISTIEK PERSONEEL KLASSE 3</t>
  </si>
  <si>
    <t>ADMINISTRATIEF PERSONEEL KLASSE 2</t>
  </si>
  <si>
    <t>GEBREVETTEERDE VERPLEEGKUNDIGE</t>
  </si>
  <si>
    <t>BEGELEIDEND PERSONEEL KLASSE 3</t>
  </si>
  <si>
    <t>BEGELEIDEND PERSONEEL KLASSE 2B</t>
  </si>
  <si>
    <t>BEGELEIDEND PERSONEEL KLASSE 2A</t>
  </si>
  <si>
    <t>BEGELEIDEND PERSONEEL KLASSE 1</t>
  </si>
  <si>
    <t>DIENSTHOOFD IN  DE ERKENDE KINDERDAGVERBLIJVEN</t>
  </si>
  <si>
    <t>SOCIAAL, VERPLEEGKUNDIG, PARAMEDISCH &amp; THERAPEUTISCH PERSONEEL</t>
  </si>
  <si>
    <t>LICENTIATEN / MASTERS</t>
  </si>
  <si>
    <t>DIRECTIE IN DE ERKENDE KINDERDAGVERBLIJVEN</t>
  </si>
  <si>
    <t>DIENSTVERANTWOORDELIJKEN IN DVO</t>
  </si>
  <si>
    <t>coëfficiënt:</t>
  </si>
  <si>
    <t>basis = 01/03/2012 (100%)</t>
  </si>
  <si>
    <t>haard/standplaats</t>
  </si>
  <si>
    <t>1 maart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</si>
</sst>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00"/>
    <numFmt numFmtId="166" formatCode="d\ mmmm\ yyyy"/>
  </numFmts>
  <fonts count="18" x14ac:knownFonts="1">
    <font>
      <sz val="10"/>
      <name val="Arial"/>
    </font>
    <font>
      <sz val="10"/>
      <name val="Trebuchet MS"/>
      <family val="2"/>
    </font>
    <font>
      <i/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sz val="8"/>
      <name val="Trebuchet MS"/>
      <family val="2"/>
    </font>
    <font>
      <sz val="11"/>
      <name val="Trebuchet MS"/>
      <family val="2"/>
    </font>
    <font>
      <b/>
      <i/>
      <sz val="10"/>
      <name val="Trebuchet MS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166" fontId="1" fillId="0" borderId="0" xfId="0" quotePrefix="1" applyNumberFormat="1" applyFont="1" applyAlignment="1">
      <alignment horizontal="right"/>
    </xf>
    <xf numFmtId="0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/>
    <xf numFmtId="0" fontId="1" fillId="0" borderId="0" xfId="0" applyFont="1" applyBorder="1" applyAlignment="1">
      <alignment horizontal="centerContinuous"/>
    </xf>
    <xf numFmtId="166" fontId="1" fillId="0" borderId="6" xfId="0" applyNumberFormat="1" applyFont="1" applyBorder="1" applyAlignment="1">
      <alignment horizontal="centerContinuous"/>
    </xf>
    <xf numFmtId="166" fontId="1" fillId="0" borderId="7" xfId="0" applyNumberFormat="1" applyFont="1" applyBorder="1" applyAlignment="1">
      <alignment horizontal="centerContinuous"/>
    </xf>
    <xf numFmtId="9" fontId="1" fillId="0" borderId="6" xfId="0" applyNumberFormat="1" applyFont="1" applyBorder="1" applyAlignment="1">
      <alignment horizontal="centerContinuous"/>
    </xf>
    <xf numFmtId="9" fontId="1" fillId="0" borderId="0" xfId="0" applyNumberFormat="1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165" fontId="1" fillId="0" borderId="5" xfId="0" applyNumberFormat="1" applyFont="1" applyBorder="1"/>
    <xf numFmtId="0" fontId="1" fillId="0" borderId="8" xfId="0" applyFont="1" applyBorder="1"/>
    <xf numFmtId="0" fontId="1" fillId="0" borderId="0" xfId="0" applyFont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14" fontId="1" fillId="0" borderId="7" xfId="0" applyNumberFormat="1" applyFont="1" applyBorder="1" applyAlignment="1">
      <alignment horizontal="centerContinuous"/>
    </xf>
    <xf numFmtId="166" fontId="1" fillId="0" borderId="6" xfId="0" quotePrefix="1" applyNumberFormat="1" applyFont="1" applyBorder="1" applyAlignment="1">
      <alignment horizontal="centerContinuous"/>
    </xf>
    <xf numFmtId="0" fontId="1" fillId="0" borderId="7" xfId="0" applyFont="1" applyBorder="1"/>
    <xf numFmtId="0" fontId="10" fillId="0" borderId="0" xfId="0" applyFont="1"/>
    <xf numFmtId="0" fontId="11" fillId="0" borderId="0" xfId="0" applyFont="1"/>
    <xf numFmtId="15" fontId="1" fillId="0" borderId="0" xfId="0" applyNumberFormat="1" applyFont="1"/>
    <xf numFmtId="0" fontId="12" fillId="0" borderId="0" xfId="0" applyFont="1"/>
    <xf numFmtId="0" fontId="13" fillId="0" borderId="0" xfId="1" applyAlignment="1" applyProtection="1"/>
    <xf numFmtId="2" fontId="1" fillId="0" borderId="0" xfId="0" applyNumberFormat="1" applyFont="1"/>
    <xf numFmtId="0" fontId="1" fillId="0" borderId="0" xfId="0" applyFont="1" applyFill="1"/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4" xfId="0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/>
    <xf numFmtId="3" fontId="1" fillId="0" borderId="9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0" xfId="2" applyFont="1"/>
    <xf numFmtId="0" fontId="1" fillId="0" borderId="0" xfId="0" applyFont="1" applyAlignment="1">
      <alignment horizontal="right"/>
    </xf>
    <xf numFmtId="164" fontId="17" fillId="0" borderId="0" xfId="2" applyNumberFormat="1" applyFont="1"/>
    <xf numFmtId="0" fontId="17" fillId="0" borderId="0" xfId="2"/>
    <xf numFmtId="0" fontId="17" fillId="0" borderId="0" xfId="2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5" xfId="0" applyBorder="1"/>
    <xf numFmtId="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9" fontId="0" fillId="0" borderId="9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2" xfId="0" applyBorder="1" applyAlignment="1"/>
    <xf numFmtId="0" fontId="0" fillId="0" borderId="4" xfId="0" applyBorder="1" applyAlignment="1"/>
    <xf numFmtId="4" fontId="0" fillId="0" borderId="6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5" xfId="0" applyNumberFormat="1" applyBorder="1"/>
    <xf numFmtId="4" fontId="0" fillId="0" borderId="0" xfId="0" applyNumberFormat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Hyperlink" xfId="1" builtinId="8"/>
    <cellStyle name="Standaard" xfId="0" builtinId="0"/>
    <cellStyle name="Standaard 2" xfId="2"/>
  </cellStyles>
  <dxfs count="0"/>
  <tableStyles count="0" defaultTableStyle="TableStyleMedium2" defaultPivotStyle="PivotStyleLight16"/>
  <colors>
    <mruColors>
      <color rgb="FF9D1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workbookViewId="0"/>
  </sheetViews>
  <sheetFormatPr defaultRowHeight="12.75" x14ac:dyDescent="0.2"/>
  <cols>
    <col min="1" max="1" width="14.7109375" customWidth="1"/>
    <col min="2" max="2" width="17.140625" customWidth="1"/>
    <col min="3" max="3" width="47.85546875" bestFit="1" customWidth="1"/>
    <col min="4" max="4" width="11.85546875" bestFit="1" customWidth="1"/>
  </cols>
  <sheetData>
    <row r="1" spans="1:4" ht="15" x14ac:dyDescent="0.3">
      <c r="A1" s="1"/>
      <c r="B1" s="1"/>
      <c r="C1" s="1"/>
      <c r="D1" s="1"/>
    </row>
    <row r="2" spans="1:4" ht="15" x14ac:dyDescent="0.3">
      <c r="A2" s="1"/>
      <c r="B2" s="1"/>
      <c r="C2" s="1"/>
      <c r="D2" s="1"/>
    </row>
    <row r="3" spans="1:4" ht="15" x14ac:dyDescent="0.3">
      <c r="A3" s="1" t="s">
        <v>15</v>
      </c>
      <c r="B3" s="1"/>
      <c r="C3" s="3">
        <v>43922</v>
      </c>
    </row>
    <row r="4" spans="1:4" ht="15" x14ac:dyDescent="0.3">
      <c r="A4" s="1"/>
      <c r="B4" s="1"/>
      <c r="C4" s="1"/>
      <c r="D4" s="1"/>
    </row>
    <row r="5" spans="1:4" ht="15" x14ac:dyDescent="0.3">
      <c r="A5" s="1"/>
      <c r="B5" s="1"/>
      <c r="C5" s="1"/>
      <c r="D5" s="1"/>
    </row>
    <row r="6" spans="1:4" ht="15" x14ac:dyDescent="0.3">
      <c r="A6" s="36" t="s">
        <v>3</v>
      </c>
      <c r="B6" s="1" t="s">
        <v>0</v>
      </c>
      <c r="C6" s="1" t="s">
        <v>16</v>
      </c>
      <c r="D6" s="1"/>
    </row>
    <row r="7" spans="1:4" ht="15" x14ac:dyDescent="0.3">
      <c r="A7" s="36" t="s">
        <v>17</v>
      </c>
      <c r="B7" s="1" t="s">
        <v>18</v>
      </c>
      <c r="C7" s="1" t="s">
        <v>19</v>
      </c>
      <c r="D7" s="1"/>
    </row>
    <row r="8" spans="1:4" ht="15" x14ac:dyDescent="0.3">
      <c r="A8" s="36" t="s">
        <v>20</v>
      </c>
      <c r="B8" s="1" t="s">
        <v>21</v>
      </c>
      <c r="C8" s="1" t="s">
        <v>22</v>
      </c>
      <c r="D8" s="1"/>
    </row>
    <row r="9" spans="1:4" ht="15" x14ac:dyDescent="0.3">
      <c r="A9" s="36" t="s">
        <v>23</v>
      </c>
      <c r="B9" s="1" t="s">
        <v>24</v>
      </c>
      <c r="C9" s="1" t="s">
        <v>25</v>
      </c>
      <c r="D9" s="1"/>
    </row>
    <row r="10" spans="1:4" ht="15" x14ac:dyDescent="0.3">
      <c r="A10" s="36" t="s">
        <v>26</v>
      </c>
      <c r="B10" s="1" t="s">
        <v>27</v>
      </c>
      <c r="C10" s="1" t="s">
        <v>28</v>
      </c>
      <c r="D10" s="1"/>
    </row>
    <row r="11" spans="1:4" ht="15" x14ac:dyDescent="0.3">
      <c r="A11" s="36" t="s">
        <v>29</v>
      </c>
      <c r="B11" s="1" t="s">
        <v>30</v>
      </c>
      <c r="C11" s="1" t="s">
        <v>31</v>
      </c>
    </row>
    <row r="12" spans="1:4" ht="15" x14ac:dyDescent="0.3">
      <c r="A12" s="36" t="s">
        <v>32</v>
      </c>
      <c r="B12" s="4" t="s">
        <v>33</v>
      </c>
      <c r="C12" s="1" t="s">
        <v>34</v>
      </c>
    </row>
    <row r="13" spans="1:4" ht="15" x14ac:dyDescent="0.3">
      <c r="A13" s="36" t="s">
        <v>35</v>
      </c>
      <c r="B13" s="1" t="s">
        <v>36</v>
      </c>
      <c r="C13" s="1" t="s">
        <v>37</v>
      </c>
    </row>
    <row r="14" spans="1:4" ht="15" x14ac:dyDescent="0.3">
      <c r="A14" s="36" t="s">
        <v>38</v>
      </c>
      <c r="B14" s="1" t="s">
        <v>39</v>
      </c>
      <c r="C14" s="1" t="s">
        <v>40</v>
      </c>
      <c r="D14" s="1"/>
    </row>
    <row r="15" spans="1:4" ht="15" x14ac:dyDescent="0.3">
      <c r="A15" s="36" t="s">
        <v>41</v>
      </c>
      <c r="B15" s="1" t="s">
        <v>42</v>
      </c>
      <c r="C15" s="1" t="s">
        <v>43</v>
      </c>
      <c r="D15" s="1"/>
    </row>
    <row r="16" spans="1:4" ht="15" x14ac:dyDescent="0.3">
      <c r="A16" s="36" t="s">
        <v>44</v>
      </c>
      <c r="B16" s="1" t="s">
        <v>45</v>
      </c>
      <c r="C16" s="1" t="s">
        <v>46</v>
      </c>
      <c r="D16" s="1"/>
    </row>
    <row r="17" spans="1:30" ht="15" x14ac:dyDescent="0.3">
      <c r="A17" s="36" t="s">
        <v>47</v>
      </c>
      <c r="B17" s="1" t="s">
        <v>48</v>
      </c>
      <c r="C17" s="1" t="s">
        <v>49</v>
      </c>
      <c r="D17" s="1"/>
    </row>
    <row r="18" spans="1:30" ht="15" x14ac:dyDescent="0.3">
      <c r="A18" s="36" t="s">
        <v>50</v>
      </c>
      <c r="B18" s="1" t="s">
        <v>51</v>
      </c>
      <c r="C18" s="1" t="s">
        <v>52</v>
      </c>
      <c r="D18" s="1"/>
    </row>
    <row r="19" spans="1:30" ht="15" x14ac:dyDescent="0.3">
      <c r="A19" s="36" t="s">
        <v>74</v>
      </c>
      <c r="B19" s="1" t="s">
        <v>75</v>
      </c>
      <c r="C19" s="38" t="s">
        <v>76</v>
      </c>
      <c r="D19" s="1"/>
    </row>
    <row r="20" spans="1:30" ht="15" x14ac:dyDescent="0.3">
      <c r="A20" s="36" t="s">
        <v>53</v>
      </c>
      <c r="B20" s="1" t="s">
        <v>54</v>
      </c>
      <c r="C20" s="1" t="s">
        <v>55</v>
      </c>
      <c r="D20" s="1"/>
    </row>
    <row r="21" spans="1:30" ht="15" x14ac:dyDescent="0.3">
      <c r="A21" s="36" t="s">
        <v>56</v>
      </c>
      <c r="B21" s="1" t="s">
        <v>57</v>
      </c>
      <c r="C21" s="1" t="s">
        <v>58</v>
      </c>
      <c r="D21" s="1"/>
    </row>
    <row r="22" spans="1:30" ht="15" x14ac:dyDescent="0.3">
      <c r="A22" s="36" t="s">
        <v>59</v>
      </c>
      <c r="B22" s="1" t="s">
        <v>60</v>
      </c>
      <c r="C22" s="1" t="s">
        <v>61</v>
      </c>
      <c r="D22" s="1"/>
    </row>
    <row r="23" spans="1:30" ht="15" x14ac:dyDescent="0.3">
      <c r="A23" s="36" t="s">
        <v>62</v>
      </c>
      <c r="B23" s="1" t="s">
        <v>63</v>
      </c>
      <c r="C23" s="1" t="s">
        <v>64</v>
      </c>
      <c r="D23" s="1"/>
    </row>
    <row r="24" spans="1:30" ht="15" x14ac:dyDescent="0.3">
      <c r="A24" s="1"/>
      <c r="B24" s="1"/>
      <c r="C24" s="36" t="s">
        <v>65</v>
      </c>
      <c r="D24" s="1"/>
    </row>
    <row r="29" spans="1:30" ht="15" x14ac:dyDescent="0.3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</sheetData>
  <phoneticPr fontId="0" type="noConversion"/>
  <hyperlinks>
    <hyperlink ref="A6" location="LOG4!A1" display="Barema 1"/>
    <hyperlink ref="A7" location="'LOG3'!A1" display="Barema 7"/>
    <hyperlink ref="A8" location="LOG2!A1" display="Barema 8"/>
    <hyperlink ref="A9" location="ADM1!A1" display="Barema 9"/>
    <hyperlink ref="A10" location="ADM2!A1" display="Barema 10"/>
    <hyperlink ref="A11" location="ADM3!A1" display="Barema 12"/>
    <hyperlink ref="A12" location="'MV2(Verz pers)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'B1b(HO)'!A1" display="Barema 18"/>
    <hyperlink ref="A18" location="MV1!A1" display="Barema 20"/>
    <hyperlink ref="A20" location="'L1'!A1" display="Barema 21"/>
    <hyperlink ref="A21" location="'K3'!A1" display="Barema 23"/>
    <hyperlink ref="A22" location="'G1'!A1" display="Barema 26"/>
    <hyperlink ref="A23" location="GS!A1" display="Barema 27"/>
    <hyperlink ref="C24" location="GEW!A1" display="Gewaarborgd inkomen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39</v>
      </c>
      <c r="B1" s="5" t="s">
        <v>1</v>
      </c>
      <c r="C1" s="5" t="s">
        <v>81</v>
      </c>
      <c r="D1" s="5"/>
      <c r="E1"/>
      <c r="F1"/>
      <c r="G1"/>
      <c r="H1"/>
      <c r="N1" s="34">
        <f>Inhoud!$C$3</f>
        <v>43922</v>
      </c>
      <c r="Q1" s="8" t="s">
        <v>38</v>
      </c>
    </row>
    <row r="2" spans="1:23" x14ac:dyDescent="0.3">
      <c r="A2" s="8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17110.62</v>
      </c>
      <c r="C8" s="61"/>
      <c r="D8" s="43">
        <f t="shared" ref="D8:D35" si="0">B8*$U$2</f>
        <v>23489.459135999998</v>
      </c>
      <c r="E8" s="44">
        <f t="shared" ref="E8:E35" si="1">D8/40.3399</f>
        <v>582.28848202400104</v>
      </c>
      <c r="F8" s="43">
        <f t="shared" ref="F8:F35" si="2">B8/12*$U$2</f>
        <v>1957.4549280000001</v>
      </c>
      <c r="G8" s="44">
        <f t="shared" ref="G8:G35" si="3">F8/40.3399</f>
        <v>48.524040168666758</v>
      </c>
      <c r="H8" s="43">
        <f t="shared" ref="H8:H35" si="4">((B8&lt;19968.2)*913.03+(B8&gt;19968.2)*(B8&lt;20424.71)*(20424.71-B8+456.51)+(B8&gt;20424.71)*(B8&lt;22659.62)*456.51+(B8&gt;22659.62)*(B8&lt;23116.13)*(23116.13-B8))/12*$U$2</f>
        <v>104.450632</v>
      </c>
      <c r="I8" s="44">
        <f t="shared" ref="I8:I35" si="5">H8/40.3399</f>
        <v>2.5892635331272511</v>
      </c>
      <c r="J8" s="43">
        <f t="shared" ref="J8:J35" si="6">((B8&lt;19968.2)*456.51+(B8&gt;19968.2)*(B8&lt;20196.46)*(20196.46-B8+228.26)+(B8&gt;20196.46)*(B8&lt;22659.62)*228.26+(B8&gt;22659.62)*(B8&lt;22887.88)*(22887.88-B8))/12*$U$2</f>
        <v>52.224743999999994</v>
      </c>
      <c r="K8" s="44">
        <f t="shared" ref="K8:K35" si="7">J8/40.3399</f>
        <v>1.2946175870540084</v>
      </c>
      <c r="L8" s="39">
        <f t="shared" ref="L8:L35" si="8">D8/1976</f>
        <v>11.887378105263156</v>
      </c>
      <c r="M8" s="40">
        <f t="shared" ref="M8:M35" si="9">L8/40.3399</f>
        <v>0.29468040588259159</v>
      </c>
      <c r="N8" s="39">
        <f t="shared" ref="N8:N35" si="10">L8/2</f>
        <v>5.9436890526315782</v>
      </c>
      <c r="O8" s="40">
        <f t="shared" ref="O8:O35" si="11">N8/40.3399</f>
        <v>0.14734020294129579</v>
      </c>
      <c r="P8" s="39">
        <f t="shared" ref="P8:P35" si="12">L8/5</f>
        <v>2.3774756210526311</v>
      </c>
      <c r="Q8" s="40">
        <f t="shared" ref="Q8:Q35" si="13">P8/40.3399</f>
        <v>5.8936081176518315E-2</v>
      </c>
      <c r="R8" s="24">
        <f t="shared" ref="R8:R35" si="14">(F8+H8)/1976*12</f>
        <v>12.521693684210526</v>
      </c>
      <c r="S8" s="24">
        <f t="shared" ref="S8:S35" si="15">R8/40.3399</f>
        <v>0.31040467835097574</v>
      </c>
      <c r="T8" s="39">
        <f t="shared" ref="T8:T35" si="16">D8/2080</f>
        <v>11.293009199999998</v>
      </c>
      <c r="U8" s="40">
        <f t="shared" ref="U8:U35" si="17">T8/40.3399</f>
        <v>0.27994638558846202</v>
      </c>
      <c r="W8" s="37"/>
    </row>
    <row r="9" spans="1:23" x14ac:dyDescent="0.3">
      <c r="A9" s="17">
        <f t="shared" ref="A9:A35" si="18">+A8+1</f>
        <v>1</v>
      </c>
      <c r="B9" s="43">
        <v>17440.61</v>
      </c>
      <c r="C9" s="61"/>
      <c r="D9" s="43">
        <f t="shared" si="0"/>
        <v>23942.469408000001</v>
      </c>
      <c r="E9" s="44">
        <f t="shared" si="1"/>
        <v>593.51831333245741</v>
      </c>
      <c r="F9" s="43">
        <f t="shared" si="2"/>
        <v>1995.205784</v>
      </c>
      <c r="G9" s="44">
        <f t="shared" si="3"/>
        <v>49.459859444371453</v>
      </c>
      <c r="H9" s="43">
        <f t="shared" si="4"/>
        <v>104.450632</v>
      </c>
      <c r="I9" s="44">
        <f t="shared" si="5"/>
        <v>2.5892635331272511</v>
      </c>
      <c r="J9" s="43">
        <f t="shared" si="6"/>
        <v>52.224743999999994</v>
      </c>
      <c r="K9" s="44">
        <f t="shared" si="7"/>
        <v>1.2946175870540084</v>
      </c>
      <c r="L9" s="39">
        <f t="shared" si="8"/>
        <v>12.116634315789474</v>
      </c>
      <c r="M9" s="40">
        <f t="shared" si="9"/>
        <v>0.30036351889294405</v>
      </c>
      <c r="N9" s="39">
        <f t="shared" si="10"/>
        <v>6.058317157894737</v>
      </c>
      <c r="O9" s="40">
        <f t="shared" si="11"/>
        <v>0.15018175944647202</v>
      </c>
      <c r="P9" s="39">
        <f t="shared" si="12"/>
        <v>2.4233268631578948</v>
      </c>
      <c r="Q9" s="40">
        <f t="shared" si="13"/>
        <v>6.007270377858881E-2</v>
      </c>
      <c r="R9" s="24">
        <f t="shared" si="14"/>
        <v>12.750949894736841</v>
      </c>
      <c r="S9" s="24">
        <f t="shared" si="15"/>
        <v>0.31608779136132814</v>
      </c>
      <c r="T9" s="39">
        <f t="shared" si="16"/>
        <v>11.5108026</v>
      </c>
      <c r="U9" s="40">
        <f t="shared" si="17"/>
        <v>0.28534534294829683</v>
      </c>
      <c r="W9" s="37"/>
    </row>
    <row r="10" spans="1:23" x14ac:dyDescent="0.3">
      <c r="A10" s="17">
        <f t="shared" si="18"/>
        <v>2</v>
      </c>
      <c r="B10" s="43">
        <v>17814.82</v>
      </c>
      <c r="C10" s="61"/>
      <c r="D10" s="43">
        <f t="shared" si="0"/>
        <v>24456.184895999999</v>
      </c>
      <c r="E10" s="44">
        <f t="shared" si="1"/>
        <v>606.25298763754984</v>
      </c>
      <c r="F10" s="43">
        <f t="shared" si="2"/>
        <v>2038.0154080000002</v>
      </c>
      <c r="G10" s="44">
        <f t="shared" si="3"/>
        <v>50.521082303129162</v>
      </c>
      <c r="H10" s="43">
        <f t="shared" si="4"/>
        <v>104.450632</v>
      </c>
      <c r="I10" s="44">
        <f t="shared" si="5"/>
        <v>2.5892635331272511</v>
      </c>
      <c r="J10" s="43">
        <f t="shared" si="6"/>
        <v>52.224743999999994</v>
      </c>
      <c r="K10" s="44">
        <f t="shared" si="7"/>
        <v>1.2946175870540084</v>
      </c>
      <c r="L10" s="39">
        <f t="shared" si="8"/>
        <v>12.376611789473683</v>
      </c>
      <c r="M10" s="40">
        <f t="shared" si="9"/>
        <v>0.30680819212426613</v>
      </c>
      <c r="N10" s="39">
        <f t="shared" si="10"/>
        <v>6.1883058947368417</v>
      </c>
      <c r="O10" s="40">
        <f t="shared" si="11"/>
        <v>0.15340409606213307</v>
      </c>
      <c r="P10" s="39">
        <f t="shared" si="12"/>
        <v>2.4753223578947368</v>
      </c>
      <c r="Q10" s="40">
        <f t="shared" si="13"/>
        <v>6.1361638424853225E-2</v>
      </c>
      <c r="R10" s="24">
        <f t="shared" si="14"/>
        <v>13.010927368421054</v>
      </c>
      <c r="S10" s="24">
        <f t="shared" si="15"/>
        <v>0.32253246459265034</v>
      </c>
      <c r="T10" s="39">
        <f t="shared" si="16"/>
        <v>11.7577812</v>
      </c>
      <c r="U10" s="40">
        <f t="shared" si="17"/>
        <v>0.29146778251805283</v>
      </c>
      <c r="W10" s="37"/>
    </row>
    <row r="11" spans="1:23" x14ac:dyDescent="0.3">
      <c r="A11" s="17">
        <f t="shared" si="18"/>
        <v>3</v>
      </c>
      <c r="B11" s="43">
        <v>18486.04</v>
      </c>
      <c r="C11" s="61"/>
      <c r="D11" s="43">
        <f t="shared" si="0"/>
        <v>25377.635712000003</v>
      </c>
      <c r="E11" s="44">
        <f t="shared" si="1"/>
        <v>629.09515670589178</v>
      </c>
      <c r="F11" s="43">
        <f t="shared" si="2"/>
        <v>2114.8029759999999</v>
      </c>
      <c r="G11" s="44">
        <f t="shared" si="3"/>
        <v>52.424596392157639</v>
      </c>
      <c r="H11" s="43">
        <f t="shared" si="4"/>
        <v>104.450632</v>
      </c>
      <c r="I11" s="44">
        <f t="shared" si="5"/>
        <v>2.5892635331272511</v>
      </c>
      <c r="J11" s="43">
        <f t="shared" si="6"/>
        <v>52.224743999999994</v>
      </c>
      <c r="K11" s="44">
        <f t="shared" si="7"/>
        <v>1.2946175870540084</v>
      </c>
      <c r="L11" s="39">
        <f t="shared" si="8"/>
        <v>12.842933052631581</v>
      </c>
      <c r="M11" s="40">
        <f t="shared" si="9"/>
        <v>0.31836799428435819</v>
      </c>
      <c r="N11" s="39">
        <f t="shared" si="10"/>
        <v>6.4214665263157906</v>
      </c>
      <c r="O11" s="40">
        <f t="shared" si="11"/>
        <v>0.1591839971421791</v>
      </c>
      <c r="P11" s="39">
        <f t="shared" si="12"/>
        <v>2.5685866105263164</v>
      </c>
      <c r="Q11" s="40">
        <f t="shared" si="13"/>
        <v>6.3673598856871641E-2</v>
      </c>
      <c r="R11" s="24">
        <f t="shared" si="14"/>
        <v>13.477248631578949</v>
      </c>
      <c r="S11" s="24">
        <f t="shared" si="15"/>
        <v>0.33409226675274228</v>
      </c>
      <c r="T11" s="39">
        <f t="shared" si="16"/>
        <v>12.200786400000002</v>
      </c>
      <c r="U11" s="40">
        <f t="shared" si="17"/>
        <v>0.30244959457014026</v>
      </c>
      <c r="W11" s="37"/>
    </row>
    <row r="12" spans="1:23" x14ac:dyDescent="0.3">
      <c r="A12" s="17">
        <f t="shared" si="18"/>
        <v>4</v>
      </c>
      <c r="B12" s="43">
        <v>19153.23</v>
      </c>
      <c r="C12" s="61"/>
      <c r="D12" s="43">
        <f t="shared" si="0"/>
        <v>26293.554144000002</v>
      </c>
      <c r="E12" s="44">
        <f t="shared" si="1"/>
        <v>651.80018155721757</v>
      </c>
      <c r="F12" s="43">
        <f t="shared" si="2"/>
        <v>2191.129512</v>
      </c>
      <c r="G12" s="44">
        <f t="shared" si="3"/>
        <v>54.316681796434793</v>
      </c>
      <c r="H12" s="43">
        <f t="shared" si="4"/>
        <v>104.450632</v>
      </c>
      <c r="I12" s="44">
        <f t="shared" si="5"/>
        <v>2.5892635331272511</v>
      </c>
      <c r="J12" s="43">
        <f t="shared" si="6"/>
        <v>52.224743999999994</v>
      </c>
      <c r="K12" s="44">
        <f t="shared" si="7"/>
        <v>1.2946175870540084</v>
      </c>
      <c r="L12" s="39">
        <f t="shared" si="8"/>
        <v>13.30645452631579</v>
      </c>
      <c r="M12" s="40">
        <f t="shared" si="9"/>
        <v>0.32985839147632467</v>
      </c>
      <c r="N12" s="39">
        <f t="shared" si="10"/>
        <v>6.6532272631578948</v>
      </c>
      <c r="O12" s="40">
        <f t="shared" si="11"/>
        <v>0.16492919573816234</v>
      </c>
      <c r="P12" s="39">
        <f t="shared" si="12"/>
        <v>2.6612909052631579</v>
      </c>
      <c r="Q12" s="40">
        <f t="shared" si="13"/>
        <v>6.5971678295264929E-2</v>
      </c>
      <c r="R12" s="24">
        <f t="shared" si="14"/>
        <v>13.940770105263159</v>
      </c>
      <c r="S12" s="24">
        <f t="shared" si="15"/>
        <v>0.34558266394470882</v>
      </c>
      <c r="T12" s="39">
        <f t="shared" si="16"/>
        <v>12.6411318</v>
      </c>
      <c r="U12" s="40">
        <f t="shared" si="17"/>
        <v>0.31336547190250846</v>
      </c>
      <c r="W12" s="37"/>
    </row>
    <row r="13" spans="1:23" x14ac:dyDescent="0.3">
      <c r="A13" s="17">
        <f t="shared" si="18"/>
        <v>5</v>
      </c>
      <c r="B13" s="43">
        <v>19157.259999999998</v>
      </c>
      <c r="C13" s="61"/>
      <c r="D13" s="43">
        <f t="shared" si="0"/>
        <v>26299.086528</v>
      </c>
      <c r="E13" s="44">
        <f t="shared" si="1"/>
        <v>651.9373257742335</v>
      </c>
      <c r="F13" s="43">
        <f t="shared" si="2"/>
        <v>2191.5905440000001</v>
      </c>
      <c r="G13" s="44">
        <f t="shared" si="3"/>
        <v>54.328110481186123</v>
      </c>
      <c r="H13" s="43">
        <f t="shared" si="4"/>
        <v>104.450632</v>
      </c>
      <c r="I13" s="44">
        <f t="shared" si="5"/>
        <v>2.5892635331272511</v>
      </c>
      <c r="J13" s="43">
        <f t="shared" si="6"/>
        <v>52.224743999999994</v>
      </c>
      <c r="K13" s="44">
        <f t="shared" si="7"/>
        <v>1.2946175870540084</v>
      </c>
      <c r="L13" s="39">
        <f t="shared" si="8"/>
        <v>13.309254315789474</v>
      </c>
      <c r="M13" s="40">
        <f t="shared" si="9"/>
        <v>0.32992779644445014</v>
      </c>
      <c r="N13" s="39">
        <f t="shared" si="10"/>
        <v>6.6546271578947369</v>
      </c>
      <c r="O13" s="40">
        <f t="shared" si="11"/>
        <v>0.16496389822222507</v>
      </c>
      <c r="P13" s="39">
        <f t="shared" si="12"/>
        <v>2.6618508631578948</v>
      </c>
      <c r="Q13" s="40">
        <f t="shared" si="13"/>
        <v>6.5985559288890022E-2</v>
      </c>
      <c r="R13" s="24">
        <f t="shared" si="14"/>
        <v>13.943569894736843</v>
      </c>
      <c r="S13" s="24">
        <f t="shared" si="15"/>
        <v>0.34565206891283429</v>
      </c>
      <c r="T13" s="39">
        <f t="shared" si="16"/>
        <v>12.6437916</v>
      </c>
      <c r="U13" s="40">
        <f t="shared" si="17"/>
        <v>0.31343140662222763</v>
      </c>
      <c r="W13" s="37"/>
    </row>
    <row r="14" spans="1:23" x14ac:dyDescent="0.3">
      <c r="A14" s="17">
        <f t="shared" si="18"/>
        <v>6</v>
      </c>
      <c r="B14" s="43">
        <v>20108.48</v>
      </c>
      <c r="C14" s="61"/>
      <c r="D14" s="43">
        <f t="shared" si="0"/>
        <v>27604.921343999998</v>
      </c>
      <c r="E14" s="44">
        <f t="shared" si="1"/>
        <v>684.30812530521882</v>
      </c>
      <c r="F14" s="43">
        <f t="shared" si="2"/>
        <v>2300.410112</v>
      </c>
      <c r="G14" s="44">
        <f t="shared" si="3"/>
        <v>57.025677108768242</v>
      </c>
      <c r="H14" s="43">
        <f t="shared" si="4"/>
        <v>88.401455999999953</v>
      </c>
      <c r="I14" s="44">
        <f t="shared" si="5"/>
        <v>2.1914148522926422</v>
      </c>
      <c r="J14" s="43">
        <f t="shared" si="6"/>
        <v>36.177855999999949</v>
      </c>
      <c r="K14" s="44">
        <f t="shared" si="7"/>
        <v>0.89682562425786749</v>
      </c>
      <c r="L14" s="39">
        <f t="shared" si="8"/>
        <v>13.970101894736841</v>
      </c>
      <c r="M14" s="40">
        <f t="shared" si="9"/>
        <v>0.34630978001276258</v>
      </c>
      <c r="N14" s="39">
        <f t="shared" si="10"/>
        <v>6.9850509473684204</v>
      </c>
      <c r="O14" s="40">
        <f t="shared" si="11"/>
        <v>0.17315489000638129</v>
      </c>
      <c r="P14" s="39">
        <f t="shared" si="12"/>
        <v>2.7940203789473683</v>
      </c>
      <c r="Q14" s="40">
        <f t="shared" si="13"/>
        <v>6.9261956002552513E-2</v>
      </c>
      <c r="R14" s="24">
        <f t="shared" si="14"/>
        <v>14.506952842105264</v>
      </c>
      <c r="S14" s="24">
        <f t="shared" si="15"/>
        <v>0.35961796737486368</v>
      </c>
      <c r="T14" s="39">
        <f t="shared" si="16"/>
        <v>13.271596799999999</v>
      </c>
      <c r="U14" s="40">
        <f t="shared" si="17"/>
        <v>0.32899429101212446</v>
      </c>
      <c r="W14" s="37"/>
    </row>
    <row r="15" spans="1:23" x14ac:dyDescent="0.3">
      <c r="A15" s="17">
        <f t="shared" si="18"/>
        <v>7</v>
      </c>
      <c r="B15" s="43">
        <v>20116.03</v>
      </c>
      <c r="C15" s="61"/>
      <c r="D15" s="43">
        <f t="shared" si="0"/>
        <v>27615.285983999998</v>
      </c>
      <c r="E15" s="44">
        <f t="shared" si="1"/>
        <v>684.56505801947947</v>
      </c>
      <c r="F15" s="43">
        <f t="shared" si="2"/>
        <v>2301.2738319999999</v>
      </c>
      <c r="G15" s="44">
        <f t="shared" si="3"/>
        <v>57.047088168289953</v>
      </c>
      <c r="H15" s="43">
        <f t="shared" si="4"/>
        <v>87.537736000000024</v>
      </c>
      <c r="I15" s="44">
        <f t="shared" si="5"/>
        <v>2.1700037927709297</v>
      </c>
      <c r="J15" s="43">
        <f t="shared" si="6"/>
        <v>35.314136000000033</v>
      </c>
      <c r="K15" s="44">
        <f t="shared" si="7"/>
        <v>0.87541456473615531</v>
      </c>
      <c r="L15" s="39">
        <f t="shared" si="8"/>
        <v>13.975347157894737</v>
      </c>
      <c r="M15" s="40">
        <f t="shared" si="9"/>
        <v>0.34643980669001995</v>
      </c>
      <c r="N15" s="39">
        <f t="shared" si="10"/>
        <v>6.9876735789473683</v>
      </c>
      <c r="O15" s="40">
        <f t="shared" si="11"/>
        <v>0.17321990334500997</v>
      </c>
      <c r="P15" s="39">
        <f t="shared" si="12"/>
        <v>2.7950694315789475</v>
      </c>
      <c r="Q15" s="40">
        <f t="shared" si="13"/>
        <v>6.9287961338003995E-2</v>
      </c>
      <c r="R15" s="24">
        <f t="shared" si="14"/>
        <v>14.506952842105264</v>
      </c>
      <c r="S15" s="24">
        <f t="shared" si="15"/>
        <v>0.35961796737486368</v>
      </c>
      <c r="T15" s="39">
        <f t="shared" si="16"/>
        <v>13.276579799999999</v>
      </c>
      <c r="U15" s="40">
        <f t="shared" si="17"/>
        <v>0.32911781635551896</v>
      </c>
      <c r="W15" s="37"/>
    </row>
    <row r="16" spans="1:23" x14ac:dyDescent="0.3">
      <c r="A16" s="17">
        <f t="shared" si="18"/>
        <v>8</v>
      </c>
      <c r="B16" s="43">
        <v>21066.97</v>
      </c>
      <c r="C16" s="61"/>
      <c r="D16" s="43">
        <f t="shared" si="0"/>
        <v>28920.736416000003</v>
      </c>
      <c r="E16" s="44">
        <f t="shared" si="1"/>
        <v>716.92632892000233</v>
      </c>
      <c r="F16" s="43">
        <f t="shared" si="2"/>
        <v>2410.0613680000001</v>
      </c>
      <c r="G16" s="44">
        <f t="shared" si="3"/>
        <v>59.743860743333528</v>
      </c>
      <c r="H16" s="43">
        <f t="shared" si="4"/>
        <v>52.224743999999994</v>
      </c>
      <c r="I16" s="44">
        <f t="shared" si="5"/>
        <v>1.2946175870540084</v>
      </c>
      <c r="J16" s="43">
        <f t="shared" si="6"/>
        <v>26.112943999999999</v>
      </c>
      <c r="K16" s="44">
        <f t="shared" si="7"/>
        <v>0.64732297303662123</v>
      </c>
      <c r="L16" s="39">
        <f t="shared" si="8"/>
        <v>14.636000210526317</v>
      </c>
      <c r="M16" s="40">
        <f t="shared" si="9"/>
        <v>0.36281696807692426</v>
      </c>
      <c r="N16" s="39">
        <f t="shared" si="10"/>
        <v>7.3180001052631587</v>
      </c>
      <c r="O16" s="40">
        <f t="shared" si="11"/>
        <v>0.18140848403846213</v>
      </c>
      <c r="P16" s="39">
        <f t="shared" si="12"/>
        <v>2.9272000421052633</v>
      </c>
      <c r="Q16" s="40">
        <f t="shared" si="13"/>
        <v>7.2563393615384844E-2</v>
      </c>
      <c r="R16" s="24">
        <f t="shared" si="14"/>
        <v>14.953154526315789</v>
      </c>
      <c r="S16" s="24">
        <f t="shared" si="15"/>
        <v>0.37067901820073396</v>
      </c>
      <c r="T16" s="39">
        <f t="shared" si="16"/>
        <v>13.904200200000002</v>
      </c>
      <c r="U16" s="40">
        <f t="shared" si="17"/>
        <v>0.34467611967307804</v>
      </c>
      <c r="W16" s="37"/>
    </row>
    <row r="17" spans="1:23" x14ac:dyDescent="0.3">
      <c r="A17" s="17">
        <f t="shared" si="18"/>
        <v>9</v>
      </c>
      <c r="B17" s="43">
        <v>21077.29</v>
      </c>
      <c r="C17" s="61"/>
      <c r="D17" s="43">
        <f t="shared" si="0"/>
        <v>28934.903712000003</v>
      </c>
      <c r="E17" s="44">
        <f t="shared" si="1"/>
        <v>717.27752701419695</v>
      </c>
      <c r="F17" s="43">
        <f t="shared" si="2"/>
        <v>2411.2419760000002</v>
      </c>
      <c r="G17" s="44">
        <f t="shared" si="3"/>
        <v>59.773127251183077</v>
      </c>
      <c r="H17" s="43">
        <f t="shared" si="4"/>
        <v>52.224743999999994</v>
      </c>
      <c r="I17" s="44">
        <f t="shared" si="5"/>
        <v>1.2946175870540084</v>
      </c>
      <c r="J17" s="43">
        <f t="shared" si="6"/>
        <v>26.112943999999999</v>
      </c>
      <c r="K17" s="44">
        <f t="shared" si="7"/>
        <v>0.64732297303662123</v>
      </c>
      <c r="L17" s="39">
        <f t="shared" si="8"/>
        <v>14.643169894736843</v>
      </c>
      <c r="M17" s="40">
        <f t="shared" si="9"/>
        <v>0.36299469990597011</v>
      </c>
      <c r="N17" s="39">
        <f t="shared" si="10"/>
        <v>7.3215849473684216</v>
      </c>
      <c r="O17" s="40">
        <f t="shared" si="11"/>
        <v>0.18149734995298505</v>
      </c>
      <c r="P17" s="39">
        <f t="shared" si="12"/>
        <v>2.9286339789473685</v>
      </c>
      <c r="Q17" s="40">
        <f t="shared" si="13"/>
        <v>7.2598939981194016E-2</v>
      </c>
      <c r="R17" s="24">
        <f t="shared" si="14"/>
        <v>14.960324210526318</v>
      </c>
      <c r="S17" s="24">
        <f t="shared" si="15"/>
        <v>0.37085675002977991</v>
      </c>
      <c r="T17" s="39">
        <f t="shared" si="16"/>
        <v>13.911011400000001</v>
      </c>
      <c r="U17" s="40">
        <f t="shared" si="17"/>
        <v>0.34484496491067163</v>
      </c>
      <c r="W17" s="37"/>
    </row>
    <row r="18" spans="1:23" x14ac:dyDescent="0.3">
      <c r="A18" s="17">
        <f t="shared" si="18"/>
        <v>10</v>
      </c>
      <c r="B18" s="43">
        <v>22028.23</v>
      </c>
      <c r="C18" s="61"/>
      <c r="D18" s="43">
        <f t="shared" si="0"/>
        <v>30240.354144000001</v>
      </c>
      <c r="E18" s="44">
        <f t="shared" si="1"/>
        <v>749.6387979147197</v>
      </c>
      <c r="F18" s="43">
        <f t="shared" si="2"/>
        <v>2520.0295120000001</v>
      </c>
      <c r="G18" s="44">
        <f t="shared" si="3"/>
        <v>62.469899826226637</v>
      </c>
      <c r="H18" s="43">
        <f t="shared" si="4"/>
        <v>52.224743999999994</v>
      </c>
      <c r="I18" s="44">
        <f t="shared" si="5"/>
        <v>1.2946175870540084</v>
      </c>
      <c r="J18" s="43">
        <f t="shared" si="6"/>
        <v>26.112943999999999</v>
      </c>
      <c r="K18" s="44">
        <f t="shared" si="7"/>
        <v>0.64732297303662123</v>
      </c>
      <c r="L18" s="39">
        <f t="shared" si="8"/>
        <v>15.303822947368422</v>
      </c>
      <c r="M18" s="40">
        <f t="shared" si="9"/>
        <v>0.37937186129287437</v>
      </c>
      <c r="N18" s="39">
        <f t="shared" si="10"/>
        <v>7.6519114736842111</v>
      </c>
      <c r="O18" s="40">
        <f t="shared" si="11"/>
        <v>0.18968593064643718</v>
      </c>
      <c r="P18" s="39">
        <f t="shared" si="12"/>
        <v>3.0607645894736843</v>
      </c>
      <c r="Q18" s="40">
        <f t="shared" si="13"/>
        <v>7.5874372258574865E-2</v>
      </c>
      <c r="R18" s="24">
        <f t="shared" si="14"/>
        <v>15.620977263157894</v>
      </c>
      <c r="S18" s="24">
        <f t="shared" si="15"/>
        <v>0.38723391141668406</v>
      </c>
      <c r="T18" s="39">
        <f t="shared" si="16"/>
        <v>14.538631800000001</v>
      </c>
      <c r="U18" s="40">
        <f t="shared" si="17"/>
        <v>0.36040326822823066</v>
      </c>
      <c r="W18" s="37"/>
    </row>
    <row r="19" spans="1:23" x14ac:dyDescent="0.3">
      <c r="A19" s="17">
        <f t="shared" si="18"/>
        <v>11</v>
      </c>
      <c r="B19" s="43">
        <v>22038.57</v>
      </c>
      <c r="C19" s="61"/>
      <c r="D19" s="43">
        <f t="shared" si="0"/>
        <v>30254.548896</v>
      </c>
      <c r="E19" s="44">
        <f t="shared" si="1"/>
        <v>749.99067662537584</v>
      </c>
      <c r="F19" s="43">
        <f t="shared" si="2"/>
        <v>2521.2124079999999</v>
      </c>
      <c r="G19" s="44">
        <f t="shared" si="3"/>
        <v>62.499223052114651</v>
      </c>
      <c r="H19" s="43">
        <f t="shared" si="4"/>
        <v>52.224743999999994</v>
      </c>
      <c r="I19" s="44">
        <f t="shared" si="5"/>
        <v>1.2946175870540084</v>
      </c>
      <c r="J19" s="43">
        <f t="shared" si="6"/>
        <v>26.112943999999999</v>
      </c>
      <c r="K19" s="44">
        <f t="shared" si="7"/>
        <v>0.64732297303662123</v>
      </c>
      <c r="L19" s="39">
        <f t="shared" si="8"/>
        <v>15.31100652631579</v>
      </c>
      <c r="M19" s="40">
        <f t="shared" si="9"/>
        <v>0.37954993756344935</v>
      </c>
      <c r="N19" s="39">
        <f t="shared" si="10"/>
        <v>7.655503263157895</v>
      </c>
      <c r="O19" s="40">
        <f t="shared" si="11"/>
        <v>0.18977496878172467</v>
      </c>
      <c r="P19" s="39">
        <f t="shared" si="12"/>
        <v>3.0622013052631578</v>
      </c>
      <c r="Q19" s="40">
        <f t="shared" si="13"/>
        <v>7.5909987512689861E-2</v>
      </c>
      <c r="R19" s="24">
        <f t="shared" si="14"/>
        <v>15.628160842105263</v>
      </c>
      <c r="S19" s="24">
        <f t="shared" si="15"/>
        <v>0.3874119876872591</v>
      </c>
      <c r="T19" s="39">
        <f t="shared" si="16"/>
        <v>14.5454562</v>
      </c>
      <c r="U19" s="40">
        <f t="shared" si="17"/>
        <v>0.36057244068527688</v>
      </c>
      <c r="W19" s="37"/>
    </row>
    <row r="20" spans="1:23" x14ac:dyDescent="0.3">
      <c r="A20" s="17">
        <f t="shared" si="18"/>
        <v>12</v>
      </c>
      <c r="B20" s="43">
        <v>22989.52</v>
      </c>
      <c r="C20" s="61"/>
      <c r="D20" s="43">
        <f t="shared" si="0"/>
        <v>31560.013056</v>
      </c>
      <c r="E20" s="44">
        <f t="shared" si="1"/>
        <v>782.35228783412947</v>
      </c>
      <c r="F20" s="43">
        <f t="shared" si="2"/>
        <v>2630.001088</v>
      </c>
      <c r="G20" s="44">
        <f t="shared" si="3"/>
        <v>65.196023986177451</v>
      </c>
      <c r="H20" s="43">
        <f t="shared" si="4"/>
        <v>14.484184000000067</v>
      </c>
      <c r="I20" s="44">
        <f t="shared" si="5"/>
        <v>0.35905354252241745</v>
      </c>
      <c r="J20" s="43">
        <f t="shared" si="6"/>
        <v>0</v>
      </c>
      <c r="K20" s="44">
        <f t="shared" si="7"/>
        <v>0</v>
      </c>
      <c r="L20" s="39">
        <f t="shared" si="8"/>
        <v>15.97166652631579</v>
      </c>
      <c r="M20" s="40">
        <f t="shared" si="9"/>
        <v>0.39592727117111814</v>
      </c>
      <c r="N20" s="39">
        <f t="shared" si="10"/>
        <v>7.985833263157895</v>
      </c>
      <c r="O20" s="40">
        <f t="shared" si="11"/>
        <v>0.19796363558555907</v>
      </c>
      <c r="P20" s="39">
        <f t="shared" si="12"/>
        <v>3.1943333052631582</v>
      </c>
      <c r="Q20" s="40">
        <f t="shared" si="13"/>
        <v>7.9185454234223643E-2</v>
      </c>
      <c r="R20" s="24">
        <f t="shared" si="14"/>
        <v>16.059627157894738</v>
      </c>
      <c r="S20" s="24">
        <f t="shared" si="15"/>
        <v>0.39810775827145672</v>
      </c>
      <c r="T20" s="39">
        <f t="shared" si="16"/>
        <v>15.173083200000001</v>
      </c>
      <c r="U20" s="40">
        <f t="shared" si="17"/>
        <v>0.37613090761256229</v>
      </c>
      <c r="W20" s="37"/>
    </row>
    <row r="21" spans="1:23" x14ac:dyDescent="0.3">
      <c r="A21" s="17">
        <f t="shared" si="18"/>
        <v>13</v>
      </c>
      <c r="B21" s="43">
        <v>22999.83</v>
      </c>
      <c r="C21" s="61"/>
      <c r="D21" s="43">
        <f t="shared" si="0"/>
        <v>31574.166624000001</v>
      </c>
      <c r="E21" s="44">
        <f t="shared" si="1"/>
        <v>782.70314562009332</v>
      </c>
      <c r="F21" s="43">
        <f t="shared" si="2"/>
        <v>2631.1805520000003</v>
      </c>
      <c r="G21" s="44">
        <f t="shared" si="3"/>
        <v>65.225262135007782</v>
      </c>
      <c r="H21" s="43">
        <f t="shared" si="4"/>
        <v>13.304719999999916</v>
      </c>
      <c r="I21" s="44">
        <f t="shared" si="5"/>
        <v>0.32981539369209928</v>
      </c>
      <c r="J21" s="43">
        <f t="shared" si="6"/>
        <v>0</v>
      </c>
      <c r="K21" s="44">
        <f t="shared" si="7"/>
        <v>0</v>
      </c>
      <c r="L21" s="39">
        <f t="shared" si="8"/>
        <v>15.978829263157895</v>
      </c>
      <c r="M21" s="40">
        <f t="shared" si="9"/>
        <v>0.3961048307793994</v>
      </c>
      <c r="N21" s="39">
        <f t="shared" si="10"/>
        <v>7.9894146315789474</v>
      </c>
      <c r="O21" s="40">
        <f t="shared" si="11"/>
        <v>0.1980524153896997</v>
      </c>
      <c r="P21" s="39">
        <f t="shared" si="12"/>
        <v>3.1957658526315789</v>
      </c>
      <c r="Q21" s="40">
        <f t="shared" si="13"/>
        <v>7.9220966155879882E-2</v>
      </c>
      <c r="R21" s="24">
        <f t="shared" si="14"/>
        <v>16.059627157894738</v>
      </c>
      <c r="S21" s="24">
        <f t="shared" si="15"/>
        <v>0.39810775827145672</v>
      </c>
      <c r="T21" s="39">
        <f t="shared" si="16"/>
        <v>15.179887800000001</v>
      </c>
      <c r="U21" s="40">
        <f t="shared" si="17"/>
        <v>0.3762995892404295</v>
      </c>
      <c r="W21" s="37"/>
    </row>
    <row r="22" spans="1:23" x14ac:dyDescent="0.3">
      <c r="A22" s="17">
        <f t="shared" si="18"/>
        <v>14</v>
      </c>
      <c r="B22" s="43">
        <v>23950.78</v>
      </c>
      <c r="C22" s="61"/>
      <c r="D22" s="43">
        <f t="shared" si="0"/>
        <v>32879.630784000001</v>
      </c>
      <c r="E22" s="44">
        <f t="shared" si="1"/>
        <v>815.06475682884684</v>
      </c>
      <c r="F22" s="43">
        <f t="shared" si="2"/>
        <v>2739.9692319999999</v>
      </c>
      <c r="G22" s="44">
        <f t="shared" si="3"/>
        <v>67.922063069070575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16.639489263157895</v>
      </c>
      <c r="M22" s="40">
        <f t="shared" si="9"/>
        <v>0.41248216438706825</v>
      </c>
      <c r="N22" s="39">
        <f t="shared" si="10"/>
        <v>8.3197446315789474</v>
      </c>
      <c r="O22" s="40">
        <f t="shared" si="11"/>
        <v>0.20624108219353413</v>
      </c>
      <c r="P22" s="39">
        <f t="shared" si="12"/>
        <v>3.3278978526315788</v>
      </c>
      <c r="Q22" s="40">
        <f t="shared" si="13"/>
        <v>8.249643287741365E-2</v>
      </c>
      <c r="R22" s="24">
        <f t="shared" si="14"/>
        <v>16.639489263157895</v>
      </c>
      <c r="S22" s="24">
        <f t="shared" si="15"/>
        <v>0.41248216438706825</v>
      </c>
      <c r="T22" s="39">
        <f t="shared" si="16"/>
        <v>15.8075148</v>
      </c>
      <c r="U22" s="40">
        <f t="shared" si="17"/>
        <v>0.39185805616771485</v>
      </c>
      <c r="W22" s="37"/>
    </row>
    <row r="23" spans="1:23" x14ac:dyDescent="0.3">
      <c r="A23" s="17">
        <f t="shared" si="18"/>
        <v>15</v>
      </c>
      <c r="B23" s="43">
        <v>23961.119999999999</v>
      </c>
      <c r="C23" s="61"/>
      <c r="D23" s="43">
        <f t="shared" si="0"/>
        <v>32893.825535999997</v>
      </c>
      <c r="E23" s="44">
        <f t="shared" si="1"/>
        <v>815.41663553950298</v>
      </c>
      <c r="F23" s="43">
        <f t="shared" si="2"/>
        <v>2741.1521280000002</v>
      </c>
      <c r="G23" s="44">
        <f t="shared" si="3"/>
        <v>67.951386294958596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16.646672842105261</v>
      </c>
      <c r="M23" s="40">
        <f t="shared" si="9"/>
        <v>0.41266024065764317</v>
      </c>
      <c r="N23" s="39">
        <f t="shared" si="10"/>
        <v>8.3233364210526304</v>
      </c>
      <c r="O23" s="40">
        <f t="shared" si="11"/>
        <v>0.20633012032882159</v>
      </c>
      <c r="P23" s="39">
        <f t="shared" si="12"/>
        <v>3.3293345684210522</v>
      </c>
      <c r="Q23" s="40">
        <f t="shared" si="13"/>
        <v>8.2532048131528646E-2</v>
      </c>
      <c r="R23" s="24">
        <f t="shared" si="14"/>
        <v>16.646672842105264</v>
      </c>
      <c r="S23" s="24">
        <f t="shared" si="15"/>
        <v>0.41266024065764328</v>
      </c>
      <c r="T23" s="39">
        <f t="shared" si="16"/>
        <v>15.814339199999999</v>
      </c>
      <c r="U23" s="40">
        <f t="shared" si="17"/>
        <v>0.39202722862476108</v>
      </c>
      <c r="W23" s="37"/>
    </row>
    <row r="24" spans="1:23" x14ac:dyDescent="0.3">
      <c r="A24" s="17">
        <f t="shared" si="18"/>
        <v>16</v>
      </c>
      <c r="B24" s="43">
        <v>24912.06</v>
      </c>
      <c r="C24" s="61"/>
      <c r="D24" s="43">
        <f t="shared" si="0"/>
        <v>34199.275968000002</v>
      </c>
      <c r="E24" s="44">
        <f t="shared" si="1"/>
        <v>847.77790644002596</v>
      </c>
      <c r="F24" s="43">
        <f t="shared" si="2"/>
        <v>2849.939664</v>
      </c>
      <c r="G24" s="44">
        <f t="shared" si="3"/>
        <v>70.648158870002163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17.307325894736842</v>
      </c>
      <c r="M24" s="40">
        <f t="shared" si="9"/>
        <v>0.42903740204454749</v>
      </c>
      <c r="N24" s="39">
        <f t="shared" si="10"/>
        <v>8.6536629473684208</v>
      </c>
      <c r="O24" s="40">
        <f t="shared" si="11"/>
        <v>0.21451870102227374</v>
      </c>
      <c r="P24" s="39">
        <f t="shared" si="12"/>
        <v>3.4614651789473685</v>
      </c>
      <c r="Q24" s="40">
        <f t="shared" si="13"/>
        <v>8.5807480408909509E-2</v>
      </c>
      <c r="R24" s="24">
        <f t="shared" si="14"/>
        <v>17.307325894736842</v>
      </c>
      <c r="S24" s="24">
        <f t="shared" si="15"/>
        <v>0.42903740204454749</v>
      </c>
      <c r="T24" s="39">
        <f t="shared" si="16"/>
        <v>16.441959600000001</v>
      </c>
      <c r="U24" s="40">
        <f t="shared" si="17"/>
        <v>0.40758553194232017</v>
      </c>
      <c r="W24" s="37"/>
    </row>
    <row r="25" spans="1:23" x14ac:dyDescent="0.3">
      <c r="A25" s="17">
        <f t="shared" si="18"/>
        <v>17</v>
      </c>
      <c r="B25" s="43">
        <v>24922.38</v>
      </c>
      <c r="C25" s="61"/>
      <c r="D25" s="43">
        <f t="shared" si="0"/>
        <v>34213.443264000001</v>
      </c>
      <c r="E25" s="44">
        <f t="shared" si="1"/>
        <v>848.12910453422046</v>
      </c>
      <c r="F25" s="43">
        <f t="shared" si="2"/>
        <v>2851.1202720000006</v>
      </c>
      <c r="G25" s="44">
        <f t="shared" si="3"/>
        <v>70.677425377851719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17.314495578947369</v>
      </c>
      <c r="M25" s="40">
        <f t="shared" si="9"/>
        <v>0.42921513387359339</v>
      </c>
      <c r="N25" s="39">
        <f t="shared" si="10"/>
        <v>8.6572477894736846</v>
      </c>
      <c r="O25" s="40">
        <f t="shared" si="11"/>
        <v>0.2146075669367967</v>
      </c>
      <c r="P25" s="39">
        <f t="shared" si="12"/>
        <v>3.4628991157894737</v>
      </c>
      <c r="Q25" s="40">
        <f t="shared" si="13"/>
        <v>8.5843026774718667E-2</v>
      </c>
      <c r="R25" s="24">
        <f t="shared" si="14"/>
        <v>17.314495578947373</v>
      </c>
      <c r="S25" s="24">
        <f t="shared" si="15"/>
        <v>0.42921513387359345</v>
      </c>
      <c r="T25" s="39">
        <f t="shared" si="16"/>
        <v>16.448770800000002</v>
      </c>
      <c r="U25" s="40">
        <f t="shared" si="17"/>
        <v>0.40775437717991375</v>
      </c>
      <c r="W25" s="37"/>
    </row>
    <row r="26" spans="1:23" x14ac:dyDescent="0.3">
      <c r="A26" s="17">
        <f t="shared" si="18"/>
        <v>18</v>
      </c>
      <c r="B26" s="43">
        <v>25873.32</v>
      </c>
      <c r="C26" s="61"/>
      <c r="D26" s="43">
        <f t="shared" si="0"/>
        <v>35518.893695999999</v>
      </c>
      <c r="E26" s="44">
        <f t="shared" si="1"/>
        <v>880.49037543474321</v>
      </c>
      <c r="F26" s="43">
        <f t="shared" si="2"/>
        <v>2959.9078080000004</v>
      </c>
      <c r="G26" s="44">
        <f t="shared" si="3"/>
        <v>73.374197952895287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17.975148631578946</v>
      </c>
      <c r="M26" s="40">
        <f t="shared" si="9"/>
        <v>0.4455922952604976</v>
      </c>
      <c r="N26" s="39">
        <f t="shared" si="10"/>
        <v>8.9875743157894732</v>
      </c>
      <c r="O26" s="40">
        <f t="shared" si="11"/>
        <v>0.2227961476302488</v>
      </c>
      <c r="P26" s="39">
        <f t="shared" si="12"/>
        <v>3.5950297263157891</v>
      </c>
      <c r="Q26" s="40">
        <f t="shared" si="13"/>
        <v>8.9118459052099516E-2</v>
      </c>
      <c r="R26" s="24">
        <f t="shared" si="14"/>
        <v>17.97514863157895</v>
      </c>
      <c r="S26" s="24">
        <f t="shared" si="15"/>
        <v>0.44559229526049765</v>
      </c>
      <c r="T26" s="39">
        <f t="shared" si="16"/>
        <v>17.0763912</v>
      </c>
      <c r="U26" s="40">
        <f t="shared" si="17"/>
        <v>0.42331268049747273</v>
      </c>
      <c r="W26" s="37"/>
    </row>
    <row r="27" spans="1:23" x14ac:dyDescent="0.3">
      <c r="A27" s="17">
        <f t="shared" si="18"/>
        <v>19</v>
      </c>
      <c r="B27" s="43">
        <v>25883.67</v>
      </c>
      <c r="C27" s="61"/>
      <c r="D27" s="43">
        <f t="shared" si="0"/>
        <v>35533.102176</v>
      </c>
      <c r="E27" s="44">
        <f t="shared" si="1"/>
        <v>880.84259445363023</v>
      </c>
      <c r="F27" s="43">
        <f t="shared" si="2"/>
        <v>2961.091848</v>
      </c>
      <c r="G27" s="44">
        <f t="shared" si="3"/>
        <v>73.403549537802519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17.982339157894739</v>
      </c>
      <c r="M27" s="40">
        <f t="shared" si="9"/>
        <v>0.44577054375183722</v>
      </c>
      <c r="N27" s="39">
        <f t="shared" si="10"/>
        <v>8.9911695789473693</v>
      </c>
      <c r="O27" s="40">
        <f t="shared" si="11"/>
        <v>0.22288527187591861</v>
      </c>
      <c r="P27" s="39">
        <f t="shared" si="12"/>
        <v>3.5964678315789476</v>
      </c>
      <c r="Q27" s="40">
        <f t="shared" si="13"/>
        <v>8.9154108750367445E-2</v>
      </c>
      <c r="R27" s="24">
        <f t="shared" si="14"/>
        <v>17.982339157894735</v>
      </c>
      <c r="S27" s="24">
        <f t="shared" si="15"/>
        <v>0.44577054375183717</v>
      </c>
      <c r="T27" s="39">
        <f t="shared" si="16"/>
        <v>17.083222200000002</v>
      </c>
      <c r="U27" s="40">
        <f t="shared" si="17"/>
        <v>0.42348201656424539</v>
      </c>
      <c r="W27" s="37"/>
    </row>
    <row r="28" spans="1:23" x14ac:dyDescent="0.3">
      <c r="A28" s="17">
        <f t="shared" si="18"/>
        <v>20</v>
      </c>
      <c r="B28" s="43">
        <v>26834.61</v>
      </c>
      <c r="C28" s="61"/>
      <c r="D28" s="43">
        <f t="shared" si="0"/>
        <v>36838.552607999998</v>
      </c>
      <c r="E28" s="44">
        <f t="shared" si="1"/>
        <v>913.20386535415298</v>
      </c>
      <c r="F28" s="43">
        <f t="shared" si="2"/>
        <v>3069.8793840000003</v>
      </c>
      <c r="G28" s="44">
        <f t="shared" si="3"/>
        <v>76.100322112846101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18.642992210526316</v>
      </c>
      <c r="M28" s="40">
        <f t="shared" si="9"/>
        <v>0.46214770513874143</v>
      </c>
      <c r="N28" s="39">
        <f t="shared" si="10"/>
        <v>9.321496105263158</v>
      </c>
      <c r="O28" s="40">
        <f t="shared" si="11"/>
        <v>0.23107385256937071</v>
      </c>
      <c r="P28" s="39">
        <f t="shared" si="12"/>
        <v>3.7285984421052634</v>
      </c>
      <c r="Q28" s="40">
        <f t="shared" si="13"/>
        <v>9.2429541027748294E-2</v>
      </c>
      <c r="R28" s="24">
        <f t="shared" si="14"/>
        <v>18.642992210526316</v>
      </c>
      <c r="S28" s="24">
        <f t="shared" si="15"/>
        <v>0.46214770513874143</v>
      </c>
      <c r="T28" s="39">
        <f t="shared" si="16"/>
        <v>17.710842599999999</v>
      </c>
      <c r="U28" s="40">
        <f t="shared" si="17"/>
        <v>0.43904031988180436</v>
      </c>
      <c r="W28" s="37"/>
    </row>
    <row r="29" spans="1:23" x14ac:dyDescent="0.3">
      <c r="A29" s="17">
        <f t="shared" si="18"/>
        <v>21</v>
      </c>
      <c r="B29" s="43">
        <v>26844.92</v>
      </c>
      <c r="C29" s="61"/>
      <c r="D29" s="43">
        <f t="shared" si="0"/>
        <v>36852.706176</v>
      </c>
      <c r="E29" s="44">
        <f t="shared" si="1"/>
        <v>913.55472314011683</v>
      </c>
      <c r="F29" s="43">
        <f t="shared" si="2"/>
        <v>3071.0588479999997</v>
      </c>
      <c r="G29" s="44">
        <f t="shared" si="3"/>
        <v>76.129560261676403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18.650154947368421</v>
      </c>
      <c r="M29" s="40">
        <f t="shared" si="9"/>
        <v>0.46232526474702268</v>
      </c>
      <c r="N29" s="39">
        <f t="shared" si="10"/>
        <v>9.3250774736842104</v>
      </c>
      <c r="O29" s="40">
        <f t="shared" si="11"/>
        <v>0.23116263237351134</v>
      </c>
      <c r="P29" s="39">
        <f t="shared" si="12"/>
        <v>3.7300309894736841</v>
      </c>
      <c r="Q29" s="40">
        <f t="shared" si="13"/>
        <v>9.2465052949404533E-2</v>
      </c>
      <c r="R29" s="24">
        <f t="shared" si="14"/>
        <v>18.650154947368421</v>
      </c>
      <c r="S29" s="24">
        <f t="shared" si="15"/>
        <v>0.46232526474702268</v>
      </c>
      <c r="T29" s="39">
        <f t="shared" si="16"/>
        <v>17.717647199999998</v>
      </c>
      <c r="U29" s="40">
        <f t="shared" si="17"/>
        <v>0.43920900150967151</v>
      </c>
      <c r="W29" s="37"/>
    </row>
    <row r="30" spans="1:23" x14ac:dyDescent="0.3">
      <c r="A30" s="17">
        <f t="shared" si="18"/>
        <v>22</v>
      </c>
      <c r="B30" s="43">
        <v>27795.87</v>
      </c>
      <c r="C30" s="61"/>
      <c r="D30" s="43">
        <f t="shared" si="0"/>
        <v>38158.170335999996</v>
      </c>
      <c r="E30" s="44">
        <f t="shared" si="1"/>
        <v>945.91633434887035</v>
      </c>
      <c r="F30" s="43">
        <f t="shared" si="2"/>
        <v>3179.8475279999998</v>
      </c>
      <c r="G30" s="44">
        <f t="shared" si="3"/>
        <v>78.826361195739196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19.310814947368417</v>
      </c>
      <c r="M30" s="40">
        <f t="shared" si="9"/>
        <v>0.47870259835469142</v>
      </c>
      <c r="N30" s="39">
        <f t="shared" si="10"/>
        <v>9.6554074736842086</v>
      </c>
      <c r="O30" s="40">
        <f t="shared" si="11"/>
        <v>0.23935129917734571</v>
      </c>
      <c r="P30" s="39">
        <f t="shared" si="12"/>
        <v>3.8621629894736835</v>
      </c>
      <c r="Q30" s="40">
        <f t="shared" si="13"/>
        <v>9.5740519670938287E-2</v>
      </c>
      <c r="R30" s="24">
        <f t="shared" si="14"/>
        <v>19.310814947368421</v>
      </c>
      <c r="S30" s="24">
        <f t="shared" si="15"/>
        <v>0.47870259835469153</v>
      </c>
      <c r="T30" s="39">
        <f t="shared" si="16"/>
        <v>18.345274199999999</v>
      </c>
      <c r="U30" s="40">
        <f t="shared" si="17"/>
        <v>0.45476746843695692</v>
      </c>
      <c r="W30" s="37"/>
    </row>
    <row r="31" spans="1:23" x14ac:dyDescent="0.3">
      <c r="A31" s="17">
        <f t="shared" si="18"/>
        <v>23</v>
      </c>
      <c r="B31" s="43">
        <v>28757.15</v>
      </c>
      <c r="C31" s="61"/>
      <c r="D31" s="43">
        <f t="shared" si="0"/>
        <v>39477.815520000004</v>
      </c>
      <c r="E31" s="44">
        <f t="shared" si="1"/>
        <v>978.62948396004958</v>
      </c>
      <c r="F31" s="43">
        <f t="shared" si="2"/>
        <v>3289.8179600000003</v>
      </c>
      <c r="G31" s="44">
        <f t="shared" si="3"/>
        <v>81.552456996670799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19.978651578947371</v>
      </c>
      <c r="M31" s="40">
        <f t="shared" si="9"/>
        <v>0.49525783601217083</v>
      </c>
      <c r="N31" s="39">
        <f t="shared" si="10"/>
        <v>9.9893257894736855</v>
      </c>
      <c r="O31" s="40">
        <f t="shared" si="11"/>
        <v>0.24762891800608541</v>
      </c>
      <c r="P31" s="39">
        <f t="shared" si="12"/>
        <v>3.9957303157894741</v>
      </c>
      <c r="Q31" s="40">
        <f t="shared" si="13"/>
        <v>9.9051567202434174E-2</v>
      </c>
      <c r="R31" s="24">
        <f t="shared" si="14"/>
        <v>19.978651578947371</v>
      </c>
      <c r="S31" s="24">
        <f t="shared" si="15"/>
        <v>0.49525783601217083</v>
      </c>
      <c r="T31" s="39">
        <f t="shared" si="16"/>
        <v>18.979719000000003</v>
      </c>
      <c r="U31" s="40">
        <f t="shared" si="17"/>
        <v>0.47049494421156229</v>
      </c>
      <c r="W31" s="37"/>
    </row>
    <row r="32" spans="1:23" x14ac:dyDescent="0.3">
      <c r="A32" s="17">
        <f t="shared" si="18"/>
        <v>24</v>
      </c>
      <c r="B32" s="43">
        <v>29708.1</v>
      </c>
      <c r="C32" s="61"/>
      <c r="D32" s="43">
        <f t="shared" si="0"/>
        <v>40783.27968</v>
      </c>
      <c r="E32" s="44">
        <f t="shared" si="1"/>
        <v>1010.9910951688031</v>
      </c>
      <c r="F32" s="43">
        <f t="shared" si="2"/>
        <v>3398.6066399999995</v>
      </c>
      <c r="G32" s="44">
        <f t="shared" si="3"/>
        <v>84.249257930733577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20.639311578947368</v>
      </c>
      <c r="M32" s="40">
        <f t="shared" si="9"/>
        <v>0.51163516961983957</v>
      </c>
      <c r="N32" s="39">
        <f t="shared" si="10"/>
        <v>10.319655789473684</v>
      </c>
      <c r="O32" s="40">
        <f t="shared" si="11"/>
        <v>0.25581758480991978</v>
      </c>
      <c r="P32" s="39">
        <f t="shared" si="12"/>
        <v>4.1278623157894732</v>
      </c>
      <c r="Q32" s="40">
        <f t="shared" si="13"/>
        <v>0.10232703392396791</v>
      </c>
      <c r="R32" s="24">
        <f t="shared" si="14"/>
        <v>20.639311578947368</v>
      </c>
      <c r="S32" s="24">
        <f t="shared" si="15"/>
        <v>0.51163516961983957</v>
      </c>
      <c r="T32" s="39">
        <f t="shared" si="16"/>
        <v>19.607346</v>
      </c>
      <c r="U32" s="40">
        <f t="shared" si="17"/>
        <v>0.48605341113884765</v>
      </c>
      <c r="W32" s="37"/>
    </row>
    <row r="33" spans="1:23" x14ac:dyDescent="0.3">
      <c r="A33" s="17">
        <f t="shared" si="18"/>
        <v>25</v>
      </c>
      <c r="B33" s="43">
        <v>29718.41</v>
      </c>
      <c r="C33" s="61"/>
      <c r="D33" s="43">
        <f t="shared" si="0"/>
        <v>40797.433248000001</v>
      </c>
      <c r="E33" s="44">
        <f t="shared" si="1"/>
        <v>1011.3419529547668</v>
      </c>
      <c r="F33" s="43">
        <f t="shared" si="2"/>
        <v>3399.7861040000003</v>
      </c>
      <c r="G33" s="44">
        <f t="shared" si="3"/>
        <v>84.278496079563908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20.646474315789476</v>
      </c>
      <c r="M33" s="40">
        <f t="shared" si="9"/>
        <v>0.51181272922812093</v>
      </c>
      <c r="N33" s="39">
        <f t="shared" si="10"/>
        <v>10.323237157894738</v>
      </c>
      <c r="O33" s="40">
        <f t="shared" si="11"/>
        <v>0.25590636461406047</v>
      </c>
      <c r="P33" s="39">
        <f t="shared" si="12"/>
        <v>4.1292948631578952</v>
      </c>
      <c r="Q33" s="40">
        <f t="shared" si="13"/>
        <v>0.10236254584562418</v>
      </c>
      <c r="R33" s="24">
        <f t="shared" si="14"/>
        <v>20.646474315789476</v>
      </c>
      <c r="S33" s="24">
        <f t="shared" si="15"/>
        <v>0.51181272922812093</v>
      </c>
      <c r="T33" s="39">
        <f t="shared" si="16"/>
        <v>19.614150600000002</v>
      </c>
      <c r="U33" s="40">
        <f t="shared" si="17"/>
        <v>0.48622209276671491</v>
      </c>
      <c r="W33" s="37"/>
    </row>
    <row r="34" spans="1:23" x14ac:dyDescent="0.3">
      <c r="A34" s="17">
        <f t="shared" si="18"/>
        <v>26</v>
      </c>
      <c r="B34" s="43">
        <v>29718.41</v>
      </c>
      <c r="C34" s="61"/>
      <c r="D34" s="43">
        <f t="shared" si="0"/>
        <v>40797.433248000001</v>
      </c>
      <c r="E34" s="44">
        <f t="shared" si="1"/>
        <v>1011.3419529547668</v>
      </c>
      <c r="F34" s="43">
        <f t="shared" si="2"/>
        <v>3399.7861040000003</v>
      </c>
      <c r="G34" s="44">
        <f t="shared" si="3"/>
        <v>84.278496079563908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20.646474315789476</v>
      </c>
      <c r="M34" s="40">
        <f t="shared" si="9"/>
        <v>0.51181272922812093</v>
      </c>
      <c r="N34" s="39">
        <f t="shared" si="10"/>
        <v>10.323237157894738</v>
      </c>
      <c r="O34" s="40">
        <f t="shared" si="11"/>
        <v>0.25590636461406047</v>
      </c>
      <c r="P34" s="39">
        <f t="shared" si="12"/>
        <v>4.1292948631578952</v>
      </c>
      <c r="Q34" s="40">
        <f t="shared" si="13"/>
        <v>0.10236254584562418</v>
      </c>
      <c r="R34" s="24">
        <f t="shared" si="14"/>
        <v>20.646474315789476</v>
      </c>
      <c r="S34" s="24">
        <f t="shared" si="15"/>
        <v>0.51181272922812093</v>
      </c>
      <c r="T34" s="39">
        <f t="shared" si="16"/>
        <v>19.614150600000002</v>
      </c>
      <c r="U34" s="40">
        <f t="shared" si="17"/>
        <v>0.48622209276671491</v>
      </c>
      <c r="W34" s="37"/>
    </row>
    <row r="35" spans="1:23" x14ac:dyDescent="0.3">
      <c r="A35" s="17">
        <f t="shared" si="18"/>
        <v>27</v>
      </c>
      <c r="B35" s="43">
        <v>29728.76</v>
      </c>
      <c r="C35" s="61"/>
      <c r="D35" s="43">
        <f t="shared" si="0"/>
        <v>40811.641727999995</v>
      </c>
      <c r="E35" s="44">
        <f t="shared" si="1"/>
        <v>1011.6941719736537</v>
      </c>
      <c r="F35" s="43">
        <f t="shared" si="2"/>
        <v>3400.9701439999999</v>
      </c>
      <c r="G35" s="44">
        <f t="shared" si="3"/>
        <v>84.307847664471154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20.653664842105261</v>
      </c>
      <c r="M35" s="40">
        <f t="shared" si="9"/>
        <v>0.51199097771946045</v>
      </c>
      <c r="N35" s="39">
        <f t="shared" si="10"/>
        <v>10.326832421052631</v>
      </c>
      <c r="O35" s="40">
        <f t="shared" si="11"/>
        <v>0.25599548885973022</v>
      </c>
      <c r="P35" s="39">
        <f t="shared" si="12"/>
        <v>4.1307329684210519</v>
      </c>
      <c r="Q35" s="40">
        <f t="shared" si="13"/>
        <v>0.10239819554389207</v>
      </c>
      <c r="R35" s="24">
        <f t="shared" si="14"/>
        <v>20.653664842105261</v>
      </c>
      <c r="S35" s="24">
        <f t="shared" si="15"/>
        <v>0.51199097771946045</v>
      </c>
      <c r="T35" s="39">
        <f t="shared" si="16"/>
        <v>19.620981599999997</v>
      </c>
      <c r="U35" s="40">
        <f t="shared" si="17"/>
        <v>0.48639142883348735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42</v>
      </c>
      <c r="B1" s="5" t="s">
        <v>1</v>
      </c>
      <c r="C1" s="5" t="s">
        <v>82</v>
      </c>
      <c r="D1" s="5"/>
      <c r="E1"/>
      <c r="F1"/>
      <c r="G1"/>
      <c r="H1" s="5"/>
      <c r="N1" s="34">
        <f>Inhoud!$C$3</f>
        <v>43922</v>
      </c>
      <c r="Q1" s="8" t="s">
        <v>41</v>
      </c>
    </row>
    <row r="2" spans="1:23" x14ac:dyDescent="0.3">
      <c r="A2" s="8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17770.990000000002</v>
      </c>
      <c r="C8" s="61"/>
      <c r="D8" s="43">
        <f t="shared" ref="D8:D35" si="0">B8*$U$2</f>
        <v>24396.015072000002</v>
      </c>
      <c r="E8" s="44">
        <f t="shared" ref="E8:E35" si="1">D8/40.3399</f>
        <v>604.7614166619154</v>
      </c>
      <c r="F8" s="43">
        <f t="shared" ref="F8:F35" si="2">B8/12*$U$2</f>
        <v>2033.0012560000002</v>
      </c>
      <c r="G8" s="44">
        <f t="shared" ref="G8:G35" si="3">F8/40.3399</f>
        <v>50.396784721826286</v>
      </c>
      <c r="H8" s="43">
        <f t="shared" ref="H8:H35" si="4">((B8&lt;19968.2)*913.03+(B8&gt;19968.2)*(B8&lt;20424.71)*(20424.71-B8+456.51)+(B8&gt;20424.71)*(B8&lt;22659.62)*456.51+(B8&gt;22659.62)*(B8&lt;23116.13)*(23116.13-B8))/12*$U$2</f>
        <v>104.450632</v>
      </c>
      <c r="I8" s="44">
        <f t="shared" ref="I8:I35" si="5">H8/40.3399</f>
        <v>2.5892635331272511</v>
      </c>
      <c r="J8" s="43">
        <f t="shared" ref="J8:J35" si="6">((B8&lt;19968.2)*456.51+(B8&gt;19968.2)*(B8&lt;20196.46)*(20196.46-B8+228.26)+(B8&gt;20196.46)*(B8&lt;22659.62)*228.26+(B8&gt;22659.62)*(B8&lt;22887.88)*(22887.88-B8))/12*$U$2</f>
        <v>52.224743999999994</v>
      </c>
      <c r="K8" s="44">
        <f t="shared" ref="K8:K35" si="7">J8/40.3399</f>
        <v>1.2946175870540084</v>
      </c>
      <c r="L8" s="39">
        <f t="shared" ref="L8:L35" si="8">D8/1976</f>
        <v>12.346161473684212</v>
      </c>
      <c r="M8" s="40">
        <f t="shared" ref="M8:M35" si="9">L8/40.3399</f>
        <v>0.30605334851311511</v>
      </c>
      <c r="N8" s="39">
        <f t="shared" ref="N8:N35" si="10">L8/2</f>
        <v>6.1730807368421061</v>
      </c>
      <c r="O8" s="40">
        <f t="shared" ref="O8:O35" si="11">N8/40.3399</f>
        <v>0.15302667425655755</v>
      </c>
      <c r="P8" s="39">
        <f t="shared" ref="P8:P35" si="12">L8/5</f>
        <v>2.4692322947368424</v>
      </c>
      <c r="Q8" s="40">
        <f t="shared" ref="Q8:Q35" si="13">P8/40.3399</f>
        <v>6.1210669702623018E-2</v>
      </c>
      <c r="R8" s="24">
        <f t="shared" ref="R8:R35" si="14">(F8+H8)/1976*12</f>
        <v>12.980477052631581</v>
      </c>
      <c r="S8" s="24">
        <f t="shared" ref="S8:S35" si="15">R8/40.3399</f>
        <v>0.32177762098149926</v>
      </c>
      <c r="T8" s="39">
        <f t="shared" ref="T8:T35" si="16">D8/2080</f>
        <v>11.7288534</v>
      </c>
      <c r="U8" s="40">
        <f t="shared" ref="U8:U35" si="17">T8/40.3399</f>
        <v>0.29075068108745933</v>
      </c>
      <c r="W8" s="37"/>
    </row>
    <row r="9" spans="1:23" x14ac:dyDescent="0.3">
      <c r="A9" s="17">
        <f t="shared" ref="A9:A35" si="18">+A8+1</f>
        <v>1</v>
      </c>
      <c r="B9" s="43">
        <v>18046.03</v>
      </c>
      <c r="C9" s="61"/>
      <c r="D9" s="43">
        <f t="shared" si="0"/>
        <v>24773.589983999998</v>
      </c>
      <c r="E9" s="44">
        <f t="shared" si="1"/>
        <v>614.12125424207795</v>
      </c>
      <c r="F9" s="43">
        <f t="shared" si="2"/>
        <v>2064.4658319999999</v>
      </c>
      <c r="G9" s="44">
        <f t="shared" si="3"/>
        <v>51.176771186839822</v>
      </c>
      <c r="H9" s="43">
        <f t="shared" si="4"/>
        <v>104.450632</v>
      </c>
      <c r="I9" s="44">
        <f t="shared" si="5"/>
        <v>2.5892635331272511</v>
      </c>
      <c r="J9" s="43">
        <f t="shared" si="6"/>
        <v>52.224743999999994</v>
      </c>
      <c r="K9" s="44">
        <f t="shared" si="7"/>
        <v>1.2946175870540084</v>
      </c>
      <c r="L9" s="39">
        <f t="shared" si="8"/>
        <v>12.537241894736841</v>
      </c>
      <c r="M9" s="40">
        <f t="shared" si="9"/>
        <v>0.31079010842210419</v>
      </c>
      <c r="N9" s="39">
        <f t="shared" si="10"/>
        <v>6.2686209473684205</v>
      </c>
      <c r="O9" s="40">
        <f t="shared" si="11"/>
        <v>0.1553950542110521</v>
      </c>
      <c r="P9" s="39">
        <f t="shared" si="12"/>
        <v>2.5074483789473683</v>
      </c>
      <c r="Q9" s="40">
        <f t="shared" si="13"/>
        <v>6.215802168442084E-2</v>
      </c>
      <c r="R9" s="24">
        <f t="shared" si="14"/>
        <v>13.17155747368421</v>
      </c>
      <c r="S9" s="24">
        <f t="shared" si="15"/>
        <v>0.32651438089048834</v>
      </c>
      <c r="T9" s="39">
        <f t="shared" si="16"/>
        <v>11.910379799999999</v>
      </c>
      <c r="U9" s="40">
        <f t="shared" si="17"/>
        <v>0.29525060300099898</v>
      </c>
      <c r="W9" s="37"/>
    </row>
    <row r="10" spans="1:23" x14ac:dyDescent="0.3">
      <c r="A10" s="17">
        <f t="shared" si="18"/>
        <v>2</v>
      </c>
      <c r="B10" s="43">
        <v>18659.52</v>
      </c>
      <c r="C10" s="61"/>
      <c r="D10" s="43">
        <f t="shared" si="0"/>
        <v>25615.789056000001</v>
      </c>
      <c r="E10" s="44">
        <f t="shared" si="1"/>
        <v>634.99882389396112</v>
      </c>
      <c r="F10" s="43">
        <f t="shared" si="2"/>
        <v>2134.6490880000001</v>
      </c>
      <c r="G10" s="44">
        <f t="shared" si="3"/>
        <v>52.916568657830091</v>
      </c>
      <c r="H10" s="43">
        <f t="shared" si="4"/>
        <v>104.450632</v>
      </c>
      <c r="I10" s="44">
        <f t="shared" si="5"/>
        <v>2.5892635331272511</v>
      </c>
      <c r="J10" s="43">
        <f t="shared" si="6"/>
        <v>52.224743999999994</v>
      </c>
      <c r="K10" s="44">
        <f t="shared" si="7"/>
        <v>1.2946175870540084</v>
      </c>
      <c r="L10" s="39">
        <f t="shared" si="8"/>
        <v>12.963456000000001</v>
      </c>
      <c r="M10" s="40">
        <f t="shared" si="9"/>
        <v>0.32135568010827992</v>
      </c>
      <c r="N10" s="39">
        <f t="shared" si="10"/>
        <v>6.4817280000000004</v>
      </c>
      <c r="O10" s="40">
        <f t="shared" si="11"/>
        <v>0.16067784005413996</v>
      </c>
      <c r="P10" s="39">
        <f t="shared" si="12"/>
        <v>2.5926912</v>
      </c>
      <c r="Q10" s="40">
        <f t="shared" si="13"/>
        <v>6.4271136021655975E-2</v>
      </c>
      <c r="R10" s="24">
        <f t="shared" si="14"/>
        <v>13.59777157894737</v>
      </c>
      <c r="S10" s="24">
        <f t="shared" si="15"/>
        <v>0.33707995257666407</v>
      </c>
      <c r="T10" s="39">
        <f t="shared" si="16"/>
        <v>12.315283200000001</v>
      </c>
      <c r="U10" s="40">
        <f t="shared" si="17"/>
        <v>0.30528789610286594</v>
      </c>
      <c r="W10" s="37"/>
    </row>
    <row r="11" spans="1:23" x14ac:dyDescent="0.3">
      <c r="A11" s="17">
        <f t="shared" si="18"/>
        <v>3</v>
      </c>
      <c r="B11" s="43">
        <v>19361.84</v>
      </c>
      <c r="C11" s="61"/>
      <c r="D11" s="43">
        <f t="shared" si="0"/>
        <v>26579.933951999999</v>
      </c>
      <c r="E11" s="44">
        <f t="shared" si="1"/>
        <v>658.89935156011791</v>
      </c>
      <c r="F11" s="43">
        <f t="shared" si="2"/>
        <v>2214.9944960000003</v>
      </c>
      <c r="G11" s="44">
        <f t="shared" si="3"/>
        <v>54.908279296676497</v>
      </c>
      <c r="H11" s="43">
        <f t="shared" si="4"/>
        <v>104.450632</v>
      </c>
      <c r="I11" s="44">
        <f t="shared" si="5"/>
        <v>2.5892635331272511</v>
      </c>
      <c r="J11" s="43">
        <f t="shared" si="6"/>
        <v>52.224743999999994</v>
      </c>
      <c r="K11" s="44">
        <f t="shared" si="7"/>
        <v>1.2946175870540084</v>
      </c>
      <c r="L11" s="39">
        <f t="shared" si="8"/>
        <v>13.451383578947368</v>
      </c>
      <c r="M11" s="40">
        <f t="shared" si="9"/>
        <v>0.33345108884621349</v>
      </c>
      <c r="N11" s="39">
        <f t="shared" si="10"/>
        <v>6.7256917894736841</v>
      </c>
      <c r="O11" s="40">
        <f t="shared" si="11"/>
        <v>0.16672554442310675</v>
      </c>
      <c r="P11" s="39">
        <f t="shared" si="12"/>
        <v>2.6902767157894738</v>
      </c>
      <c r="Q11" s="40">
        <f t="shared" si="13"/>
        <v>6.6690217769242707E-2</v>
      </c>
      <c r="R11" s="24">
        <f t="shared" si="14"/>
        <v>14.085699157894741</v>
      </c>
      <c r="S11" s="24">
        <f t="shared" si="15"/>
        <v>0.3491753613145977</v>
      </c>
      <c r="T11" s="39">
        <f t="shared" si="16"/>
        <v>12.7788144</v>
      </c>
      <c r="U11" s="40">
        <f t="shared" si="17"/>
        <v>0.31677853440390286</v>
      </c>
      <c r="W11" s="37"/>
    </row>
    <row r="12" spans="1:23" x14ac:dyDescent="0.3">
      <c r="A12" s="17">
        <f t="shared" si="18"/>
        <v>4</v>
      </c>
      <c r="B12" s="43">
        <v>20060.82</v>
      </c>
      <c r="C12" s="61"/>
      <c r="D12" s="43">
        <f t="shared" si="0"/>
        <v>27539.493696000001</v>
      </c>
      <c r="E12" s="44">
        <f t="shared" si="1"/>
        <v>682.68621627718471</v>
      </c>
      <c r="F12" s="43">
        <f t="shared" si="2"/>
        <v>2294.9578080000001</v>
      </c>
      <c r="G12" s="44">
        <f t="shared" si="3"/>
        <v>56.890518023098721</v>
      </c>
      <c r="H12" s="43">
        <f t="shared" si="4"/>
        <v>93.853759999999937</v>
      </c>
      <c r="I12" s="44">
        <f t="shared" si="5"/>
        <v>2.3265739379621651</v>
      </c>
      <c r="J12" s="43">
        <f t="shared" si="6"/>
        <v>41.630159999999933</v>
      </c>
      <c r="K12" s="44">
        <f t="shared" si="7"/>
        <v>1.0319847099273902</v>
      </c>
      <c r="L12" s="39">
        <f t="shared" si="8"/>
        <v>13.936990736842105</v>
      </c>
      <c r="M12" s="40">
        <f t="shared" si="9"/>
        <v>0.34548897584877764</v>
      </c>
      <c r="N12" s="39">
        <f t="shared" si="10"/>
        <v>6.9684953684210527</v>
      </c>
      <c r="O12" s="40">
        <f t="shared" si="11"/>
        <v>0.17274448792438882</v>
      </c>
      <c r="P12" s="39">
        <f t="shared" si="12"/>
        <v>2.7873981473684211</v>
      </c>
      <c r="Q12" s="40">
        <f t="shared" si="13"/>
        <v>6.9097795169755533E-2</v>
      </c>
      <c r="R12" s="24">
        <f t="shared" si="14"/>
        <v>14.506952842105264</v>
      </c>
      <c r="S12" s="24">
        <f t="shared" si="15"/>
        <v>0.35961796737486368</v>
      </c>
      <c r="T12" s="39">
        <f t="shared" si="16"/>
        <v>13.2401412</v>
      </c>
      <c r="U12" s="40">
        <f t="shared" si="17"/>
        <v>0.32821452705633875</v>
      </c>
      <c r="W12" s="37"/>
    </row>
    <row r="13" spans="1:23" x14ac:dyDescent="0.3">
      <c r="A13" s="17">
        <f t="shared" si="18"/>
        <v>5</v>
      </c>
      <c r="B13" s="43">
        <v>20066.45</v>
      </c>
      <c r="C13" s="61"/>
      <c r="D13" s="43">
        <f t="shared" si="0"/>
        <v>27547.222560000002</v>
      </c>
      <c r="E13" s="44">
        <f t="shared" si="1"/>
        <v>682.87780981112996</v>
      </c>
      <c r="F13" s="43">
        <f t="shared" si="2"/>
        <v>2295.6018800000002</v>
      </c>
      <c r="G13" s="44">
        <f t="shared" si="3"/>
        <v>56.906484150927497</v>
      </c>
      <c r="H13" s="43">
        <f t="shared" si="4"/>
        <v>93.209687999999815</v>
      </c>
      <c r="I13" s="44">
        <f t="shared" si="5"/>
        <v>2.3106078101333871</v>
      </c>
      <c r="J13" s="43">
        <f t="shared" si="6"/>
        <v>40.986087999999818</v>
      </c>
      <c r="K13" s="44">
        <f t="shared" si="7"/>
        <v>1.0160185820986125</v>
      </c>
      <c r="L13" s="39">
        <f t="shared" si="8"/>
        <v>13.940902105263159</v>
      </c>
      <c r="M13" s="40">
        <f t="shared" si="9"/>
        <v>0.34558593613923583</v>
      </c>
      <c r="N13" s="39">
        <f t="shared" si="10"/>
        <v>6.9704510526315797</v>
      </c>
      <c r="O13" s="40">
        <f t="shared" si="11"/>
        <v>0.17279296806961791</v>
      </c>
      <c r="P13" s="39">
        <f t="shared" si="12"/>
        <v>2.788180421052632</v>
      </c>
      <c r="Q13" s="40">
        <f t="shared" si="13"/>
        <v>6.9117187227847168E-2</v>
      </c>
      <c r="R13" s="24">
        <f t="shared" si="14"/>
        <v>14.506952842105264</v>
      </c>
      <c r="S13" s="24">
        <f t="shared" si="15"/>
        <v>0.35961796737486368</v>
      </c>
      <c r="T13" s="39">
        <f t="shared" si="16"/>
        <v>13.243857</v>
      </c>
      <c r="U13" s="40">
        <f t="shared" si="17"/>
        <v>0.328306639332274</v>
      </c>
      <c r="W13" s="37"/>
    </row>
    <row r="14" spans="1:23" x14ac:dyDescent="0.3">
      <c r="A14" s="17">
        <f t="shared" si="18"/>
        <v>6</v>
      </c>
      <c r="B14" s="43">
        <v>21062.67</v>
      </c>
      <c r="C14" s="61"/>
      <c r="D14" s="43">
        <f t="shared" si="0"/>
        <v>28914.833375999999</v>
      </c>
      <c r="E14" s="44">
        <f t="shared" si="1"/>
        <v>716.77999638075448</v>
      </c>
      <c r="F14" s="43">
        <f t="shared" si="2"/>
        <v>2409.5694479999997</v>
      </c>
      <c r="G14" s="44">
        <f t="shared" si="3"/>
        <v>59.731666365062871</v>
      </c>
      <c r="H14" s="43">
        <f t="shared" si="4"/>
        <v>52.224743999999994</v>
      </c>
      <c r="I14" s="44">
        <f t="shared" si="5"/>
        <v>1.2946175870540084</v>
      </c>
      <c r="J14" s="43">
        <f t="shared" si="6"/>
        <v>26.112943999999999</v>
      </c>
      <c r="K14" s="44">
        <f t="shared" si="7"/>
        <v>0.64732297303662123</v>
      </c>
      <c r="L14" s="39">
        <f t="shared" si="8"/>
        <v>14.633012842105263</v>
      </c>
      <c r="M14" s="40">
        <f t="shared" si="9"/>
        <v>0.3627429131481551</v>
      </c>
      <c r="N14" s="39">
        <f t="shared" si="10"/>
        <v>7.3165064210526314</v>
      </c>
      <c r="O14" s="40">
        <f t="shared" si="11"/>
        <v>0.18137145657407755</v>
      </c>
      <c r="P14" s="39">
        <f t="shared" si="12"/>
        <v>2.9266025684210524</v>
      </c>
      <c r="Q14" s="40">
        <f t="shared" si="13"/>
        <v>7.2548582629631014E-2</v>
      </c>
      <c r="R14" s="24">
        <f t="shared" si="14"/>
        <v>14.950167157894736</v>
      </c>
      <c r="S14" s="24">
        <f t="shared" si="15"/>
        <v>0.37060496327196485</v>
      </c>
      <c r="T14" s="39">
        <f t="shared" si="16"/>
        <v>13.901362199999999</v>
      </c>
      <c r="U14" s="40">
        <f t="shared" si="17"/>
        <v>0.34460576749074734</v>
      </c>
      <c r="W14" s="37"/>
    </row>
    <row r="15" spans="1:23" x14ac:dyDescent="0.3">
      <c r="A15" s="17">
        <f t="shared" si="18"/>
        <v>7</v>
      </c>
      <c r="B15" s="43">
        <v>21073.48</v>
      </c>
      <c r="C15" s="61"/>
      <c r="D15" s="43">
        <f t="shared" si="0"/>
        <v>28929.673343999999</v>
      </c>
      <c r="E15" s="44">
        <f t="shared" si="1"/>
        <v>717.14786957825868</v>
      </c>
      <c r="F15" s="43">
        <f t="shared" si="2"/>
        <v>2410.8061119999998</v>
      </c>
      <c r="G15" s="44">
        <f t="shared" si="3"/>
        <v>59.76232246485489</v>
      </c>
      <c r="H15" s="43">
        <f t="shared" si="4"/>
        <v>52.224743999999994</v>
      </c>
      <c r="I15" s="44">
        <f t="shared" si="5"/>
        <v>1.2946175870540084</v>
      </c>
      <c r="J15" s="43">
        <f t="shared" si="6"/>
        <v>26.112943999999999</v>
      </c>
      <c r="K15" s="44">
        <f t="shared" si="7"/>
        <v>0.64732297303662123</v>
      </c>
      <c r="L15" s="39">
        <f t="shared" si="8"/>
        <v>14.640522947368421</v>
      </c>
      <c r="M15" s="40">
        <f t="shared" si="9"/>
        <v>0.36292908379466537</v>
      </c>
      <c r="N15" s="39">
        <f t="shared" si="10"/>
        <v>7.3202614736842104</v>
      </c>
      <c r="O15" s="40">
        <f t="shared" si="11"/>
        <v>0.18146454189733269</v>
      </c>
      <c r="P15" s="39">
        <f t="shared" si="12"/>
        <v>2.9281045894736843</v>
      </c>
      <c r="Q15" s="40">
        <f t="shared" si="13"/>
        <v>7.258581675893308E-2</v>
      </c>
      <c r="R15" s="24">
        <f t="shared" si="14"/>
        <v>14.957677263157894</v>
      </c>
      <c r="S15" s="24">
        <f t="shared" si="15"/>
        <v>0.37079113391847512</v>
      </c>
      <c r="T15" s="39">
        <f t="shared" si="16"/>
        <v>13.9084968</v>
      </c>
      <c r="U15" s="40">
        <f t="shared" si="17"/>
        <v>0.34478262960493211</v>
      </c>
      <c r="W15" s="37"/>
    </row>
    <row r="16" spans="1:23" x14ac:dyDescent="0.3">
      <c r="A16" s="17">
        <f t="shared" si="18"/>
        <v>8</v>
      </c>
      <c r="B16" s="43">
        <v>22069.7</v>
      </c>
      <c r="C16" s="61"/>
      <c r="D16" s="43">
        <f t="shared" si="0"/>
        <v>30297.284160000003</v>
      </c>
      <c r="E16" s="44">
        <f t="shared" si="1"/>
        <v>751.05005614788342</v>
      </c>
      <c r="F16" s="43">
        <f t="shared" si="2"/>
        <v>2524.7736800000002</v>
      </c>
      <c r="G16" s="44">
        <f t="shared" si="3"/>
        <v>62.587504678990285</v>
      </c>
      <c r="H16" s="43">
        <f t="shared" si="4"/>
        <v>52.224743999999994</v>
      </c>
      <c r="I16" s="44">
        <f t="shared" si="5"/>
        <v>1.2946175870540084</v>
      </c>
      <c r="J16" s="43">
        <f t="shared" si="6"/>
        <v>26.112943999999999</v>
      </c>
      <c r="K16" s="44">
        <f t="shared" si="7"/>
        <v>0.64732297303662123</v>
      </c>
      <c r="L16" s="39">
        <f t="shared" si="8"/>
        <v>15.332633684210528</v>
      </c>
      <c r="M16" s="40">
        <f t="shared" si="9"/>
        <v>0.38008606080358476</v>
      </c>
      <c r="N16" s="39">
        <f t="shared" si="10"/>
        <v>7.6663168421052639</v>
      </c>
      <c r="O16" s="40">
        <f t="shared" si="11"/>
        <v>0.19004303040179238</v>
      </c>
      <c r="P16" s="39">
        <f t="shared" si="12"/>
        <v>3.0665267368421056</v>
      </c>
      <c r="Q16" s="40">
        <f t="shared" si="13"/>
        <v>7.6017212160716954E-2</v>
      </c>
      <c r="R16" s="24">
        <f t="shared" si="14"/>
        <v>15.649788000000003</v>
      </c>
      <c r="S16" s="24">
        <f t="shared" si="15"/>
        <v>0.38794811092739451</v>
      </c>
      <c r="T16" s="39">
        <f t="shared" si="16"/>
        <v>14.566002000000001</v>
      </c>
      <c r="U16" s="40">
        <f t="shared" si="17"/>
        <v>0.36108175776340551</v>
      </c>
      <c r="W16" s="37"/>
    </row>
    <row r="17" spans="1:23" x14ac:dyDescent="0.3">
      <c r="A17" s="17">
        <f t="shared" si="18"/>
        <v>9</v>
      </c>
      <c r="B17" s="43">
        <v>22080.55</v>
      </c>
      <c r="C17" s="61"/>
      <c r="D17" s="43">
        <f t="shared" si="0"/>
        <v>30312.179039999999</v>
      </c>
      <c r="E17" s="44">
        <f t="shared" si="1"/>
        <v>751.41929057831078</v>
      </c>
      <c r="F17" s="43">
        <f t="shared" si="2"/>
        <v>2526.0149200000001</v>
      </c>
      <c r="G17" s="44">
        <f t="shared" si="3"/>
        <v>62.618274214859234</v>
      </c>
      <c r="H17" s="43">
        <f t="shared" si="4"/>
        <v>52.224743999999994</v>
      </c>
      <c r="I17" s="44">
        <f t="shared" si="5"/>
        <v>1.2946175870540084</v>
      </c>
      <c r="J17" s="43">
        <f t="shared" si="6"/>
        <v>26.112943999999999</v>
      </c>
      <c r="K17" s="44">
        <f t="shared" si="7"/>
        <v>0.64732297303662123</v>
      </c>
      <c r="L17" s="39">
        <f t="shared" si="8"/>
        <v>15.340171578947368</v>
      </c>
      <c r="M17" s="40">
        <f t="shared" si="9"/>
        <v>0.38027292033315324</v>
      </c>
      <c r="N17" s="39">
        <f t="shared" si="10"/>
        <v>7.670085789473684</v>
      </c>
      <c r="O17" s="40">
        <f t="shared" si="11"/>
        <v>0.19013646016657662</v>
      </c>
      <c r="P17" s="39">
        <f t="shared" si="12"/>
        <v>3.0680343157894736</v>
      </c>
      <c r="Q17" s="40">
        <f t="shared" si="13"/>
        <v>7.605458406663064E-2</v>
      </c>
      <c r="R17" s="24">
        <f t="shared" si="14"/>
        <v>15.657325894736843</v>
      </c>
      <c r="S17" s="24">
        <f t="shared" si="15"/>
        <v>0.38813497045696305</v>
      </c>
      <c r="T17" s="39">
        <f t="shared" si="16"/>
        <v>14.573162999999999</v>
      </c>
      <c r="U17" s="40">
        <f t="shared" si="17"/>
        <v>0.36125927431649557</v>
      </c>
      <c r="W17" s="37"/>
    </row>
    <row r="18" spans="1:23" x14ac:dyDescent="0.3">
      <c r="A18" s="17">
        <f t="shared" si="18"/>
        <v>10</v>
      </c>
      <c r="B18" s="43">
        <v>23076.77</v>
      </c>
      <c r="C18" s="61"/>
      <c r="D18" s="43">
        <f t="shared" si="0"/>
        <v>31679.789855999999</v>
      </c>
      <c r="E18" s="44">
        <f t="shared" si="1"/>
        <v>785.32147714793541</v>
      </c>
      <c r="F18" s="43">
        <f t="shared" si="2"/>
        <v>2639.9824880000001</v>
      </c>
      <c r="G18" s="44">
        <f t="shared" si="3"/>
        <v>65.443456428994622</v>
      </c>
      <c r="H18" s="43">
        <f t="shared" si="4"/>
        <v>4.5027840000000667</v>
      </c>
      <c r="I18" s="44">
        <f t="shared" si="5"/>
        <v>0.11162109970525626</v>
      </c>
      <c r="J18" s="43">
        <f t="shared" si="6"/>
        <v>0</v>
      </c>
      <c r="K18" s="44">
        <f t="shared" si="7"/>
        <v>0</v>
      </c>
      <c r="L18" s="39">
        <f t="shared" si="8"/>
        <v>16.032282315789473</v>
      </c>
      <c r="M18" s="40">
        <f t="shared" si="9"/>
        <v>0.39742989734207257</v>
      </c>
      <c r="N18" s="39">
        <f t="shared" si="10"/>
        <v>8.0161411578947366</v>
      </c>
      <c r="O18" s="40">
        <f t="shared" si="11"/>
        <v>0.19871494867103628</v>
      </c>
      <c r="P18" s="39">
        <f t="shared" si="12"/>
        <v>3.2064564631578945</v>
      </c>
      <c r="Q18" s="40">
        <f t="shared" si="13"/>
        <v>7.9485979468414514E-2</v>
      </c>
      <c r="R18" s="24">
        <f t="shared" si="14"/>
        <v>16.059627157894738</v>
      </c>
      <c r="S18" s="24">
        <f t="shared" si="15"/>
        <v>0.39810775827145672</v>
      </c>
      <c r="T18" s="39">
        <f t="shared" si="16"/>
        <v>15.2306682</v>
      </c>
      <c r="U18" s="40">
        <f t="shared" si="17"/>
        <v>0.37755840247496897</v>
      </c>
      <c r="W18" s="37"/>
    </row>
    <row r="19" spans="1:23" x14ac:dyDescent="0.3">
      <c r="A19" s="17">
        <f t="shared" si="18"/>
        <v>11</v>
      </c>
      <c r="B19" s="43">
        <v>23087.58</v>
      </c>
      <c r="C19" s="61"/>
      <c r="D19" s="43">
        <f t="shared" si="0"/>
        <v>31694.629824000003</v>
      </c>
      <c r="E19" s="44">
        <f t="shared" si="1"/>
        <v>785.68935034543972</v>
      </c>
      <c r="F19" s="43">
        <f t="shared" si="2"/>
        <v>2641.2191520000001</v>
      </c>
      <c r="G19" s="44">
        <f t="shared" si="3"/>
        <v>65.474112528786634</v>
      </c>
      <c r="H19" s="43">
        <f t="shared" si="4"/>
        <v>3.2661199999999169</v>
      </c>
      <c r="I19" s="44">
        <f t="shared" si="5"/>
        <v>8.0964999913235206E-2</v>
      </c>
      <c r="J19" s="43">
        <f t="shared" si="6"/>
        <v>0</v>
      </c>
      <c r="K19" s="44">
        <f t="shared" si="7"/>
        <v>0</v>
      </c>
      <c r="L19" s="39">
        <f t="shared" si="8"/>
        <v>16.039792421052635</v>
      </c>
      <c r="M19" s="40">
        <f t="shared" si="9"/>
        <v>0.3976160679885829</v>
      </c>
      <c r="N19" s="39">
        <f t="shared" si="10"/>
        <v>8.0198962105263174</v>
      </c>
      <c r="O19" s="40">
        <f t="shared" si="11"/>
        <v>0.19880803399429145</v>
      </c>
      <c r="P19" s="39">
        <f t="shared" si="12"/>
        <v>3.2079584842105269</v>
      </c>
      <c r="Q19" s="40">
        <f t="shared" si="13"/>
        <v>7.952321359771658E-2</v>
      </c>
      <c r="R19" s="24">
        <f t="shared" si="14"/>
        <v>16.059627157894738</v>
      </c>
      <c r="S19" s="24">
        <f t="shared" si="15"/>
        <v>0.39810775827145672</v>
      </c>
      <c r="T19" s="39">
        <f t="shared" si="16"/>
        <v>15.237802800000001</v>
      </c>
      <c r="U19" s="40">
        <f t="shared" si="17"/>
        <v>0.37773526458915369</v>
      </c>
      <c r="W19" s="37"/>
    </row>
    <row r="20" spans="1:23" x14ac:dyDescent="0.3">
      <c r="A20" s="17">
        <f t="shared" si="18"/>
        <v>12</v>
      </c>
      <c r="B20" s="43">
        <v>24083.71</v>
      </c>
      <c r="C20" s="61"/>
      <c r="D20" s="43">
        <f t="shared" si="0"/>
        <v>33062.117087999999</v>
      </c>
      <c r="E20" s="44">
        <f t="shared" si="1"/>
        <v>819.58847414098693</v>
      </c>
      <c r="F20" s="43">
        <f t="shared" si="2"/>
        <v>2755.1764239999998</v>
      </c>
      <c r="G20" s="44">
        <f t="shared" si="3"/>
        <v>68.299039511748902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16.731840631578947</v>
      </c>
      <c r="M20" s="40">
        <f t="shared" si="9"/>
        <v>0.41477149501062094</v>
      </c>
      <c r="N20" s="39">
        <f t="shared" si="10"/>
        <v>8.3659203157894737</v>
      </c>
      <c r="O20" s="40">
        <f t="shared" si="11"/>
        <v>0.20738574750531047</v>
      </c>
      <c r="P20" s="39">
        <f t="shared" si="12"/>
        <v>3.3463681263157894</v>
      </c>
      <c r="Q20" s="40">
        <f t="shared" si="13"/>
        <v>8.2954299002124185E-2</v>
      </c>
      <c r="R20" s="24">
        <f t="shared" si="14"/>
        <v>16.731840631578947</v>
      </c>
      <c r="S20" s="24">
        <f t="shared" si="15"/>
        <v>0.41477149501062094</v>
      </c>
      <c r="T20" s="39">
        <f t="shared" si="16"/>
        <v>15.8952486</v>
      </c>
      <c r="U20" s="40">
        <f t="shared" si="17"/>
        <v>0.3940329202600899</v>
      </c>
      <c r="W20" s="37"/>
    </row>
    <row r="21" spans="1:23" x14ac:dyDescent="0.3">
      <c r="A21" s="17">
        <f t="shared" si="18"/>
        <v>13</v>
      </c>
      <c r="B21" s="43">
        <v>24094.65</v>
      </c>
      <c r="C21" s="61"/>
      <c r="D21" s="43">
        <f t="shared" si="0"/>
        <v>33077.135520000003</v>
      </c>
      <c r="E21" s="44">
        <f t="shared" si="1"/>
        <v>819.96077134549182</v>
      </c>
      <c r="F21" s="43">
        <f t="shared" si="2"/>
        <v>2756.42796</v>
      </c>
      <c r="G21" s="44">
        <f t="shared" si="3"/>
        <v>68.330064278790971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16.73944105263158</v>
      </c>
      <c r="M21" s="40">
        <f t="shared" si="9"/>
        <v>0.41495990452707071</v>
      </c>
      <c r="N21" s="39">
        <f t="shared" si="10"/>
        <v>8.3697205263157901</v>
      </c>
      <c r="O21" s="40">
        <f t="shared" si="11"/>
        <v>0.20747995226353536</v>
      </c>
      <c r="P21" s="39">
        <f t="shared" si="12"/>
        <v>3.3478882105263161</v>
      </c>
      <c r="Q21" s="40">
        <f t="shared" si="13"/>
        <v>8.2991980905414153E-2</v>
      </c>
      <c r="R21" s="24">
        <f t="shared" si="14"/>
        <v>16.739441052631577</v>
      </c>
      <c r="S21" s="24">
        <f t="shared" si="15"/>
        <v>0.41495990452707066</v>
      </c>
      <c r="T21" s="39">
        <f t="shared" si="16"/>
        <v>15.902469000000002</v>
      </c>
      <c r="U21" s="40">
        <f t="shared" si="17"/>
        <v>0.3942119093007172</v>
      </c>
      <c r="W21" s="37"/>
    </row>
    <row r="22" spans="1:23" x14ac:dyDescent="0.3">
      <c r="A22" s="17">
        <f t="shared" si="18"/>
        <v>14</v>
      </c>
      <c r="B22" s="43">
        <v>25090.87</v>
      </c>
      <c r="C22" s="61"/>
      <c r="D22" s="43">
        <f t="shared" si="0"/>
        <v>34444.746335999997</v>
      </c>
      <c r="E22" s="44">
        <f t="shared" si="1"/>
        <v>853.86295791511623</v>
      </c>
      <c r="F22" s="43">
        <f t="shared" si="2"/>
        <v>2870.395528</v>
      </c>
      <c r="G22" s="44">
        <f t="shared" si="3"/>
        <v>71.155246492926352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17.431551789473684</v>
      </c>
      <c r="M22" s="40">
        <f t="shared" si="9"/>
        <v>0.43211688153599004</v>
      </c>
      <c r="N22" s="39">
        <f t="shared" si="10"/>
        <v>8.7157758947368418</v>
      </c>
      <c r="O22" s="40">
        <f t="shared" si="11"/>
        <v>0.21605844076799502</v>
      </c>
      <c r="P22" s="39">
        <f t="shared" si="12"/>
        <v>3.4863103578947365</v>
      </c>
      <c r="Q22" s="40">
        <f t="shared" si="13"/>
        <v>8.6423376307197999E-2</v>
      </c>
      <c r="R22" s="24">
        <f t="shared" si="14"/>
        <v>17.431551789473684</v>
      </c>
      <c r="S22" s="24">
        <f t="shared" si="15"/>
        <v>0.43211688153599004</v>
      </c>
      <c r="T22" s="39">
        <f t="shared" si="16"/>
        <v>16.559974199999999</v>
      </c>
      <c r="U22" s="40">
        <f t="shared" si="17"/>
        <v>0.41051103745919049</v>
      </c>
      <c r="W22" s="37"/>
    </row>
    <row r="23" spans="1:23" x14ac:dyDescent="0.3">
      <c r="A23" s="17">
        <f t="shared" si="18"/>
        <v>15</v>
      </c>
      <c r="B23" s="43">
        <v>25101.68</v>
      </c>
      <c r="C23" s="61"/>
      <c r="D23" s="43">
        <f t="shared" si="0"/>
        <v>34459.586304000004</v>
      </c>
      <c r="E23" s="44">
        <f t="shared" si="1"/>
        <v>854.23083111262065</v>
      </c>
      <c r="F23" s="43">
        <f t="shared" si="2"/>
        <v>2871.6321920000005</v>
      </c>
      <c r="G23" s="44">
        <f t="shared" si="3"/>
        <v>71.185902592718392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17.439061894736845</v>
      </c>
      <c r="M23" s="40">
        <f t="shared" si="9"/>
        <v>0.43230305218250031</v>
      </c>
      <c r="N23" s="39">
        <f t="shared" si="10"/>
        <v>8.7195309473684226</v>
      </c>
      <c r="O23" s="40">
        <f t="shared" si="11"/>
        <v>0.21615152609125016</v>
      </c>
      <c r="P23" s="39">
        <f t="shared" si="12"/>
        <v>3.487812378947369</v>
      </c>
      <c r="Q23" s="40">
        <f t="shared" si="13"/>
        <v>8.6460610436500066E-2</v>
      </c>
      <c r="R23" s="24">
        <f t="shared" si="14"/>
        <v>17.439061894736845</v>
      </c>
      <c r="S23" s="24">
        <f t="shared" si="15"/>
        <v>0.43230305218250031</v>
      </c>
      <c r="T23" s="39">
        <f t="shared" si="16"/>
        <v>16.567108800000003</v>
      </c>
      <c r="U23" s="40">
        <f t="shared" si="17"/>
        <v>0.41068789957337531</v>
      </c>
      <c r="W23" s="37"/>
    </row>
    <row r="24" spans="1:23" x14ac:dyDescent="0.3">
      <c r="A24" s="17">
        <f t="shared" si="18"/>
        <v>16</v>
      </c>
      <c r="B24" s="43">
        <v>26097.9</v>
      </c>
      <c r="C24" s="61"/>
      <c r="D24" s="43">
        <f t="shared" si="0"/>
        <v>35827.197120000004</v>
      </c>
      <c r="E24" s="44">
        <f t="shared" si="1"/>
        <v>888.13301768224528</v>
      </c>
      <c r="F24" s="43">
        <f t="shared" si="2"/>
        <v>2985.5997600000005</v>
      </c>
      <c r="G24" s="44">
        <f t="shared" si="3"/>
        <v>74.011084806853773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18.131172631578949</v>
      </c>
      <c r="M24" s="40">
        <f t="shared" si="9"/>
        <v>0.44946002919141964</v>
      </c>
      <c r="N24" s="39">
        <f t="shared" si="10"/>
        <v>9.0655863157894743</v>
      </c>
      <c r="O24" s="40">
        <f t="shared" si="11"/>
        <v>0.22473001459570982</v>
      </c>
      <c r="P24" s="39">
        <f t="shared" si="12"/>
        <v>3.6262345263157898</v>
      </c>
      <c r="Q24" s="40">
        <f t="shared" si="13"/>
        <v>8.9892005838283925E-2</v>
      </c>
      <c r="R24" s="24">
        <f t="shared" si="14"/>
        <v>18.131172631578949</v>
      </c>
      <c r="S24" s="24">
        <f t="shared" si="15"/>
        <v>0.44946002919141964</v>
      </c>
      <c r="T24" s="39">
        <f t="shared" si="16"/>
        <v>17.224614000000003</v>
      </c>
      <c r="U24" s="40">
        <f t="shared" si="17"/>
        <v>0.42698702773184866</v>
      </c>
      <c r="W24" s="37"/>
    </row>
    <row r="25" spans="1:23" x14ac:dyDescent="0.3">
      <c r="A25" s="17">
        <f t="shared" si="18"/>
        <v>17</v>
      </c>
      <c r="B25" s="43">
        <v>26108.75</v>
      </c>
      <c r="C25" s="61"/>
      <c r="D25" s="43">
        <f t="shared" si="0"/>
        <v>35842.091999999997</v>
      </c>
      <c r="E25" s="44">
        <f t="shared" si="1"/>
        <v>888.50225211267252</v>
      </c>
      <c r="F25" s="43">
        <f t="shared" si="2"/>
        <v>2986.8409999999999</v>
      </c>
      <c r="G25" s="44">
        <f t="shared" si="3"/>
        <v>74.041854342722715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18.138710526315787</v>
      </c>
      <c r="M25" s="40">
        <f t="shared" si="9"/>
        <v>0.44964688872098807</v>
      </c>
      <c r="N25" s="39">
        <f t="shared" si="10"/>
        <v>9.0693552631578935</v>
      </c>
      <c r="O25" s="40">
        <f t="shared" si="11"/>
        <v>0.22482344436049403</v>
      </c>
      <c r="P25" s="39">
        <f t="shared" si="12"/>
        <v>3.6277421052631573</v>
      </c>
      <c r="Q25" s="40">
        <f t="shared" si="13"/>
        <v>8.9929377744197611E-2</v>
      </c>
      <c r="R25" s="24">
        <f t="shared" si="14"/>
        <v>18.138710526315791</v>
      </c>
      <c r="S25" s="24">
        <f t="shared" si="15"/>
        <v>0.44964688872098818</v>
      </c>
      <c r="T25" s="39">
        <f t="shared" si="16"/>
        <v>17.231774999999999</v>
      </c>
      <c r="U25" s="40">
        <f t="shared" si="17"/>
        <v>0.42716454428493872</v>
      </c>
      <c r="W25" s="37"/>
    </row>
    <row r="26" spans="1:23" x14ac:dyDescent="0.3">
      <c r="A26" s="17">
        <f t="shared" si="18"/>
        <v>18</v>
      </c>
      <c r="B26" s="43">
        <v>27104.959999999999</v>
      </c>
      <c r="C26" s="61"/>
      <c r="D26" s="43">
        <f t="shared" si="0"/>
        <v>37209.689087999999</v>
      </c>
      <c r="E26" s="44">
        <f t="shared" si="1"/>
        <v>922.40409837406639</v>
      </c>
      <c r="F26" s="43">
        <f t="shared" si="2"/>
        <v>3100.8074239999996</v>
      </c>
      <c r="G26" s="44">
        <f t="shared" si="3"/>
        <v>76.867008197838857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18.830814315789475</v>
      </c>
      <c r="M26" s="40">
        <f t="shared" si="9"/>
        <v>0.46680369350914291</v>
      </c>
      <c r="N26" s="39">
        <f t="shared" si="10"/>
        <v>9.4154071578947374</v>
      </c>
      <c r="O26" s="40">
        <f t="shared" si="11"/>
        <v>0.23340184675457146</v>
      </c>
      <c r="P26" s="39">
        <f t="shared" si="12"/>
        <v>3.7661628631578949</v>
      </c>
      <c r="Q26" s="40">
        <f t="shared" si="13"/>
        <v>9.336073870182858E-2</v>
      </c>
      <c r="R26" s="24">
        <f t="shared" si="14"/>
        <v>18.830814315789471</v>
      </c>
      <c r="S26" s="24">
        <f t="shared" si="15"/>
        <v>0.46680369350914286</v>
      </c>
      <c r="T26" s="39">
        <f t="shared" si="16"/>
        <v>17.889273599999999</v>
      </c>
      <c r="U26" s="40">
        <f t="shared" si="17"/>
        <v>0.44346350883368574</v>
      </c>
      <c r="W26" s="37"/>
    </row>
    <row r="27" spans="1:23" x14ac:dyDescent="0.3">
      <c r="A27" s="17">
        <f t="shared" si="18"/>
        <v>19</v>
      </c>
      <c r="B27" s="43">
        <v>27115.78</v>
      </c>
      <c r="C27" s="61"/>
      <c r="D27" s="43">
        <f t="shared" si="0"/>
        <v>37224.542783999997</v>
      </c>
      <c r="E27" s="44">
        <f t="shared" si="1"/>
        <v>922.77231187980135</v>
      </c>
      <c r="F27" s="43">
        <f t="shared" si="2"/>
        <v>3102.0452319999995</v>
      </c>
      <c r="G27" s="44">
        <f t="shared" si="3"/>
        <v>76.897692656650108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18.838331368421052</v>
      </c>
      <c r="M27" s="40">
        <f t="shared" si="9"/>
        <v>0.46699003637641767</v>
      </c>
      <c r="N27" s="39">
        <f t="shared" si="10"/>
        <v>9.419165684210526</v>
      </c>
      <c r="O27" s="40">
        <f t="shared" si="11"/>
        <v>0.23349501818820884</v>
      </c>
      <c r="P27" s="39">
        <f t="shared" si="12"/>
        <v>3.7676662736842106</v>
      </c>
      <c r="Q27" s="40">
        <f t="shared" si="13"/>
        <v>9.3398007275283537E-2</v>
      </c>
      <c r="R27" s="24">
        <f t="shared" si="14"/>
        <v>18.838331368421052</v>
      </c>
      <c r="S27" s="24">
        <f t="shared" si="15"/>
        <v>0.46699003637641767</v>
      </c>
      <c r="T27" s="39">
        <f t="shared" si="16"/>
        <v>17.896414799999999</v>
      </c>
      <c r="U27" s="40">
        <f t="shared" si="17"/>
        <v>0.44364053455759678</v>
      </c>
      <c r="W27" s="37"/>
    </row>
    <row r="28" spans="1:23" x14ac:dyDescent="0.3">
      <c r="A28" s="17">
        <f t="shared" si="18"/>
        <v>20</v>
      </c>
      <c r="B28" s="43">
        <v>28112</v>
      </c>
      <c r="C28" s="61"/>
      <c r="D28" s="43">
        <f t="shared" si="0"/>
        <v>38592.153599999998</v>
      </c>
      <c r="E28" s="44">
        <f t="shared" si="1"/>
        <v>956.67449844942598</v>
      </c>
      <c r="F28" s="43">
        <f t="shared" si="2"/>
        <v>3216.0128</v>
      </c>
      <c r="G28" s="44">
        <f t="shared" si="3"/>
        <v>79.722874870785503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19.530442105263155</v>
      </c>
      <c r="M28" s="40">
        <f t="shared" si="9"/>
        <v>0.484147013385337</v>
      </c>
      <c r="N28" s="39">
        <f t="shared" si="10"/>
        <v>9.7652210526315777</v>
      </c>
      <c r="O28" s="40">
        <f t="shared" si="11"/>
        <v>0.2420735066926685</v>
      </c>
      <c r="P28" s="39">
        <f t="shared" si="12"/>
        <v>3.906088421052631</v>
      </c>
      <c r="Q28" s="40">
        <f t="shared" si="13"/>
        <v>9.6829402677067397E-2</v>
      </c>
      <c r="R28" s="24">
        <f t="shared" si="14"/>
        <v>19.530442105263159</v>
      </c>
      <c r="S28" s="24">
        <f t="shared" si="15"/>
        <v>0.48414701338533705</v>
      </c>
      <c r="T28" s="39">
        <f t="shared" si="16"/>
        <v>18.553919999999998</v>
      </c>
      <c r="U28" s="40">
        <f t="shared" si="17"/>
        <v>0.45993966271607012</v>
      </c>
      <c r="W28" s="37"/>
    </row>
    <row r="29" spans="1:23" x14ac:dyDescent="0.3">
      <c r="A29" s="17">
        <f t="shared" si="18"/>
        <v>21</v>
      </c>
      <c r="B29" s="43">
        <v>28122.85</v>
      </c>
      <c r="C29" s="61"/>
      <c r="D29" s="43">
        <f t="shared" si="0"/>
        <v>38607.048479999998</v>
      </c>
      <c r="E29" s="44">
        <f t="shared" si="1"/>
        <v>957.04373287985334</v>
      </c>
      <c r="F29" s="43">
        <f t="shared" si="2"/>
        <v>3217.2540399999998</v>
      </c>
      <c r="G29" s="44">
        <f t="shared" si="3"/>
        <v>79.753644406654445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19.537979999999997</v>
      </c>
      <c r="M29" s="40">
        <f t="shared" si="9"/>
        <v>0.48433387291490554</v>
      </c>
      <c r="N29" s="39">
        <f t="shared" si="10"/>
        <v>9.7689899999999987</v>
      </c>
      <c r="O29" s="40">
        <f t="shared" si="11"/>
        <v>0.24216693645745277</v>
      </c>
      <c r="P29" s="39">
        <f t="shared" si="12"/>
        <v>3.9075959999999994</v>
      </c>
      <c r="Q29" s="40">
        <f t="shared" si="13"/>
        <v>9.6866774582981097E-2</v>
      </c>
      <c r="R29" s="24">
        <f t="shared" si="14"/>
        <v>19.537979999999997</v>
      </c>
      <c r="S29" s="24">
        <f t="shared" si="15"/>
        <v>0.48433387291490554</v>
      </c>
      <c r="T29" s="39">
        <f t="shared" si="16"/>
        <v>18.561080999999998</v>
      </c>
      <c r="U29" s="40">
        <f t="shared" si="17"/>
        <v>0.46011717926916024</v>
      </c>
      <c r="W29" s="37"/>
    </row>
    <row r="30" spans="1:23" x14ac:dyDescent="0.3">
      <c r="A30" s="17">
        <f t="shared" si="18"/>
        <v>22</v>
      </c>
      <c r="B30" s="43">
        <v>29119.06</v>
      </c>
      <c r="C30" s="61"/>
      <c r="D30" s="43">
        <f t="shared" si="0"/>
        <v>39974.645568</v>
      </c>
      <c r="E30" s="44">
        <f t="shared" si="1"/>
        <v>990.94557914124721</v>
      </c>
      <c r="F30" s="43">
        <f t="shared" si="2"/>
        <v>3331.2204640000004</v>
      </c>
      <c r="G30" s="44">
        <f t="shared" si="3"/>
        <v>82.578798261770615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20.230083789473685</v>
      </c>
      <c r="M30" s="40">
        <f t="shared" si="9"/>
        <v>0.50149067770306033</v>
      </c>
      <c r="N30" s="39">
        <f t="shared" si="10"/>
        <v>10.115041894736843</v>
      </c>
      <c r="O30" s="40">
        <f t="shared" si="11"/>
        <v>0.25074533885153016</v>
      </c>
      <c r="P30" s="39">
        <f t="shared" si="12"/>
        <v>4.046016757894737</v>
      </c>
      <c r="Q30" s="40">
        <f t="shared" si="13"/>
        <v>0.10029813554061208</v>
      </c>
      <c r="R30" s="24">
        <f t="shared" si="14"/>
        <v>20.230083789473689</v>
      </c>
      <c r="S30" s="24">
        <f t="shared" si="15"/>
        <v>0.50149067770306044</v>
      </c>
      <c r="T30" s="39">
        <f t="shared" si="16"/>
        <v>19.218579599999998</v>
      </c>
      <c r="U30" s="40">
        <f t="shared" si="17"/>
        <v>0.47641614381790731</v>
      </c>
      <c r="W30" s="37"/>
    </row>
    <row r="31" spans="1:23" x14ac:dyDescent="0.3">
      <c r="A31" s="17">
        <f t="shared" si="18"/>
        <v>23</v>
      </c>
      <c r="B31" s="43">
        <v>30126.1</v>
      </c>
      <c r="C31" s="61"/>
      <c r="D31" s="43">
        <f t="shared" si="0"/>
        <v>41357.110079999999</v>
      </c>
      <c r="E31" s="44">
        <f t="shared" si="1"/>
        <v>1025.2159792166069</v>
      </c>
      <c r="F31" s="43">
        <f t="shared" si="2"/>
        <v>3446.4258399999999</v>
      </c>
      <c r="G31" s="44">
        <f t="shared" si="3"/>
        <v>85.434664934717233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20.929711578947369</v>
      </c>
      <c r="M31" s="40">
        <f t="shared" si="9"/>
        <v>0.51883399757925452</v>
      </c>
      <c r="N31" s="39">
        <f t="shared" si="10"/>
        <v>10.464855789473685</v>
      </c>
      <c r="O31" s="40">
        <f t="shared" si="11"/>
        <v>0.25941699878962726</v>
      </c>
      <c r="P31" s="39">
        <f t="shared" si="12"/>
        <v>4.1859423157894735</v>
      </c>
      <c r="Q31" s="40">
        <f t="shared" si="13"/>
        <v>0.1037667995158509</v>
      </c>
      <c r="R31" s="24">
        <f t="shared" si="14"/>
        <v>20.929711578947366</v>
      </c>
      <c r="S31" s="24">
        <f t="shared" si="15"/>
        <v>0.51883399757925441</v>
      </c>
      <c r="T31" s="39">
        <f t="shared" si="16"/>
        <v>19.883226000000001</v>
      </c>
      <c r="U31" s="40">
        <f t="shared" si="17"/>
        <v>0.4928922977002918</v>
      </c>
      <c r="W31" s="37"/>
    </row>
    <row r="32" spans="1:23" x14ac:dyDescent="0.3">
      <c r="A32" s="17">
        <f t="shared" si="18"/>
        <v>24</v>
      </c>
      <c r="B32" s="43">
        <v>31122.32</v>
      </c>
      <c r="C32" s="61"/>
      <c r="D32" s="43">
        <f t="shared" si="0"/>
        <v>42724.720895999999</v>
      </c>
      <c r="E32" s="44">
        <f t="shared" si="1"/>
        <v>1059.1181657862314</v>
      </c>
      <c r="F32" s="43">
        <f t="shared" si="2"/>
        <v>3560.3934079999999</v>
      </c>
      <c r="G32" s="44">
        <f t="shared" si="3"/>
        <v>88.259847148852629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21.621822315789473</v>
      </c>
      <c r="M32" s="40">
        <f t="shared" si="9"/>
        <v>0.5359909745881738</v>
      </c>
      <c r="N32" s="39">
        <f t="shared" si="10"/>
        <v>10.810911157894736</v>
      </c>
      <c r="O32" s="40">
        <f t="shared" si="11"/>
        <v>0.2679954872940869</v>
      </c>
      <c r="P32" s="39">
        <f t="shared" si="12"/>
        <v>4.3243644631578944</v>
      </c>
      <c r="Q32" s="40">
        <f t="shared" si="13"/>
        <v>0.10719819491763476</v>
      </c>
      <c r="R32" s="24">
        <f t="shared" si="14"/>
        <v>21.621822315789473</v>
      </c>
      <c r="S32" s="24">
        <f t="shared" si="15"/>
        <v>0.5359909745881738</v>
      </c>
      <c r="T32" s="39">
        <f t="shared" si="16"/>
        <v>20.5407312</v>
      </c>
      <c r="U32" s="40">
        <f t="shared" si="17"/>
        <v>0.50919142585876509</v>
      </c>
      <c r="W32" s="37"/>
    </row>
    <row r="33" spans="1:23" x14ac:dyDescent="0.3">
      <c r="A33" s="17">
        <f t="shared" si="18"/>
        <v>25</v>
      </c>
      <c r="B33" s="43">
        <v>31133.13</v>
      </c>
      <c r="C33" s="61"/>
      <c r="D33" s="43">
        <f t="shared" si="0"/>
        <v>42739.560863999999</v>
      </c>
      <c r="E33" s="44">
        <f t="shared" si="1"/>
        <v>1059.4860389837356</v>
      </c>
      <c r="F33" s="43">
        <f t="shared" si="2"/>
        <v>3561.6300720000004</v>
      </c>
      <c r="G33" s="44">
        <f t="shared" si="3"/>
        <v>88.290503248644654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21.629332421052631</v>
      </c>
      <c r="M33" s="40">
        <f t="shared" si="9"/>
        <v>0.53617714523468407</v>
      </c>
      <c r="N33" s="39">
        <f t="shared" si="10"/>
        <v>10.814666210526315</v>
      </c>
      <c r="O33" s="40">
        <f t="shared" si="11"/>
        <v>0.26808857261734204</v>
      </c>
      <c r="P33" s="39">
        <f t="shared" si="12"/>
        <v>4.3258664842105263</v>
      </c>
      <c r="Q33" s="40">
        <f t="shared" si="13"/>
        <v>0.10723542904693681</v>
      </c>
      <c r="R33" s="24">
        <f t="shared" si="14"/>
        <v>21.629332421052634</v>
      </c>
      <c r="S33" s="24">
        <f t="shared" si="15"/>
        <v>0.53617714523468418</v>
      </c>
      <c r="T33" s="39">
        <f t="shared" si="16"/>
        <v>20.5478658</v>
      </c>
      <c r="U33" s="40">
        <f t="shared" si="17"/>
        <v>0.50936828797294986</v>
      </c>
      <c r="W33" s="37"/>
    </row>
    <row r="34" spans="1:23" x14ac:dyDescent="0.3">
      <c r="A34" s="17">
        <f t="shared" si="18"/>
        <v>26</v>
      </c>
      <c r="B34" s="43">
        <v>31133.13</v>
      </c>
      <c r="C34" s="61"/>
      <c r="D34" s="43">
        <f t="shared" si="0"/>
        <v>42739.560863999999</v>
      </c>
      <c r="E34" s="44">
        <f t="shared" si="1"/>
        <v>1059.4860389837356</v>
      </c>
      <c r="F34" s="43">
        <f t="shared" si="2"/>
        <v>3561.6300720000004</v>
      </c>
      <c r="G34" s="44">
        <f t="shared" si="3"/>
        <v>88.290503248644654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21.629332421052631</v>
      </c>
      <c r="M34" s="40">
        <f t="shared" si="9"/>
        <v>0.53617714523468407</v>
      </c>
      <c r="N34" s="39">
        <f t="shared" si="10"/>
        <v>10.814666210526315</v>
      </c>
      <c r="O34" s="40">
        <f t="shared" si="11"/>
        <v>0.26808857261734204</v>
      </c>
      <c r="P34" s="39">
        <f t="shared" si="12"/>
        <v>4.3258664842105263</v>
      </c>
      <c r="Q34" s="40">
        <f t="shared" si="13"/>
        <v>0.10723542904693681</v>
      </c>
      <c r="R34" s="24">
        <f t="shared" si="14"/>
        <v>21.629332421052634</v>
      </c>
      <c r="S34" s="24">
        <f t="shared" si="15"/>
        <v>0.53617714523468418</v>
      </c>
      <c r="T34" s="39">
        <f t="shared" si="16"/>
        <v>20.5478658</v>
      </c>
      <c r="U34" s="40">
        <f t="shared" si="17"/>
        <v>0.50936828797294986</v>
      </c>
      <c r="W34" s="37"/>
    </row>
    <row r="35" spans="1:23" x14ac:dyDescent="0.3">
      <c r="A35" s="17">
        <f t="shared" si="18"/>
        <v>27</v>
      </c>
      <c r="B35" s="43">
        <v>31143.98</v>
      </c>
      <c r="C35" s="61"/>
      <c r="D35" s="43">
        <f t="shared" si="0"/>
        <v>42754.455743999999</v>
      </c>
      <c r="E35" s="44">
        <f t="shared" si="1"/>
        <v>1059.8552734141631</v>
      </c>
      <c r="F35" s="43">
        <f t="shared" si="2"/>
        <v>3562.8713119999998</v>
      </c>
      <c r="G35" s="44">
        <f t="shared" si="3"/>
        <v>88.321272784513596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21.636870315789473</v>
      </c>
      <c r="M35" s="40">
        <f t="shared" si="9"/>
        <v>0.53636400476425261</v>
      </c>
      <c r="N35" s="39">
        <f t="shared" si="10"/>
        <v>10.818435157894736</v>
      </c>
      <c r="O35" s="40">
        <f t="shared" si="11"/>
        <v>0.26818200238212631</v>
      </c>
      <c r="P35" s="39">
        <f t="shared" si="12"/>
        <v>4.3273740631578947</v>
      </c>
      <c r="Q35" s="40">
        <f t="shared" si="13"/>
        <v>0.10727280095285052</v>
      </c>
      <c r="R35" s="24">
        <f t="shared" si="14"/>
        <v>21.636870315789473</v>
      </c>
      <c r="S35" s="24">
        <f t="shared" si="15"/>
        <v>0.53636400476425261</v>
      </c>
      <c r="T35" s="39">
        <f t="shared" si="16"/>
        <v>20.5550268</v>
      </c>
      <c r="U35" s="40">
        <f t="shared" si="17"/>
        <v>0.50954580452604004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1.140625" style="1" customWidth="1"/>
    <col min="24" max="16384" width="8.85546875" style="1"/>
  </cols>
  <sheetData>
    <row r="1" spans="1:23" ht="16.5" x14ac:dyDescent="0.3">
      <c r="A1" s="5" t="s">
        <v>69</v>
      </c>
      <c r="B1" s="5"/>
      <c r="C1" s="5" t="s">
        <v>83</v>
      </c>
      <c r="D1" s="5"/>
      <c r="E1"/>
      <c r="F1"/>
      <c r="G1"/>
      <c r="H1" s="5"/>
      <c r="N1" s="34">
        <f>Inhoud!$C$3</f>
        <v>43922</v>
      </c>
      <c r="Q1" s="8" t="s">
        <v>44</v>
      </c>
    </row>
    <row r="2" spans="1:23" x14ac:dyDescent="0.3">
      <c r="A2" s="8"/>
      <c r="E2"/>
      <c r="F2"/>
      <c r="G2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20228.900000000001</v>
      </c>
      <c r="C8" s="61"/>
      <c r="D8" s="43">
        <f t="shared" ref="D8:D35" si="0">B8*$U$2</f>
        <v>27770.233920000002</v>
      </c>
      <c r="E8" s="44">
        <f t="shared" ref="E8:E35" si="1">D8/40.3399</f>
        <v>688.40611702061733</v>
      </c>
      <c r="F8" s="43">
        <f t="shared" ref="F8:F35" si="2">B8/12*$U$2</f>
        <v>2314.1861600000002</v>
      </c>
      <c r="G8" s="44">
        <f t="shared" ref="G8:G35" si="3">F8/40.3399</f>
        <v>57.36717641838478</v>
      </c>
      <c r="H8" s="43">
        <f t="shared" ref="H8:H35" si="4">((B8&lt;19968.2)*913.03+(B8&gt;19968.2)*(B8&lt;20424.71)*(20424.71-B8+456.51)+(B8&gt;20424.71)*(B8&lt;22659.62)*456.51+(B8&gt;22659.62)*(B8&lt;23116.13)*(23116.13-B8))/12*$U$2</f>
        <v>74.625407999999737</v>
      </c>
      <c r="I8" s="44">
        <f t="shared" ref="I8:I35" si="5">H8/40.3399</f>
        <v>1.8499155426761031</v>
      </c>
      <c r="J8" s="43">
        <f t="shared" ref="J8:J35" si="6">((B8&lt;19968.2)*456.51+(B8&gt;19968.2)*(B8&lt;20196.46)*(20196.46-B8+228.26)+(B8&gt;20196.46)*(B8&lt;22659.62)*228.26+(B8&gt;22659.62)*(B8&lt;22887.88)*(22887.88-B8))/12*$U$2</f>
        <v>26.112943999999999</v>
      </c>
      <c r="K8" s="44">
        <f t="shared" ref="K8:K35" si="7">J8/40.3399</f>
        <v>0.64732297303662123</v>
      </c>
      <c r="L8" s="39">
        <f t="shared" ref="L8:L35" si="8">D8/1976</f>
        <v>14.053762105263159</v>
      </c>
      <c r="M8" s="40">
        <f t="shared" ref="M8:M35" si="9">L8/40.3399</f>
        <v>0.3483836624598266</v>
      </c>
      <c r="N8" s="39">
        <f t="shared" ref="N8:N35" si="10">L8/2</f>
        <v>7.0268810526315795</v>
      </c>
      <c r="O8" s="40">
        <f t="shared" ref="O8:O35" si="11">N8/40.3399</f>
        <v>0.1741918312299133</v>
      </c>
      <c r="P8" s="39">
        <f t="shared" ref="P8:P35" si="12">L8/5</f>
        <v>2.8107524210526318</v>
      </c>
      <c r="Q8" s="40">
        <f t="shared" ref="Q8:Q35" si="13">P8/40.3399</f>
        <v>6.9676732491965321E-2</v>
      </c>
      <c r="R8" s="24">
        <f t="shared" ref="R8:R35" si="14">(F8+H8)/1976*12</f>
        <v>14.506952842105264</v>
      </c>
      <c r="S8" s="24">
        <f t="shared" ref="S8:S35" si="15">R8/40.3399</f>
        <v>0.35961796737486368</v>
      </c>
      <c r="T8" s="39">
        <f t="shared" ref="T8:T35" si="16">D8/2080</f>
        <v>13.351074000000001</v>
      </c>
      <c r="U8" s="40">
        <f t="shared" ref="U8:U35" si="17">T8/40.3399</f>
        <v>0.33096447933683526</v>
      </c>
      <c r="W8" s="37"/>
    </row>
    <row r="9" spans="1:23" x14ac:dyDescent="0.3">
      <c r="A9" s="17">
        <f t="shared" ref="A9:A35" si="18">+A8+1</f>
        <v>1</v>
      </c>
      <c r="B9" s="43">
        <v>20614.2</v>
      </c>
      <c r="C9" s="61"/>
      <c r="D9" s="43">
        <f t="shared" si="0"/>
        <v>28299.173760000001</v>
      </c>
      <c r="E9" s="44">
        <f t="shared" si="1"/>
        <v>701.51819315367663</v>
      </c>
      <c r="F9" s="43">
        <f t="shared" si="2"/>
        <v>2358.2644800000003</v>
      </c>
      <c r="G9" s="44">
        <f t="shared" si="3"/>
        <v>58.45984942947306</v>
      </c>
      <c r="H9" s="43">
        <f t="shared" si="4"/>
        <v>52.224743999999994</v>
      </c>
      <c r="I9" s="44">
        <f t="shared" si="5"/>
        <v>1.2946175870540084</v>
      </c>
      <c r="J9" s="43">
        <f t="shared" si="6"/>
        <v>26.112943999999999</v>
      </c>
      <c r="K9" s="44">
        <f t="shared" si="7"/>
        <v>0.64732297303662123</v>
      </c>
      <c r="L9" s="39">
        <f t="shared" si="8"/>
        <v>14.321444210526316</v>
      </c>
      <c r="M9" s="40">
        <f t="shared" si="9"/>
        <v>0.35501932851906715</v>
      </c>
      <c r="N9" s="39">
        <f t="shared" si="10"/>
        <v>7.160722105263158</v>
      </c>
      <c r="O9" s="40">
        <f t="shared" si="11"/>
        <v>0.17750966425953357</v>
      </c>
      <c r="P9" s="39">
        <f t="shared" si="12"/>
        <v>2.864288842105263</v>
      </c>
      <c r="Q9" s="40">
        <f t="shared" si="13"/>
        <v>7.1003865703813424E-2</v>
      </c>
      <c r="R9" s="24">
        <f t="shared" si="14"/>
        <v>14.638598526315793</v>
      </c>
      <c r="S9" s="24">
        <f t="shared" si="15"/>
        <v>0.36288137864287695</v>
      </c>
      <c r="T9" s="39">
        <f t="shared" si="16"/>
        <v>13.605372000000001</v>
      </c>
      <c r="U9" s="40">
        <f t="shared" si="17"/>
        <v>0.33726836209311378</v>
      </c>
      <c r="W9" s="37"/>
    </row>
    <row r="10" spans="1:23" x14ac:dyDescent="0.3">
      <c r="A10" s="17">
        <f t="shared" si="18"/>
        <v>2</v>
      </c>
      <c r="B10" s="43">
        <v>21206.19</v>
      </c>
      <c r="C10" s="61"/>
      <c r="D10" s="43">
        <f t="shared" si="0"/>
        <v>29111.857631999999</v>
      </c>
      <c r="E10" s="44">
        <f t="shared" si="1"/>
        <v>721.664100109321</v>
      </c>
      <c r="F10" s="43">
        <f t="shared" si="2"/>
        <v>2425.9881359999999</v>
      </c>
      <c r="G10" s="44">
        <f t="shared" si="3"/>
        <v>60.138675009110088</v>
      </c>
      <c r="H10" s="43">
        <f t="shared" si="4"/>
        <v>52.224743999999994</v>
      </c>
      <c r="I10" s="44">
        <f t="shared" si="5"/>
        <v>1.2946175870540084</v>
      </c>
      <c r="J10" s="43">
        <f t="shared" si="6"/>
        <v>26.112943999999999</v>
      </c>
      <c r="K10" s="44">
        <f t="shared" si="7"/>
        <v>0.64732297303662123</v>
      </c>
      <c r="L10" s="39">
        <f t="shared" si="8"/>
        <v>14.73272147368421</v>
      </c>
      <c r="M10" s="40">
        <f t="shared" si="9"/>
        <v>0.36521462556139728</v>
      </c>
      <c r="N10" s="39">
        <f t="shared" si="10"/>
        <v>7.3663607368421049</v>
      </c>
      <c r="O10" s="40">
        <f t="shared" si="11"/>
        <v>0.18260731278069864</v>
      </c>
      <c r="P10" s="39">
        <f t="shared" si="12"/>
        <v>2.9465442947368419</v>
      </c>
      <c r="Q10" s="40">
        <f t="shared" si="13"/>
        <v>7.3042925112279458E-2</v>
      </c>
      <c r="R10" s="24">
        <f t="shared" si="14"/>
        <v>15.049875789473685</v>
      </c>
      <c r="S10" s="24">
        <f t="shared" si="15"/>
        <v>0.37307667568520708</v>
      </c>
      <c r="T10" s="39">
        <f t="shared" si="16"/>
        <v>13.9960854</v>
      </c>
      <c r="U10" s="40">
        <f t="shared" si="17"/>
        <v>0.3469538942833274</v>
      </c>
      <c r="W10" s="37"/>
    </row>
    <row r="11" spans="1:23" x14ac:dyDescent="0.3">
      <c r="A11" s="17">
        <f t="shared" si="18"/>
        <v>3</v>
      </c>
      <c r="B11" s="43">
        <v>22005.19</v>
      </c>
      <c r="C11" s="61"/>
      <c r="D11" s="43">
        <f t="shared" si="0"/>
        <v>30208.724832</v>
      </c>
      <c r="E11" s="44">
        <f t="shared" si="1"/>
        <v>748.85472775093638</v>
      </c>
      <c r="F11" s="43">
        <f t="shared" si="2"/>
        <v>2517.393736</v>
      </c>
      <c r="G11" s="44">
        <f t="shared" si="3"/>
        <v>62.404560645911367</v>
      </c>
      <c r="H11" s="43">
        <f t="shared" si="4"/>
        <v>52.224743999999994</v>
      </c>
      <c r="I11" s="44">
        <f t="shared" si="5"/>
        <v>1.2946175870540084</v>
      </c>
      <c r="J11" s="43">
        <f t="shared" si="6"/>
        <v>26.112943999999999</v>
      </c>
      <c r="K11" s="44">
        <f t="shared" si="7"/>
        <v>0.64732297303662123</v>
      </c>
      <c r="L11" s="39">
        <f t="shared" si="8"/>
        <v>15.287816210526316</v>
      </c>
      <c r="M11" s="40">
        <f t="shared" si="9"/>
        <v>0.37897506465128361</v>
      </c>
      <c r="N11" s="39">
        <f t="shared" si="10"/>
        <v>7.6439081052631579</v>
      </c>
      <c r="O11" s="40">
        <f t="shared" si="11"/>
        <v>0.18948753232564181</v>
      </c>
      <c r="P11" s="39">
        <f t="shared" si="12"/>
        <v>3.057563242105263</v>
      </c>
      <c r="Q11" s="40">
        <f t="shared" si="13"/>
        <v>7.5795012930256714E-2</v>
      </c>
      <c r="R11" s="24">
        <f t="shared" si="14"/>
        <v>15.604970526315791</v>
      </c>
      <c r="S11" s="24">
        <f t="shared" si="15"/>
        <v>0.38683711477509342</v>
      </c>
      <c r="T11" s="39">
        <f t="shared" si="16"/>
        <v>14.523425400000001</v>
      </c>
      <c r="U11" s="40">
        <f t="shared" si="17"/>
        <v>0.36002631141871944</v>
      </c>
      <c r="W11" s="37"/>
    </row>
    <row r="12" spans="1:23" x14ac:dyDescent="0.3">
      <c r="A12" s="17">
        <f t="shared" si="18"/>
        <v>4</v>
      </c>
      <c r="B12" s="43">
        <v>22799.46</v>
      </c>
      <c r="C12" s="61"/>
      <c r="D12" s="43">
        <f t="shared" si="0"/>
        <v>31299.098687999998</v>
      </c>
      <c r="E12" s="44">
        <f t="shared" si="1"/>
        <v>775.88438959937923</v>
      </c>
      <c r="F12" s="43">
        <f t="shared" si="2"/>
        <v>2608.2582240000002</v>
      </c>
      <c r="G12" s="44">
        <f t="shared" si="3"/>
        <v>64.65703246661495</v>
      </c>
      <c r="H12" s="43">
        <f t="shared" si="4"/>
        <v>36.227048000000217</v>
      </c>
      <c r="I12" s="44">
        <f t="shared" si="5"/>
        <v>0.89804506208493862</v>
      </c>
      <c r="J12" s="43">
        <f t="shared" si="6"/>
        <v>10.115248000000218</v>
      </c>
      <c r="K12" s="44">
        <f t="shared" si="7"/>
        <v>0.25075044806755142</v>
      </c>
      <c r="L12" s="39">
        <f t="shared" si="8"/>
        <v>15.839624842105263</v>
      </c>
      <c r="M12" s="40">
        <f t="shared" si="9"/>
        <v>0.39265404331952392</v>
      </c>
      <c r="N12" s="39">
        <f t="shared" si="10"/>
        <v>7.9198124210526313</v>
      </c>
      <c r="O12" s="40">
        <f t="shared" si="11"/>
        <v>0.19632702165976196</v>
      </c>
      <c r="P12" s="39">
        <f t="shared" si="12"/>
        <v>3.1679249684210524</v>
      </c>
      <c r="Q12" s="40">
        <f t="shared" si="13"/>
        <v>7.8530808663904786E-2</v>
      </c>
      <c r="R12" s="24">
        <f t="shared" si="14"/>
        <v>16.059627157894738</v>
      </c>
      <c r="S12" s="24">
        <f t="shared" si="15"/>
        <v>0.39810775827145672</v>
      </c>
      <c r="T12" s="39">
        <f t="shared" si="16"/>
        <v>15.047643599999999</v>
      </c>
      <c r="U12" s="40">
        <f t="shared" si="17"/>
        <v>0.37302134115354768</v>
      </c>
      <c r="W12" s="37"/>
    </row>
    <row r="13" spans="1:23" x14ac:dyDescent="0.3">
      <c r="A13" s="17">
        <f t="shared" si="18"/>
        <v>5</v>
      </c>
      <c r="B13" s="43">
        <v>22807.51</v>
      </c>
      <c r="C13" s="61"/>
      <c r="D13" s="43">
        <f t="shared" si="0"/>
        <v>31310.149727999997</v>
      </c>
      <c r="E13" s="44">
        <f t="shared" si="1"/>
        <v>776.15833772518022</v>
      </c>
      <c r="F13" s="43">
        <f t="shared" si="2"/>
        <v>2609.1791440000002</v>
      </c>
      <c r="G13" s="44">
        <f t="shared" si="3"/>
        <v>64.679861477098356</v>
      </c>
      <c r="H13" s="43">
        <f t="shared" si="4"/>
        <v>35.306128000000299</v>
      </c>
      <c r="I13" s="44">
        <f t="shared" si="5"/>
        <v>0.87521605160152349</v>
      </c>
      <c r="J13" s="43">
        <f t="shared" si="6"/>
        <v>9.1943280000002989</v>
      </c>
      <c r="K13" s="44">
        <f t="shared" si="7"/>
        <v>0.22792143758413627</v>
      </c>
      <c r="L13" s="39">
        <f t="shared" si="8"/>
        <v>15.845217473684208</v>
      </c>
      <c r="M13" s="40">
        <f t="shared" si="9"/>
        <v>0.39279268103501019</v>
      </c>
      <c r="N13" s="39">
        <f t="shared" si="10"/>
        <v>7.9226087368421041</v>
      </c>
      <c r="O13" s="40">
        <f t="shared" si="11"/>
        <v>0.1963963405175051</v>
      </c>
      <c r="P13" s="39">
        <f t="shared" si="12"/>
        <v>3.1690434947368415</v>
      </c>
      <c r="Q13" s="40">
        <f t="shared" si="13"/>
        <v>7.8558536207002039E-2</v>
      </c>
      <c r="R13" s="24">
        <f t="shared" si="14"/>
        <v>16.059627157894738</v>
      </c>
      <c r="S13" s="24">
        <f t="shared" si="15"/>
        <v>0.39810775827145672</v>
      </c>
      <c r="T13" s="39">
        <f t="shared" si="16"/>
        <v>15.052956599999998</v>
      </c>
      <c r="U13" s="40">
        <f t="shared" si="17"/>
        <v>0.37315304698325968</v>
      </c>
      <c r="W13" s="37"/>
    </row>
    <row r="14" spans="1:23" x14ac:dyDescent="0.3">
      <c r="A14" s="17">
        <f t="shared" si="18"/>
        <v>6</v>
      </c>
      <c r="B14" s="43">
        <v>23939.58</v>
      </c>
      <c r="C14" s="61"/>
      <c r="D14" s="43">
        <f t="shared" si="0"/>
        <v>32864.255424000003</v>
      </c>
      <c r="E14" s="44">
        <f t="shared" si="1"/>
        <v>814.68361161034125</v>
      </c>
      <c r="F14" s="43">
        <f t="shared" si="2"/>
        <v>2738.6879520000002</v>
      </c>
      <c r="G14" s="44">
        <f t="shared" si="3"/>
        <v>67.890300967528432</v>
      </c>
      <c r="H14" s="43">
        <f t="shared" si="4"/>
        <v>0</v>
      </c>
      <c r="I14" s="44">
        <f t="shared" si="5"/>
        <v>0</v>
      </c>
      <c r="J14" s="43">
        <f t="shared" si="6"/>
        <v>0</v>
      </c>
      <c r="K14" s="44">
        <f t="shared" si="7"/>
        <v>0</v>
      </c>
      <c r="L14" s="39">
        <f t="shared" si="8"/>
        <v>16.631708210526316</v>
      </c>
      <c r="M14" s="40">
        <f t="shared" si="9"/>
        <v>0.41228927713073943</v>
      </c>
      <c r="N14" s="39">
        <f t="shared" si="10"/>
        <v>8.315854105263158</v>
      </c>
      <c r="O14" s="40">
        <f t="shared" si="11"/>
        <v>0.20614463856536971</v>
      </c>
      <c r="P14" s="39">
        <f t="shared" si="12"/>
        <v>3.3263416421052634</v>
      </c>
      <c r="Q14" s="40">
        <f t="shared" si="13"/>
        <v>8.2457855426147891E-2</v>
      </c>
      <c r="R14" s="24">
        <f t="shared" si="14"/>
        <v>16.631708210526316</v>
      </c>
      <c r="S14" s="24">
        <f t="shared" si="15"/>
        <v>0.41228927713073943</v>
      </c>
      <c r="T14" s="39">
        <f t="shared" si="16"/>
        <v>15.8001228</v>
      </c>
      <c r="U14" s="40">
        <f t="shared" si="17"/>
        <v>0.39167481327420245</v>
      </c>
      <c r="W14" s="37"/>
    </row>
    <row r="15" spans="1:23" x14ac:dyDescent="0.3">
      <c r="A15" s="17">
        <f t="shared" si="18"/>
        <v>7</v>
      </c>
      <c r="B15" s="43">
        <v>23947.66</v>
      </c>
      <c r="C15" s="61"/>
      <c r="D15" s="43">
        <f t="shared" si="0"/>
        <v>32875.347648000003</v>
      </c>
      <c r="E15" s="44">
        <f t="shared" si="1"/>
        <v>814.95858066083463</v>
      </c>
      <c r="F15" s="43">
        <f t="shared" si="2"/>
        <v>2739.6123040000002</v>
      </c>
      <c r="G15" s="44">
        <f t="shared" si="3"/>
        <v>67.913215055069557</v>
      </c>
      <c r="H15" s="43">
        <f t="shared" si="4"/>
        <v>0</v>
      </c>
      <c r="I15" s="44">
        <f t="shared" si="5"/>
        <v>0</v>
      </c>
      <c r="J15" s="43">
        <f t="shared" si="6"/>
        <v>0</v>
      </c>
      <c r="K15" s="44">
        <f t="shared" si="7"/>
        <v>0</v>
      </c>
      <c r="L15" s="39">
        <f t="shared" si="8"/>
        <v>16.637321684210526</v>
      </c>
      <c r="M15" s="40">
        <f t="shared" si="9"/>
        <v>0.41242843150851954</v>
      </c>
      <c r="N15" s="39">
        <f t="shared" si="10"/>
        <v>8.3186608421052632</v>
      </c>
      <c r="O15" s="40">
        <f t="shared" si="11"/>
        <v>0.20621421575425977</v>
      </c>
      <c r="P15" s="39">
        <f t="shared" si="12"/>
        <v>3.3274643368421053</v>
      </c>
      <c r="Q15" s="40">
        <f t="shared" si="13"/>
        <v>8.24856863017039E-2</v>
      </c>
      <c r="R15" s="24">
        <f t="shared" si="14"/>
        <v>16.637321684210526</v>
      </c>
      <c r="S15" s="24">
        <f t="shared" si="15"/>
        <v>0.41242843150851954</v>
      </c>
      <c r="T15" s="39">
        <f t="shared" si="16"/>
        <v>15.805455600000002</v>
      </c>
      <c r="U15" s="40">
        <f t="shared" si="17"/>
        <v>0.39180700993309359</v>
      </c>
      <c r="W15" s="37"/>
    </row>
    <row r="16" spans="1:23" x14ac:dyDescent="0.3">
      <c r="A16" s="17">
        <f t="shared" si="18"/>
        <v>8</v>
      </c>
      <c r="B16" s="43">
        <v>25079.74</v>
      </c>
      <c r="C16" s="61"/>
      <c r="D16" s="43">
        <f t="shared" si="0"/>
        <v>34429.467071999999</v>
      </c>
      <c r="E16" s="44">
        <f t="shared" si="1"/>
        <v>853.48419485422619</v>
      </c>
      <c r="F16" s="43">
        <f t="shared" si="2"/>
        <v>2869.1222560000001</v>
      </c>
      <c r="G16" s="44">
        <f t="shared" si="3"/>
        <v>71.123682904518859</v>
      </c>
      <c r="H16" s="43">
        <f t="shared" si="4"/>
        <v>0</v>
      </c>
      <c r="I16" s="44">
        <f t="shared" si="5"/>
        <v>0</v>
      </c>
      <c r="J16" s="43">
        <f t="shared" si="6"/>
        <v>0</v>
      </c>
      <c r="K16" s="44">
        <f t="shared" si="7"/>
        <v>0</v>
      </c>
      <c r="L16" s="39">
        <f t="shared" si="8"/>
        <v>17.423819368421054</v>
      </c>
      <c r="M16" s="40">
        <f t="shared" si="9"/>
        <v>0.43192519982501326</v>
      </c>
      <c r="N16" s="39">
        <f t="shared" si="10"/>
        <v>8.7119096842105268</v>
      </c>
      <c r="O16" s="40">
        <f t="shared" si="11"/>
        <v>0.21596259991250663</v>
      </c>
      <c r="P16" s="39">
        <f t="shared" si="12"/>
        <v>3.4847638736842108</v>
      </c>
      <c r="Q16" s="40">
        <f t="shared" si="13"/>
        <v>8.6385039965002658E-2</v>
      </c>
      <c r="R16" s="24">
        <f t="shared" si="14"/>
        <v>17.423819368421054</v>
      </c>
      <c r="S16" s="24">
        <f t="shared" si="15"/>
        <v>0.43192519982501326</v>
      </c>
      <c r="T16" s="39">
        <f t="shared" si="16"/>
        <v>16.5526284</v>
      </c>
      <c r="U16" s="40">
        <f t="shared" si="17"/>
        <v>0.41032893983376262</v>
      </c>
      <c r="W16" s="37"/>
    </row>
    <row r="17" spans="1:23" x14ac:dyDescent="0.3">
      <c r="A17" s="17">
        <f t="shared" si="18"/>
        <v>9</v>
      </c>
      <c r="B17" s="43">
        <v>25090.27</v>
      </c>
      <c r="C17" s="61"/>
      <c r="D17" s="43">
        <f t="shared" si="0"/>
        <v>34443.922656000002</v>
      </c>
      <c r="E17" s="44">
        <f t="shared" si="1"/>
        <v>853.84253942126782</v>
      </c>
      <c r="F17" s="43">
        <f t="shared" si="2"/>
        <v>2870.3268880000005</v>
      </c>
      <c r="G17" s="44">
        <f t="shared" si="3"/>
        <v>71.153544951772332</v>
      </c>
      <c r="H17" s="43">
        <f t="shared" si="4"/>
        <v>0</v>
      </c>
      <c r="I17" s="44">
        <f t="shared" si="5"/>
        <v>0</v>
      </c>
      <c r="J17" s="43">
        <f t="shared" si="6"/>
        <v>0</v>
      </c>
      <c r="K17" s="44">
        <f t="shared" si="7"/>
        <v>0</v>
      </c>
      <c r="L17" s="39">
        <f t="shared" si="8"/>
        <v>17.431134947368424</v>
      </c>
      <c r="M17" s="40">
        <f t="shared" si="9"/>
        <v>0.43210654829011536</v>
      </c>
      <c r="N17" s="39">
        <f t="shared" si="10"/>
        <v>8.7155674736842119</v>
      </c>
      <c r="O17" s="40">
        <f t="shared" si="11"/>
        <v>0.21605327414505768</v>
      </c>
      <c r="P17" s="39">
        <f t="shared" si="12"/>
        <v>3.4862269894736846</v>
      </c>
      <c r="Q17" s="40">
        <f t="shared" si="13"/>
        <v>8.6421309658023068E-2</v>
      </c>
      <c r="R17" s="24">
        <f t="shared" si="14"/>
        <v>17.431134947368424</v>
      </c>
      <c r="S17" s="24">
        <f t="shared" si="15"/>
        <v>0.43210654829011536</v>
      </c>
      <c r="T17" s="39">
        <f t="shared" si="16"/>
        <v>16.559578200000001</v>
      </c>
      <c r="U17" s="40">
        <f t="shared" si="17"/>
        <v>0.41050122087560953</v>
      </c>
      <c r="W17" s="37"/>
    </row>
    <row r="18" spans="1:23" x14ac:dyDescent="0.3">
      <c r="A18" s="17">
        <f t="shared" si="18"/>
        <v>10</v>
      </c>
      <c r="B18" s="43">
        <v>26222.34</v>
      </c>
      <c r="C18" s="61"/>
      <c r="D18" s="43">
        <f t="shared" si="0"/>
        <v>35998.028352000001</v>
      </c>
      <c r="E18" s="44">
        <f t="shared" si="1"/>
        <v>892.36781330642862</v>
      </c>
      <c r="F18" s="43">
        <f t="shared" si="2"/>
        <v>2999.8356960000001</v>
      </c>
      <c r="G18" s="44">
        <f t="shared" si="3"/>
        <v>74.363984442202394</v>
      </c>
      <c r="H18" s="43">
        <f t="shared" si="4"/>
        <v>0</v>
      </c>
      <c r="I18" s="44">
        <f t="shared" si="5"/>
        <v>0</v>
      </c>
      <c r="J18" s="43">
        <f t="shared" si="6"/>
        <v>0</v>
      </c>
      <c r="K18" s="44">
        <f t="shared" si="7"/>
        <v>0</v>
      </c>
      <c r="L18" s="39">
        <f t="shared" si="8"/>
        <v>18.217625684210528</v>
      </c>
      <c r="M18" s="40">
        <f t="shared" si="9"/>
        <v>0.45160314438584448</v>
      </c>
      <c r="N18" s="39">
        <f t="shared" si="10"/>
        <v>9.1088128421052641</v>
      </c>
      <c r="O18" s="40">
        <f t="shared" si="11"/>
        <v>0.22580157219292224</v>
      </c>
      <c r="P18" s="39">
        <f t="shared" si="12"/>
        <v>3.6435251368421055</v>
      </c>
      <c r="Q18" s="40">
        <f t="shared" si="13"/>
        <v>9.0320628877168893E-2</v>
      </c>
      <c r="R18" s="24">
        <f t="shared" si="14"/>
        <v>18.217625684210525</v>
      </c>
      <c r="S18" s="24">
        <f t="shared" si="15"/>
        <v>0.45160314438584442</v>
      </c>
      <c r="T18" s="39">
        <f t="shared" si="16"/>
        <v>17.306744399999999</v>
      </c>
      <c r="U18" s="40">
        <f t="shared" si="17"/>
        <v>0.42902298716655218</v>
      </c>
      <c r="W18" s="37"/>
    </row>
    <row r="19" spans="1:23" x14ac:dyDescent="0.3">
      <c r="A19" s="17">
        <f t="shared" si="18"/>
        <v>11</v>
      </c>
      <c r="B19" s="43">
        <v>26234.63</v>
      </c>
      <c r="C19" s="61"/>
      <c r="D19" s="43">
        <f t="shared" si="0"/>
        <v>36014.900064000001</v>
      </c>
      <c r="E19" s="44">
        <f t="shared" si="1"/>
        <v>892.78605212209254</v>
      </c>
      <c r="F19" s="43">
        <f t="shared" si="2"/>
        <v>3001.2416720000001</v>
      </c>
      <c r="G19" s="44">
        <f t="shared" si="3"/>
        <v>74.39883767684104</v>
      </c>
      <c r="H19" s="43">
        <f t="shared" si="4"/>
        <v>0</v>
      </c>
      <c r="I19" s="44">
        <f t="shared" si="5"/>
        <v>0</v>
      </c>
      <c r="J19" s="43">
        <f t="shared" si="6"/>
        <v>0</v>
      </c>
      <c r="K19" s="44">
        <f t="shared" si="7"/>
        <v>0</v>
      </c>
      <c r="L19" s="39">
        <f t="shared" si="8"/>
        <v>18.226164000000001</v>
      </c>
      <c r="M19" s="40">
        <f t="shared" si="9"/>
        <v>0.45181480370551241</v>
      </c>
      <c r="N19" s="39">
        <f t="shared" si="10"/>
        <v>9.1130820000000003</v>
      </c>
      <c r="O19" s="40">
        <f t="shared" si="11"/>
        <v>0.22590740185275621</v>
      </c>
      <c r="P19" s="39">
        <f t="shared" si="12"/>
        <v>3.6452328000000001</v>
      </c>
      <c r="Q19" s="40">
        <f t="shared" si="13"/>
        <v>9.0362960741102477E-2</v>
      </c>
      <c r="R19" s="24">
        <f t="shared" si="14"/>
        <v>18.226164000000001</v>
      </c>
      <c r="S19" s="24">
        <f t="shared" si="15"/>
        <v>0.45181480370551241</v>
      </c>
      <c r="T19" s="39">
        <f t="shared" si="16"/>
        <v>17.3148558</v>
      </c>
      <c r="U19" s="40">
        <f t="shared" si="17"/>
        <v>0.42922406352023679</v>
      </c>
      <c r="W19" s="37"/>
    </row>
    <row r="20" spans="1:23" x14ac:dyDescent="0.3">
      <c r="A20" s="17">
        <f t="shared" si="18"/>
        <v>12</v>
      </c>
      <c r="B20" s="43">
        <v>27366.71</v>
      </c>
      <c r="C20" s="61"/>
      <c r="D20" s="43">
        <f t="shared" si="0"/>
        <v>37569.019487999998</v>
      </c>
      <c r="E20" s="44">
        <f t="shared" si="1"/>
        <v>931.3116663154841</v>
      </c>
      <c r="F20" s="43">
        <f t="shared" si="2"/>
        <v>3130.7516239999995</v>
      </c>
      <c r="G20" s="44">
        <f t="shared" si="3"/>
        <v>77.609305526290342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19.012661684210524</v>
      </c>
      <c r="M20" s="40">
        <f t="shared" si="9"/>
        <v>0.47131157202200613</v>
      </c>
      <c r="N20" s="39">
        <f t="shared" si="10"/>
        <v>9.5063308421052621</v>
      </c>
      <c r="O20" s="40">
        <f t="shared" si="11"/>
        <v>0.23565578601100307</v>
      </c>
      <c r="P20" s="39">
        <f t="shared" si="12"/>
        <v>3.8025323368421047</v>
      </c>
      <c r="Q20" s="40">
        <f t="shared" si="13"/>
        <v>9.4262314404401221E-2</v>
      </c>
      <c r="R20" s="24">
        <f t="shared" si="14"/>
        <v>19.012661684210521</v>
      </c>
      <c r="S20" s="24">
        <f t="shared" si="15"/>
        <v>0.47131157202200602</v>
      </c>
      <c r="T20" s="39">
        <f t="shared" si="16"/>
        <v>18.062028599999998</v>
      </c>
      <c r="U20" s="40">
        <f t="shared" si="17"/>
        <v>0.44774599342090582</v>
      </c>
      <c r="W20" s="37"/>
    </row>
    <row r="21" spans="1:23" x14ac:dyDescent="0.3">
      <c r="A21" s="17">
        <f t="shared" si="18"/>
        <v>13</v>
      </c>
      <c r="B21" s="43">
        <v>27379</v>
      </c>
      <c r="C21" s="61"/>
      <c r="D21" s="43">
        <f t="shared" si="0"/>
        <v>37585.891199999998</v>
      </c>
      <c r="E21" s="44">
        <f t="shared" si="1"/>
        <v>931.72990513114803</v>
      </c>
      <c r="F21" s="43">
        <f t="shared" si="2"/>
        <v>3132.1576000000005</v>
      </c>
      <c r="G21" s="44">
        <f t="shared" si="3"/>
        <v>77.644158760929017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19.0212</v>
      </c>
      <c r="M21" s="40">
        <f t="shared" si="9"/>
        <v>0.47152323134167412</v>
      </c>
      <c r="N21" s="39">
        <f t="shared" si="10"/>
        <v>9.5106000000000002</v>
      </c>
      <c r="O21" s="40">
        <f t="shared" si="11"/>
        <v>0.23576161567083706</v>
      </c>
      <c r="P21" s="39">
        <f t="shared" si="12"/>
        <v>3.8042400000000001</v>
      </c>
      <c r="Q21" s="40">
        <f t="shared" si="13"/>
        <v>9.4304646268334832E-2</v>
      </c>
      <c r="R21" s="24">
        <f t="shared" si="14"/>
        <v>19.0212</v>
      </c>
      <c r="S21" s="24">
        <f t="shared" si="15"/>
        <v>0.47152323134167412</v>
      </c>
      <c r="T21" s="39">
        <f t="shared" si="16"/>
        <v>18.070139999999999</v>
      </c>
      <c r="U21" s="40">
        <f t="shared" si="17"/>
        <v>0.44794706977459037</v>
      </c>
      <c r="W21" s="37"/>
    </row>
    <row r="22" spans="1:23" x14ac:dyDescent="0.3">
      <c r="A22" s="17">
        <f t="shared" si="18"/>
        <v>14</v>
      </c>
      <c r="B22" s="43">
        <v>28511.07</v>
      </c>
      <c r="C22" s="61"/>
      <c r="D22" s="43">
        <f t="shared" si="0"/>
        <v>39139.996895999997</v>
      </c>
      <c r="E22" s="44">
        <f t="shared" si="1"/>
        <v>970.25517901630883</v>
      </c>
      <c r="F22" s="43">
        <f t="shared" si="2"/>
        <v>3261.666408</v>
      </c>
      <c r="G22" s="44">
        <f t="shared" si="3"/>
        <v>80.854598251359079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19.807690736842105</v>
      </c>
      <c r="M22" s="40">
        <f t="shared" si="9"/>
        <v>0.4910198274374033</v>
      </c>
      <c r="N22" s="39">
        <f t="shared" si="10"/>
        <v>9.9038453684210523</v>
      </c>
      <c r="O22" s="40">
        <f t="shared" si="11"/>
        <v>0.24550991371870165</v>
      </c>
      <c r="P22" s="39">
        <f t="shared" si="12"/>
        <v>3.961538147368421</v>
      </c>
      <c r="Q22" s="40">
        <f t="shared" si="13"/>
        <v>9.8203965487480657E-2</v>
      </c>
      <c r="R22" s="24">
        <f t="shared" si="14"/>
        <v>19.807690736842105</v>
      </c>
      <c r="S22" s="24">
        <f t="shared" si="15"/>
        <v>0.4910198274374033</v>
      </c>
      <c r="T22" s="39">
        <f t="shared" si="16"/>
        <v>18.817306199999997</v>
      </c>
      <c r="U22" s="40">
        <f t="shared" si="17"/>
        <v>0.46646883606553308</v>
      </c>
      <c r="W22" s="37"/>
    </row>
    <row r="23" spans="1:23" x14ac:dyDescent="0.3">
      <c r="A23" s="17">
        <f t="shared" si="18"/>
        <v>15</v>
      </c>
      <c r="B23" s="43">
        <v>28523.4</v>
      </c>
      <c r="C23" s="61"/>
      <c r="D23" s="43">
        <f t="shared" si="0"/>
        <v>39156.923520000004</v>
      </c>
      <c r="E23" s="44">
        <f t="shared" si="1"/>
        <v>970.67477906489614</v>
      </c>
      <c r="F23" s="43">
        <f t="shared" si="2"/>
        <v>3263.0769600000003</v>
      </c>
      <c r="G23" s="44">
        <f t="shared" si="3"/>
        <v>80.889564922074683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19.816256842105265</v>
      </c>
      <c r="M23" s="40">
        <f t="shared" si="9"/>
        <v>0.49123217564012961</v>
      </c>
      <c r="N23" s="39">
        <f t="shared" si="10"/>
        <v>9.9081284210526324</v>
      </c>
      <c r="O23" s="40">
        <f t="shared" si="11"/>
        <v>0.2456160878200648</v>
      </c>
      <c r="P23" s="39">
        <f t="shared" si="12"/>
        <v>3.9632513684210529</v>
      </c>
      <c r="Q23" s="40">
        <f t="shared" si="13"/>
        <v>9.8246435128025916E-2</v>
      </c>
      <c r="R23" s="24">
        <f t="shared" si="14"/>
        <v>19.816256842105265</v>
      </c>
      <c r="S23" s="24">
        <f t="shared" si="15"/>
        <v>0.49123217564012961</v>
      </c>
      <c r="T23" s="39">
        <f t="shared" si="16"/>
        <v>18.825444000000001</v>
      </c>
      <c r="U23" s="40">
        <f t="shared" si="17"/>
        <v>0.46667056685812314</v>
      </c>
      <c r="W23" s="37"/>
    </row>
    <row r="24" spans="1:23" x14ac:dyDescent="0.3">
      <c r="A24" s="17">
        <f t="shared" si="18"/>
        <v>16</v>
      </c>
      <c r="B24" s="43">
        <v>29655.47</v>
      </c>
      <c r="C24" s="61"/>
      <c r="D24" s="43">
        <f t="shared" si="0"/>
        <v>40711.029216000003</v>
      </c>
      <c r="E24" s="44">
        <f t="shared" si="1"/>
        <v>1009.2000529500569</v>
      </c>
      <c r="F24" s="43">
        <f t="shared" si="2"/>
        <v>3392.5857680000004</v>
      </c>
      <c r="G24" s="44">
        <f t="shared" si="3"/>
        <v>84.100004412504745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20.602747578947369</v>
      </c>
      <c r="M24" s="40">
        <f t="shared" si="9"/>
        <v>0.51072877173585873</v>
      </c>
      <c r="N24" s="39">
        <f t="shared" si="10"/>
        <v>10.301373789473685</v>
      </c>
      <c r="O24" s="40">
        <f t="shared" si="11"/>
        <v>0.25536438586792937</v>
      </c>
      <c r="P24" s="39">
        <f t="shared" si="12"/>
        <v>4.1205495157894738</v>
      </c>
      <c r="Q24" s="40">
        <f t="shared" si="13"/>
        <v>0.10214575434717175</v>
      </c>
      <c r="R24" s="24">
        <f t="shared" si="14"/>
        <v>20.602747578947373</v>
      </c>
      <c r="S24" s="24">
        <f t="shared" si="15"/>
        <v>0.51072877173585884</v>
      </c>
      <c r="T24" s="39">
        <f t="shared" si="16"/>
        <v>19.5726102</v>
      </c>
      <c r="U24" s="40">
        <f t="shared" si="17"/>
        <v>0.48519233314906579</v>
      </c>
      <c r="W24" s="37"/>
    </row>
    <row r="25" spans="1:23" x14ac:dyDescent="0.3">
      <c r="A25" s="17">
        <f t="shared" si="18"/>
        <v>17</v>
      </c>
      <c r="B25" s="43">
        <v>29667.759999999998</v>
      </c>
      <c r="C25" s="61"/>
      <c r="D25" s="43">
        <f t="shared" si="0"/>
        <v>40727.900927999995</v>
      </c>
      <c r="E25" s="44">
        <f t="shared" si="1"/>
        <v>1009.6182917657206</v>
      </c>
      <c r="F25" s="43">
        <f t="shared" si="2"/>
        <v>3393.9917439999995</v>
      </c>
      <c r="G25" s="44">
        <f t="shared" si="3"/>
        <v>84.134857647143392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20.611285894736842</v>
      </c>
      <c r="M25" s="40">
        <f t="shared" si="9"/>
        <v>0.51094043105552667</v>
      </c>
      <c r="N25" s="39">
        <f t="shared" si="10"/>
        <v>10.305642947368421</v>
      </c>
      <c r="O25" s="40">
        <f t="shared" si="11"/>
        <v>0.25547021552776333</v>
      </c>
      <c r="P25" s="39">
        <f t="shared" si="12"/>
        <v>4.1222571789473683</v>
      </c>
      <c r="Q25" s="40">
        <f t="shared" si="13"/>
        <v>0.10218808621110534</v>
      </c>
      <c r="R25" s="24">
        <f t="shared" si="14"/>
        <v>20.611285894736838</v>
      </c>
      <c r="S25" s="24">
        <f t="shared" si="15"/>
        <v>0.51094043105552667</v>
      </c>
      <c r="T25" s="39">
        <f t="shared" si="16"/>
        <v>19.580721599999997</v>
      </c>
      <c r="U25" s="40">
        <f t="shared" si="17"/>
        <v>0.48539340950275028</v>
      </c>
      <c r="W25" s="37"/>
    </row>
    <row r="26" spans="1:23" x14ac:dyDescent="0.3">
      <c r="A26" s="17">
        <f t="shared" si="18"/>
        <v>18</v>
      </c>
      <c r="B26" s="43">
        <v>30799.83</v>
      </c>
      <c r="C26" s="61"/>
      <c r="D26" s="43">
        <f t="shared" si="0"/>
        <v>42282.006624000001</v>
      </c>
      <c r="E26" s="44">
        <f t="shared" si="1"/>
        <v>1048.1435656508816</v>
      </c>
      <c r="F26" s="43">
        <f t="shared" si="2"/>
        <v>3523.5005520000004</v>
      </c>
      <c r="G26" s="44">
        <f t="shared" si="3"/>
        <v>87.345297137573482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21.397776631578949</v>
      </c>
      <c r="M26" s="40">
        <f t="shared" si="9"/>
        <v>0.53043702715125596</v>
      </c>
      <c r="N26" s="39">
        <f t="shared" si="10"/>
        <v>10.698888315789475</v>
      </c>
      <c r="O26" s="40">
        <f t="shared" si="11"/>
        <v>0.26521851357562798</v>
      </c>
      <c r="P26" s="39">
        <f t="shared" si="12"/>
        <v>4.2795553263157897</v>
      </c>
      <c r="Q26" s="40">
        <f t="shared" si="13"/>
        <v>0.10608740543025118</v>
      </c>
      <c r="R26" s="24">
        <f t="shared" si="14"/>
        <v>21.397776631578949</v>
      </c>
      <c r="S26" s="24">
        <f t="shared" si="15"/>
        <v>0.53043702715125596</v>
      </c>
      <c r="T26" s="39">
        <f t="shared" si="16"/>
        <v>20.327887799999999</v>
      </c>
      <c r="U26" s="40">
        <f t="shared" si="17"/>
        <v>0.50391517579369305</v>
      </c>
      <c r="W26" s="37"/>
    </row>
    <row r="27" spans="1:23" x14ac:dyDescent="0.3">
      <c r="A27" s="17">
        <f t="shared" si="18"/>
        <v>19</v>
      </c>
      <c r="B27" s="43">
        <v>30812.13</v>
      </c>
      <c r="C27" s="61"/>
      <c r="D27" s="43">
        <f t="shared" si="0"/>
        <v>42298.892064</v>
      </c>
      <c r="E27" s="44">
        <f t="shared" si="1"/>
        <v>1048.5621447747762</v>
      </c>
      <c r="F27" s="43">
        <f t="shared" si="2"/>
        <v>3524.9076720000003</v>
      </c>
      <c r="G27" s="44">
        <f t="shared" si="3"/>
        <v>87.380178731231368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21.406321894736841</v>
      </c>
      <c r="M27" s="40">
        <f t="shared" si="9"/>
        <v>0.53064885869168843</v>
      </c>
      <c r="N27" s="39">
        <f t="shared" si="10"/>
        <v>10.703160947368421</v>
      </c>
      <c r="O27" s="40">
        <f t="shared" si="11"/>
        <v>0.26532442934584421</v>
      </c>
      <c r="P27" s="39">
        <f t="shared" si="12"/>
        <v>4.2812643789473679</v>
      </c>
      <c r="Q27" s="40">
        <f t="shared" si="13"/>
        <v>0.10612977173833767</v>
      </c>
      <c r="R27" s="24">
        <f t="shared" si="14"/>
        <v>21.406321894736845</v>
      </c>
      <c r="S27" s="24">
        <f t="shared" si="15"/>
        <v>0.53064885869168854</v>
      </c>
      <c r="T27" s="39">
        <f t="shared" si="16"/>
        <v>20.336005799999999</v>
      </c>
      <c r="U27" s="40">
        <f t="shared" si="17"/>
        <v>0.50411641575710398</v>
      </c>
      <c r="W27" s="37"/>
    </row>
    <row r="28" spans="1:23" x14ac:dyDescent="0.3">
      <c r="A28" s="17">
        <f t="shared" si="18"/>
        <v>20</v>
      </c>
      <c r="B28" s="43">
        <v>31944.2</v>
      </c>
      <c r="C28" s="61"/>
      <c r="D28" s="43">
        <f t="shared" si="0"/>
        <v>43852.997759999998</v>
      </c>
      <c r="E28" s="44">
        <f t="shared" si="1"/>
        <v>1087.0874186599372</v>
      </c>
      <c r="F28" s="43">
        <f t="shared" si="2"/>
        <v>3654.4164800000003</v>
      </c>
      <c r="G28" s="44">
        <f t="shared" si="3"/>
        <v>90.590618221661444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22.192812631578946</v>
      </c>
      <c r="M28" s="40">
        <f t="shared" si="9"/>
        <v>0.55014545478741761</v>
      </c>
      <c r="N28" s="39">
        <f t="shared" si="10"/>
        <v>11.096406315789473</v>
      </c>
      <c r="O28" s="40">
        <f t="shared" si="11"/>
        <v>0.2750727273937088</v>
      </c>
      <c r="P28" s="39">
        <f t="shared" si="12"/>
        <v>4.4385625263157893</v>
      </c>
      <c r="Q28" s="40">
        <f t="shared" si="13"/>
        <v>0.11002909095748352</v>
      </c>
      <c r="R28" s="24">
        <f t="shared" si="14"/>
        <v>22.192812631578949</v>
      </c>
      <c r="S28" s="24">
        <f t="shared" si="15"/>
        <v>0.55014545478741761</v>
      </c>
      <c r="T28" s="39">
        <f t="shared" si="16"/>
        <v>21.083171999999998</v>
      </c>
      <c r="U28" s="40">
        <f t="shared" si="17"/>
        <v>0.52263818204804668</v>
      </c>
      <c r="W28" s="37"/>
    </row>
    <row r="29" spans="1:23" x14ac:dyDescent="0.3">
      <c r="A29" s="17">
        <f t="shared" si="18"/>
        <v>21</v>
      </c>
      <c r="B29" s="43">
        <v>31956.49</v>
      </c>
      <c r="C29" s="61"/>
      <c r="D29" s="43">
        <f t="shared" si="0"/>
        <v>43869.869472000006</v>
      </c>
      <c r="E29" s="44">
        <f t="shared" si="1"/>
        <v>1087.5056574756013</v>
      </c>
      <c r="F29" s="43">
        <f t="shared" si="2"/>
        <v>3655.8224560000003</v>
      </c>
      <c r="G29" s="44">
        <f t="shared" si="3"/>
        <v>90.625471456300104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22.201350947368425</v>
      </c>
      <c r="M29" s="40">
        <f t="shared" si="9"/>
        <v>0.55035711410708565</v>
      </c>
      <c r="N29" s="39">
        <f t="shared" si="10"/>
        <v>11.100675473684213</v>
      </c>
      <c r="O29" s="40">
        <f t="shared" si="11"/>
        <v>0.27517855705354283</v>
      </c>
      <c r="P29" s="39">
        <f t="shared" si="12"/>
        <v>4.4402701894736847</v>
      </c>
      <c r="Q29" s="40">
        <f t="shared" si="13"/>
        <v>0.11007142282141713</v>
      </c>
      <c r="R29" s="24">
        <f t="shared" si="14"/>
        <v>22.201350947368425</v>
      </c>
      <c r="S29" s="24">
        <f t="shared" si="15"/>
        <v>0.55035711410708565</v>
      </c>
      <c r="T29" s="39">
        <f t="shared" si="16"/>
        <v>21.091283400000002</v>
      </c>
      <c r="U29" s="40">
        <f t="shared" si="17"/>
        <v>0.52283925840173129</v>
      </c>
      <c r="W29" s="37"/>
    </row>
    <row r="30" spans="1:23" x14ac:dyDescent="0.3">
      <c r="A30" s="17">
        <f t="shared" si="18"/>
        <v>22</v>
      </c>
      <c r="B30" s="43">
        <v>33088.559999999998</v>
      </c>
      <c r="C30" s="61"/>
      <c r="D30" s="43">
        <f t="shared" si="0"/>
        <v>45423.975167999997</v>
      </c>
      <c r="E30" s="44">
        <f t="shared" si="1"/>
        <v>1126.0309313607618</v>
      </c>
      <c r="F30" s="43">
        <f t="shared" si="2"/>
        <v>3785.3312639999995</v>
      </c>
      <c r="G30" s="44">
        <f t="shared" si="3"/>
        <v>93.835910946730152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22.987841684210526</v>
      </c>
      <c r="M30" s="40">
        <f t="shared" si="9"/>
        <v>0.56985371020281472</v>
      </c>
      <c r="N30" s="39">
        <f t="shared" si="10"/>
        <v>11.493920842105263</v>
      </c>
      <c r="O30" s="40">
        <f t="shared" si="11"/>
        <v>0.28492685510140736</v>
      </c>
      <c r="P30" s="39">
        <f t="shared" si="12"/>
        <v>4.5975683368421052</v>
      </c>
      <c r="Q30" s="40">
        <f t="shared" si="13"/>
        <v>0.11397074204056294</v>
      </c>
      <c r="R30" s="24">
        <f t="shared" si="14"/>
        <v>22.987841684210522</v>
      </c>
      <c r="S30" s="24">
        <f t="shared" si="15"/>
        <v>0.56985371020281461</v>
      </c>
      <c r="T30" s="39">
        <f t="shared" si="16"/>
        <v>21.838449599999997</v>
      </c>
      <c r="U30" s="40">
        <f t="shared" si="17"/>
        <v>0.54136102469267389</v>
      </c>
      <c r="W30" s="37"/>
    </row>
    <row r="31" spans="1:23" x14ac:dyDescent="0.3">
      <c r="A31" s="17">
        <f t="shared" si="18"/>
        <v>23</v>
      </c>
      <c r="B31" s="43">
        <v>34232.959999999999</v>
      </c>
      <c r="C31" s="61"/>
      <c r="D31" s="43">
        <f t="shared" si="0"/>
        <v>46995.007488000003</v>
      </c>
      <c r="E31" s="44">
        <f t="shared" si="1"/>
        <v>1164.9758052945099</v>
      </c>
      <c r="F31" s="43">
        <f t="shared" si="2"/>
        <v>3916.2506239999998</v>
      </c>
      <c r="G31" s="44">
        <f t="shared" si="3"/>
        <v>97.081317107875819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23.78289852631579</v>
      </c>
      <c r="M31" s="40">
        <f t="shared" si="9"/>
        <v>0.58956265450127021</v>
      </c>
      <c r="N31" s="39">
        <f t="shared" si="10"/>
        <v>11.891449263157895</v>
      </c>
      <c r="O31" s="40">
        <f t="shared" si="11"/>
        <v>0.29478132725063511</v>
      </c>
      <c r="P31" s="39">
        <f t="shared" si="12"/>
        <v>4.7565797052631584</v>
      </c>
      <c r="Q31" s="40">
        <f t="shared" si="13"/>
        <v>0.11791253090025405</v>
      </c>
      <c r="R31" s="24">
        <f t="shared" si="14"/>
        <v>23.78289852631579</v>
      </c>
      <c r="S31" s="24">
        <f t="shared" si="15"/>
        <v>0.58956265450127021</v>
      </c>
      <c r="T31" s="39">
        <f t="shared" si="16"/>
        <v>22.593753600000003</v>
      </c>
      <c r="U31" s="40">
        <f t="shared" si="17"/>
        <v>0.56008452177620671</v>
      </c>
      <c r="W31" s="37"/>
    </row>
    <row r="32" spans="1:23" x14ac:dyDescent="0.3">
      <c r="A32" s="17">
        <f t="shared" si="18"/>
        <v>24</v>
      </c>
      <c r="B32" s="43">
        <v>35365.03</v>
      </c>
      <c r="C32" s="61"/>
      <c r="D32" s="43">
        <f t="shared" si="0"/>
        <v>48549.113184000002</v>
      </c>
      <c r="E32" s="44">
        <f t="shared" si="1"/>
        <v>1203.5010791796708</v>
      </c>
      <c r="F32" s="43">
        <f t="shared" si="2"/>
        <v>4045.7594319999998</v>
      </c>
      <c r="G32" s="44">
        <f t="shared" si="3"/>
        <v>100.29175659830589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24.569389263157895</v>
      </c>
      <c r="M32" s="40">
        <f t="shared" si="9"/>
        <v>0.60905925059699939</v>
      </c>
      <c r="N32" s="39">
        <f t="shared" si="10"/>
        <v>12.284694631578947</v>
      </c>
      <c r="O32" s="40">
        <f t="shared" si="11"/>
        <v>0.3045296252984997</v>
      </c>
      <c r="P32" s="39">
        <f t="shared" si="12"/>
        <v>4.9138778526315789</v>
      </c>
      <c r="Q32" s="40">
        <f t="shared" si="13"/>
        <v>0.12181185011939988</v>
      </c>
      <c r="R32" s="24">
        <f t="shared" si="14"/>
        <v>24.569389263157891</v>
      </c>
      <c r="S32" s="24">
        <f t="shared" si="15"/>
        <v>0.60905925059699928</v>
      </c>
      <c r="T32" s="39">
        <f t="shared" si="16"/>
        <v>23.340919800000002</v>
      </c>
      <c r="U32" s="40">
        <f t="shared" si="17"/>
        <v>0.57860628806714942</v>
      </c>
      <c r="W32" s="37"/>
    </row>
    <row r="33" spans="1:23" x14ac:dyDescent="0.3">
      <c r="A33" s="17">
        <f t="shared" si="18"/>
        <v>25</v>
      </c>
      <c r="B33" s="43">
        <v>35377.33</v>
      </c>
      <c r="C33" s="61"/>
      <c r="D33" s="43">
        <f t="shared" si="0"/>
        <v>48565.998624</v>
      </c>
      <c r="E33" s="44">
        <f t="shared" si="1"/>
        <v>1203.9196583035655</v>
      </c>
      <c r="F33" s="43">
        <f t="shared" si="2"/>
        <v>4047.1665520000006</v>
      </c>
      <c r="G33" s="44">
        <f t="shared" si="3"/>
        <v>100.32663819196381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24.57793452631579</v>
      </c>
      <c r="M33" s="40">
        <f t="shared" si="9"/>
        <v>0.60927108213743197</v>
      </c>
      <c r="N33" s="39">
        <f t="shared" si="10"/>
        <v>12.288967263157895</v>
      </c>
      <c r="O33" s="40">
        <f t="shared" si="11"/>
        <v>0.30463554106871599</v>
      </c>
      <c r="P33" s="39">
        <f t="shared" si="12"/>
        <v>4.915586905263158</v>
      </c>
      <c r="Q33" s="40">
        <f t="shared" si="13"/>
        <v>0.12185421642748638</v>
      </c>
      <c r="R33" s="24">
        <f t="shared" si="14"/>
        <v>24.577934526315794</v>
      </c>
      <c r="S33" s="24">
        <f t="shared" si="15"/>
        <v>0.60927108213743197</v>
      </c>
      <c r="T33" s="39">
        <f t="shared" si="16"/>
        <v>23.349037800000001</v>
      </c>
      <c r="U33" s="40">
        <f t="shared" si="17"/>
        <v>0.57880752803056035</v>
      </c>
      <c r="W33" s="37"/>
    </row>
    <row r="34" spans="1:23" x14ac:dyDescent="0.3">
      <c r="A34" s="17">
        <f t="shared" si="18"/>
        <v>26</v>
      </c>
      <c r="B34" s="43">
        <v>35377.33</v>
      </c>
      <c r="C34" s="61"/>
      <c r="D34" s="43">
        <f t="shared" si="0"/>
        <v>48565.998624</v>
      </c>
      <c r="E34" s="44">
        <f t="shared" si="1"/>
        <v>1203.9196583035655</v>
      </c>
      <c r="F34" s="43">
        <f t="shared" si="2"/>
        <v>4047.1665520000006</v>
      </c>
      <c r="G34" s="44">
        <f t="shared" si="3"/>
        <v>100.32663819196381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24.57793452631579</v>
      </c>
      <c r="M34" s="40">
        <f t="shared" si="9"/>
        <v>0.60927108213743197</v>
      </c>
      <c r="N34" s="39">
        <f t="shared" si="10"/>
        <v>12.288967263157895</v>
      </c>
      <c r="O34" s="40">
        <f t="shared" si="11"/>
        <v>0.30463554106871599</v>
      </c>
      <c r="P34" s="39">
        <f t="shared" si="12"/>
        <v>4.915586905263158</v>
      </c>
      <c r="Q34" s="40">
        <f t="shared" si="13"/>
        <v>0.12185421642748638</v>
      </c>
      <c r="R34" s="24">
        <f t="shared" si="14"/>
        <v>24.577934526315794</v>
      </c>
      <c r="S34" s="24">
        <f t="shared" si="15"/>
        <v>0.60927108213743197</v>
      </c>
      <c r="T34" s="39">
        <f t="shared" si="16"/>
        <v>23.349037800000001</v>
      </c>
      <c r="U34" s="40">
        <f t="shared" si="17"/>
        <v>0.57880752803056035</v>
      </c>
      <c r="W34" s="37"/>
    </row>
    <row r="35" spans="1:23" x14ac:dyDescent="0.3">
      <c r="A35" s="17">
        <f t="shared" si="18"/>
        <v>27</v>
      </c>
      <c r="B35" s="43">
        <v>35389.620000000003</v>
      </c>
      <c r="C35" s="61"/>
      <c r="D35" s="43">
        <f t="shared" si="0"/>
        <v>48582.870336000007</v>
      </c>
      <c r="E35" s="44">
        <f t="shared" si="1"/>
        <v>1204.3378971192296</v>
      </c>
      <c r="F35" s="43">
        <f t="shared" si="2"/>
        <v>4048.5725280000001</v>
      </c>
      <c r="G35" s="44">
        <f t="shared" si="3"/>
        <v>100.36149142660246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24.586472842105266</v>
      </c>
      <c r="M35" s="40">
        <f t="shared" si="9"/>
        <v>0.60948274145709991</v>
      </c>
      <c r="N35" s="39">
        <f t="shared" si="10"/>
        <v>12.293236421052633</v>
      </c>
      <c r="O35" s="40">
        <f t="shared" si="11"/>
        <v>0.30474137072854995</v>
      </c>
      <c r="P35" s="39">
        <f t="shared" si="12"/>
        <v>4.9172945684210534</v>
      </c>
      <c r="Q35" s="40">
        <f t="shared" si="13"/>
        <v>0.12189654829141999</v>
      </c>
      <c r="R35" s="24">
        <f t="shared" si="14"/>
        <v>24.586472842105266</v>
      </c>
      <c r="S35" s="24">
        <f t="shared" si="15"/>
        <v>0.60948274145709991</v>
      </c>
      <c r="T35" s="39">
        <f t="shared" si="16"/>
        <v>23.357149200000002</v>
      </c>
      <c r="U35" s="40">
        <f t="shared" si="17"/>
        <v>0.57900860438424495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7109375" style="1" customWidth="1"/>
    <col min="24" max="16384" width="8.85546875" style="1"/>
  </cols>
  <sheetData>
    <row r="1" spans="1:23" ht="16.5" x14ac:dyDescent="0.3">
      <c r="A1" s="5" t="s">
        <v>48</v>
      </c>
      <c r="B1" s="5"/>
      <c r="C1" s="5" t="s">
        <v>84</v>
      </c>
      <c r="D1" s="5"/>
      <c r="E1"/>
      <c r="F1"/>
      <c r="G1" s="5"/>
      <c r="H1" s="5"/>
      <c r="N1" s="34">
        <f>Inhoud!$C$3</f>
        <v>43922</v>
      </c>
      <c r="Q1" s="8" t="s">
        <v>47</v>
      </c>
    </row>
    <row r="2" spans="1:23" x14ac:dyDescent="0.3">
      <c r="A2" s="8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22760.45</v>
      </c>
      <c r="C8" s="61"/>
      <c r="D8" s="43">
        <f t="shared" ref="D8:D35" si="0">B8*$U$2</f>
        <v>31245.545760000001</v>
      </c>
      <c r="E8" s="44">
        <f t="shared" ref="E8:E35" si="1">D8/40.3399</f>
        <v>774.55684719099452</v>
      </c>
      <c r="F8" s="43">
        <f t="shared" ref="F8:F35" si="2">B8/12*$U$2</f>
        <v>2603.7954800000002</v>
      </c>
      <c r="G8" s="44">
        <f t="shared" ref="G8:G35" si="3">F8/40.3399</f>
        <v>64.546403932582876</v>
      </c>
      <c r="H8" s="43">
        <f t="shared" ref="H8:H35" si="4">((B8&lt;19968.2)*913.03+(B8&gt;19968.2)*(B8&lt;20424.71)*(20424.71-B8+456.51)+(B8&gt;20424.71)*(B8&lt;22659.62)*456.51+(B8&gt;22659.62)*(B8&lt;23116.13)*(23116.13-B8))/12*$U$2</f>
        <v>40.689792000000033</v>
      </c>
      <c r="I8" s="44">
        <f t="shared" ref="I8:I35" si="5">H8/40.3399</f>
        <v>1.0086735961169966</v>
      </c>
      <c r="J8" s="43">
        <f t="shared" ref="J8:J35" si="6">((B8&lt;19968.2)*456.51+(B8&gt;19968.2)*(B8&lt;20196.46)*(20196.46-B8+228.26)+(B8&gt;20196.46)*(B8&lt;22659.62)*228.26+(B8&gt;22659.62)*(B8&lt;22887.88)*(22887.88-B8))/12*$U$2</f>
        <v>14.577992000000034</v>
      </c>
      <c r="K8" s="44">
        <f t="shared" ref="K8:K35" si="7">J8/40.3399</f>
        <v>0.36137898209960939</v>
      </c>
      <c r="L8" s="39">
        <f t="shared" ref="L8:L35" si="8">D8/1976</f>
        <v>15.812523157894738</v>
      </c>
      <c r="M8" s="40">
        <f t="shared" ref="M8:M35" si="9">L8/40.3399</f>
        <v>0.3919822101169001</v>
      </c>
      <c r="N8" s="39">
        <f t="shared" ref="N8:N35" si="10">L8/2</f>
        <v>7.9062615789473689</v>
      </c>
      <c r="O8" s="40">
        <f t="shared" ref="O8:O35" si="11">N8/40.3399</f>
        <v>0.19599110505845005</v>
      </c>
      <c r="P8" s="39">
        <f t="shared" ref="P8:P35" si="12">L8/5</f>
        <v>3.1625046315789476</v>
      </c>
      <c r="Q8" s="40">
        <f t="shared" ref="Q8:Q35" si="13">P8/40.3399</f>
        <v>7.8396442023380017E-2</v>
      </c>
      <c r="R8" s="24">
        <f t="shared" ref="R8:R35" si="14">(F8+H8)/1976*12</f>
        <v>16.059627157894738</v>
      </c>
      <c r="S8" s="24">
        <f t="shared" ref="S8:S35" si="15">R8/40.3399</f>
        <v>0.39810775827145672</v>
      </c>
      <c r="T8" s="39">
        <f t="shared" ref="T8:T35" si="16">D8/2080</f>
        <v>15.021897000000001</v>
      </c>
      <c r="U8" s="40">
        <f t="shared" ref="U8:U35" si="17">T8/40.3399</f>
        <v>0.37238309961105509</v>
      </c>
      <c r="W8" s="37"/>
    </row>
    <row r="9" spans="1:23" x14ac:dyDescent="0.3">
      <c r="A9" s="17">
        <f t="shared" ref="A9:A35" si="18">+A8+1</f>
        <v>1</v>
      </c>
      <c r="B9" s="43">
        <v>23145.78</v>
      </c>
      <c r="C9" s="61"/>
      <c r="D9" s="43">
        <f t="shared" si="0"/>
        <v>31774.526783999998</v>
      </c>
      <c r="E9" s="44">
        <f t="shared" si="1"/>
        <v>787.66994424874622</v>
      </c>
      <c r="F9" s="43">
        <f t="shared" si="2"/>
        <v>2647.8772319999998</v>
      </c>
      <c r="G9" s="44">
        <f t="shared" si="3"/>
        <v>65.639162020728847</v>
      </c>
      <c r="H9" s="43">
        <f t="shared" si="4"/>
        <v>0</v>
      </c>
      <c r="I9" s="44">
        <f t="shared" si="5"/>
        <v>0</v>
      </c>
      <c r="J9" s="43">
        <f t="shared" si="6"/>
        <v>0</v>
      </c>
      <c r="K9" s="44">
        <f t="shared" si="7"/>
        <v>0</v>
      </c>
      <c r="L9" s="39">
        <f t="shared" si="8"/>
        <v>16.080226105263158</v>
      </c>
      <c r="M9" s="40">
        <f t="shared" si="9"/>
        <v>0.39861839283843437</v>
      </c>
      <c r="N9" s="39">
        <f t="shared" si="10"/>
        <v>8.0401130526315789</v>
      </c>
      <c r="O9" s="40">
        <f t="shared" si="11"/>
        <v>0.19930919641921718</v>
      </c>
      <c r="P9" s="39">
        <f t="shared" si="12"/>
        <v>3.2160452210526316</v>
      </c>
      <c r="Q9" s="40">
        <f t="shared" si="13"/>
        <v>7.9723678567686876E-2</v>
      </c>
      <c r="R9" s="24">
        <f t="shared" si="14"/>
        <v>16.080226105263158</v>
      </c>
      <c r="S9" s="24">
        <f t="shared" si="15"/>
        <v>0.39861839283843437</v>
      </c>
      <c r="T9" s="39">
        <f t="shared" si="16"/>
        <v>15.276214799999998</v>
      </c>
      <c r="U9" s="40">
        <f t="shared" si="17"/>
        <v>0.37868747319651258</v>
      </c>
      <c r="W9" s="37"/>
    </row>
    <row r="10" spans="1:23" x14ac:dyDescent="0.3">
      <c r="A10" s="17">
        <f t="shared" si="18"/>
        <v>2</v>
      </c>
      <c r="B10" s="43">
        <v>23531.08</v>
      </c>
      <c r="C10" s="61"/>
      <c r="D10" s="43">
        <f t="shared" si="0"/>
        <v>32303.466624000004</v>
      </c>
      <c r="E10" s="44">
        <f t="shared" si="1"/>
        <v>800.78202038180575</v>
      </c>
      <c r="F10" s="43">
        <f t="shared" si="2"/>
        <v>2691.9555520000004</v>
      </c>
      <c r="G10" s="44">
        <f t="shared" si="3"/>
        <v>66.731835031817141</v>
      </c>
      <c r="H10" s="43">
        <f t="shared" si="4"/>
        <v>0</v>
      </c>
      <c r="I10" s="44">
        <f t="shared" si="5"/>
        <v>0</v>
      </c>
      <c r="J10" s="43">
        <f t="shared" si="6"/>
        <v>0</v>
      </c>
      <c r="K10" s="44">
        <f t="shared" si="7"/>
        <v>0</v>
      </c>
      <c r="L10" s="39">
        <f t="shared" si="8"/>
        <v>16.347908210526317</v>
      </c>
      <c r="M10" s="40">
        <f t="shared" si="9"/>
        <v>0.40525405889767491</v>
      </c>
      <c r="N10" s="39">
        <f t="shared" si="10"/>
        <v>8.1739541052631584</v>
      </c>
      <c r="O10" s="40">
        <f t="shared" si="11"/>
        <v>0.20262702944883745</v>
      </c>
      <c r="P10" s="39">
        <f t="shared" si="12"/>
        <v>3.2695816421052633</v>
      </c>
      <c r="Q10" s="40">
        <f t="shared" si="13"/>
        <v>8.1050811779534979E-2</v>
      </c>
      <c r="R10" s="24">
        <f t="shared" si="14"/>
        <v>16.347908210526317</v>
      </c>
      <c r="S10" s="24">
        <f t="shared" si="15"/>
        <v>0.40525405889767491</v>
      </c>
      <c r="T10" s="39">
        <f t="shared" si="16"/>
        <v>15.530512800000002</v>
      </c>
      <c r="U10" s="40">
        <f t="shared" si="17"/>
        <v>0.38499135595279121</v>
      </c>
      <c r="W10" s="37"/>
    </row>
    <row r="11" spans="1:23" x14ac:dyDescent="0.3">
      <c r="A11" s="17">
        <f t="shared" si="18"/>
        <v>3</v>
      </c>
      <c r="B11" s="43">
        <v>23915.97</v>
      </c>
      <c r="C11" s="61"/>
      <c r="D11" s="43">
        <f t="shared" si="0"/>
        <v>32831.843616000006</v>
      </c>
      <c r="E11" s="44">
        <f t="shared" si="1"/>
        <v>813.88014387740191</v>
      </c>
      <c r="F11" s="43">
        <f t="shared" si="2"/>
        <v>2735.9869680000002</v>
      </c>
      <c r="G11" s="44">
        <f t="shared" si="3"/>
        <v>67.823345323116826</v>
      </c>
      <c r="H11" s="43">
        <f t="shared" si="4"/>
        <v>0</v>
      </c>
      <c r="I11" s="44">
        <f t="shared" si="5"/>
        <v>0</v>
      </c>
      <c r="J11" s="43">
        <f t="shared" si="6"/>
        <v>0</v>
      </c>
      <c r="K11" s="44">
        <f t="shared" si="7"/>
        <v>0</v>
      </c>
      <c r="L11" s="39">
        <f t="shared" si="8"/>
        <v>16.615305473684213</v>
      </c>
      <c r="M11" s="40">
        <f t="shared" si="9"/>
        <v>0.41188266390556777</v>
      </c>
      <c r="N11" s="39">
        <f t="shared" si="10"/>
        <v>8.3076527368421065</v>
      </c>
      <c r="O11" s="40">
        <f t="shared" si="11"/>
        <v>0.20594133195278388</v>
      </c>
      <c r="P11" s="39">
        <f t="shared" si="12"/>
        <v>3.3230610947368424</v>
      </c>
      <c r="Q11" s="40">
        <f t="shared" si="13"/>
        <v>8.2376532781113551E-2</v>
      </c>
      <c r="R11" s="24">
        <f t="shared" si="14"/>
        <v>16.615305473684209</v>
      </c>
      <c r="S11" s="24">
        <f t="shared" si="15"/>
        <v>0.41188266390556766</v>
      </c>
      <c r="T11" s="39">
        <f t="shared" si="16"/>
        <v>15.784540200000002</v>
      </c>
      <c r="U11" s="40">
        <f t="shared" si="17"/>
        <v>0.39128853071028935</v>
      </c>
      <c r="W11" s="37"/>
    </row>
    <row r="12" spans="1:23" x14ac:dyDescent="0.3">
      <c r="A12" s="17">
        <f t="shared" si="18"/>
        <v>4</v>
      </c>
      <c r="B12" s="43">
        <v>24408.04</v>
      </c>
      <c r="C12" s="61"/>
      <c r="D12" s="43">
        <f t="shared" si="0"/>
        <v>33507.357312</v>
      </c>
      <c r="E12" s="44">
        <f t="shared" si="1"/>
        <v>830.62569099080565</v>
      </c>
      <c r="F12" s="43">
        <f t="shared" si="2"/>
        <v>2792.2797759999999</v>
      </c>
      <c r="G12" s="44">
        <f t="shared" si="3"/>
        <v>69.218807582567138</v>
      </c>
      <c r="H12" s="43">
        <f t="shared" si="4"/>
        <v>0</v>
      </c>
      <c r="I12" s="44">
        <f t="shared" si="5"/>
        <v>0</v>
      </c>
      <c r="J12" s="43">
        <f t="shared" si="6"/>
        <v>0</v>
      </c>
      <c r="K12" s="44">
        <f t="shared" si="7"/>
        <v>0</v>
      </c>
      <c r="L12" s="39">
        <f t="shared" si="8"/>
        <v>16.957164631578948</v>
      </c>
      <c r="M12" s="40">
        <f t="shared" si="9"/>
        <v>0.42035713106822148</v>
      </c>
      <c r="N12" s="39">
        <f t="shared" si="10"/>
        <v>8.478582315789474</v>
      </c>
      <c r="O12" s="40">
        <f t="shared" si="11"/>
        <v>0.21017856553411074</v>
      </c>
      <c r="P12" s="39">
        <f t="shared" si="12"/>
        <v>3.3914329263157894</v>
      </c>
      <c r="Q12" s="40">
        <f t="shared" si="13"/>
        <v>8.4071426213644287E-2</v>
      </c>
      <c r="R12" s="24">
        <f t="shared" si="14"/>
        <v>16.957164631578948</v>
      </c>
      <c r="S12" s="24">
        <f t="shared" si="15"/>
        <v>0.42035713106822148</v>
      </c>
      <c r="T12" s="39">
        <f t="shared" si="16"/>
        <v>16.109306400000001</v>
      </c>
      <c r="U12" s="40">
        <f t="shared" si="17"/>
        <v>0.39933927451481044</v>
      </c>
      <c r="W12" s="37"/>
    </row>
    <row r="13" spans="1:23" x14ac:dyDescent="0.3">
      <c r="A13" s="17">
        <f t="shared" si="18"/>
        <v>5</v>
      </c>
      <c r="B13" s="43">
        <v>24576.34</v>
      </c>
      <c r="C13" s="61"/>
      <c r="D13" s="43">
        <f t="shared" si="0"/>
        <v>33738.399552000003</v>
      </c>
      <c r="E13" s="44">
        <f t="shared" si="1"/>
        <v>836.35307851531616</v>
      </c>
      <c r="F13" s="43">
        <f t="shared" si="2"/>
        <v>2811.5332960000001</v>
      </c>
      <c r="G13" s="44">
        <f t="shared" si="3"/>
        <v>69.696089876276346</v>
      </c>
      <c r="H13" s="43">
        <f t="shared" si="4"/>
        <v>0</v>
      </c>
      <c r="I13" s="44">
        <f t="shared" si="5"/>
        <v>0</v>
      </c>
      <c r="J13" s="43">
        <f t="shared" si="6"/>
        <v>0</v>
      </c>
      <c r="K13" s="44">
        <f t="shared" si="7"/>
        <v>0</v>
      </c>
      <c r="L13" s="39">
        <f t="shared" si="8"/>
        <v>17.074088842105265</v>
      </c>
      <c r="M13" s="40">
        <f t="shared" si="9"/>
        <v>0.42325560653609118</v>
      </c>
      <c r="N13" s="39">
        <f t="shared" si="10"/>
        <v>8.5370444210526326</v>
      </c>
      <c r="O13" s="40">
        <f t="shared" si="11"/>
        <v>0.21162780326804559</v>
      </c>
      <c r="P13" s="39">
        <f t="shared" si="12"/>
        <v>3.4148177684210532</v>
      </c>
      <c r="Q13" s="40">
        <f t="shared" si="13"/>
        <v>8.4651121307218247E-2</v>
      </c>
      <c r="R13" s="24">
        <f t="shared" si="14"/>
        <v>17.074088842105262</v>
      </c>
      <c r="S13" s="24">
        <f t="shared" si="15"/>
        <v>0.42325560653609112</v>
      </c>
      <c r="T13" s="39">
        <f t="shared" si="16"/>
        <v>16.2203844</v>
      </c>
      <c r="U13" s="40">
        <f t="shared" si="17"/>
        <v>0.4020928262092866</v>
      </c>
      <c r="W13" s="37"/>
    </row>
    <row r="14" spans="1:23" x14ac:dyDescent="0.3">
      <c r="A14" s="17">
        <f t="shared" si="18"/>
        <v>6</v>
      </c>
      <c r="B14" s="43">
        <v>25627.46</v>
      </c>
      <c r="C14" s="61"/>
      <c r="D14" s="43">
        <f t="shared" si="0"/>
        <v>35181.377088000001</v>
      </c>
      <c r="E14" s="44">
        <f t="shared" si="1"/>
        <v>872.12355727208057</v>
      </c>
      <c r="F14" s="43">
        <f t="shared" si="2"/>
        <v>2931.7814239999998</v>
      </c>
      <c r="G14" s="44">
        <f t="shared" si="3"/>
        <v>72.676963106006696</v>
      </c>
      <c r="H14" s="43">
        <f t="shared" si="4"/>
        <v>0</v>
      </c>
      <c r="I14" s="44">
        <f t="shared" si="5"/>
        <v>0</v>
      </c>
      <c r="J14" s="43">
        <f t="shared" si="6"/>
        <v>0</v>
      </c>
      <c r="K14" s="44">
        <f t="shared" si="7"/>
        <v>0</v>
      </c>
      <c r="L14" s="39">
        <f t="shared" si="8"/>
        <v>17.804340631578949</v>
      </c>
      <c r="M14" s="40">
        <f t="shared" si="9"/>
        <v>0.44135807554255091</v>
      </c>
      <c r="N14" s="39">
        <f t="shared" si="10"/>
        <v>8.9021703157894745</v>
      </c>
      <c r="O14" s="40">
        <f t="shared" si="11"/>
        <v>0.22067903777127545</v>
      </c>
      <c r="P14" s="39">
        <f t="shared" si="12"/>
        <v>3.56086812631579</v>
      </c>
      <c r="Q14" s="40">
        <f t="shared" si="13"/>
        <v>8.8271615108510185E-2</v>
      </c>
      <c r="R14" s="24">
        <f t="shared" si="14"/>
        <v>17.804340631578945</v>
      </c>
      <c r="S14" s="24">
        <f t="shared" si="15"/>
        <v>0.4413580755425508</v>
      </c>
      <c r="T14" s="39">
        <f t="shared" si="16"/>
        <v>16.9141236</v>
      </c>
      <c r="U14" s="40">
        <f t="shared" si="17"/>
        <v>0.41929017176542333</v>
      </c>
      <c r="W14" s="37"/>
    </row>
    <row r="15" spans="1:23" x14ac:dyDescent="0.3">
      <c r="A15" s="17">
        <f t="shared" si="18"/>
        <v>7</v>
      </c>
      <c r="B15" s="43">
        <v>25635.51</v>
      </c>
      <c r="C15" s="61"/>
      <c r="D15" s="43">
        <f t="shared" si="0"/>
        <v>35192.428128</v>
      </c>
      <c r="E15" s="44">
        <f t="shared" si="1"/>
        <v>872.39750539788145</v>
      </c>
      <c r="F15" s="43">
        <f t="shared" si="2"/>
        <v>2932.7023440000003</v>
      </c>
      <c r="G15" s="44">
        <f t="shared" si="3"/>
        <v>72.69979211649013</v>
      </c>
      <c r="H15" s="43">
        <f t="shared" si="4"/>
        <v>0</v>
      </c>
      <c r="I15" s="44">
        <f t="shared" si="5"/>
        <v>0</v>
      </c>
      <c r="J15" s="43">
        <f t="shared" si="6"/>
        <v>0</v>
      </c>
      <c r="K15" s="44">
        <f t="shared" si="7"/>
        <v>0</v>
      </c>
      <c r="L15" s="39">
        <f t="shared" si="8"/>
        <v>17.809933263157895</v>
      </c>
      <c r="M15" s="40">
        <f t="shared" si="9"/>
        <v>0.44149671325803719</v>
      </c>
      <c r="N15" s="39">
        <f t="shared" si="10"/>
        <v>8.9049666315789473</v>
      </c>
      <c r="O15" s="40">
        <f t="shared" si="11"/>
        <v>0.22074835662901859</v>
      </c>
      <c r="P15" s="39">
        <f t="shared" si="12"/>
        <v>3.5619866526315791</v>
      </c>
      <c r="Q15" s="40">
        <f t="shared" si="13"/>
        <v>8.8299342651607438E-2</v>
      </c>
      <c r="R15" s="24">
        <f t="shared" si="14"/>
        <v>17.809933263157895</v>
      </c>
      <c r="S15" s="24">
        <f t="shared" si="15"/>
        <v>0.44149671325803719</v>
      </c>
      <c r="T15" s="39">
        <f t="shared" si="16"/>
        <v>16.919436600000001</v>
      </c>
      <c r="U15" s="40">
        <f t="shared" si="17"/>
        <v>0.41942187759513538</v>
      </c>
      <c r="W15" s="37"/>
    </row>
    <row r="16" spans="1:23" x14ac:dyDescent="0.3">
      <c r="A16" s="17">
        <f t="shared" si="18"/>
        <v>8</v>
      </c>
      <c r="B16" s="43">
        <v>26846.84</v>
      </c>
      <c r="C16" s="61"/>
      <c r="D16" s="43">
        <f t="shared" si="0"/>
        <v>36855.341952000002</v>
      </c>
      <c r="E16" s="44">
        <f t="shared" si="1"/>
        <v>913.62006232043223</v>
      </c>
      <c r="F16" s="43">
        <f t="shared" si="2"/>
        <v>3071.2784959999999</v>
      </c>
      <c r="G16" s="44">
        <f t="shared" si="3"/>
        <v>76.135005193369338</v>
      </c>
      <c r="H16" s="43">
        <f t="shared" si="4"/>
        <v>0</v>
      </c>
      <c r="I16" s="44">
        <f t="shared" si="5"/>
        <v>0</v>
      </c>
      <c r="J16" s="43">
        <f t="shared" si="6"/>
        <v>0</v>
      </c>
      <c r="K16" s="44">
        <f t="shared" si="7"/>
        <v>0</v>
      </c>
      <c r="L16" s="39">
        <f t="shared" si="8"/>
        <v>18.651488842105266</v>
      </c>
      <c r="M16" s="40">
        <f t="shared" si="9"/>
        <v>0.46235833113382202</v>
      </c>
      <c r="N16" s="39">
        <f t="shared" si="10"/>
        <v>9.325744421052633</v>
      </c>
      <c r="O16" s="40">
        <f t="shared" si="11"/>
        <v>0.23117916556691101</v>
      </c>
      <c r="P16" s="39">
        <f t="shared" si="12"/>
        <v>3.7302977684210532</v>
      </c>
      <c r="Q16" s="40">
        <f t="shared" si="13"/>
        <v>9.2471666226764393E-2</v>
      </c>
      <c r="R16" s="24">
        <f t="shared" si="14"/>
        <v>18.651488842105262</v>
      </c>
      <c r="S16" s="24">
        <f t="shared" si="15"/>
        <v>0.46235833113382191</v>
      </c>
      <c r="T16" s="39">
        <f t="shared" si="16"/>
        <v>17.718914400000003</v>
      </c>
      <c r="U16" s="40">
        <f t="shared" si="17"/>
        <v>0.43924041457713092</v>
      </c>
      <c r="W16" s="37"/>
    </row>
    <row r="17" spans="1:23" x14ac:dyDescent="0.3">
      <c r="A17" s="17">
        <f t="shared" si="18"/>
        <v>9</v>
      </c>
      <c r="B17" s="43">
        <v>26854.92</v>
      </c>
      <c r="C17" s="61"/>
      <c r="D17" s="43">
        <f t="shared" si="0"/>
        <v>36866.434175999995</v>
      </c>
      <c r="E17" s="44">
        <f t="shared" si="1"/>
        <v>913.89503137092549</v>
      </c>
      <c r="F17" s="43">
        <f t="shared" si="2"/>
        <v>3072.2028479999999</v>
      </c>
      <c r="G17" s="44">
        <f t="shared" si="3"/>
        <v>76.157919280910463</v>
      </c>
      <c r="H17" s="43">
        <f t="shared" si="4"/>
        <v>0</v>
      </c>
      <c r="I17" s="44">
        <f t="shared" si="5"/>
        <v>0</v>
      </c>
      <c r="J17" s="43">
        <f t="shared" si="6"/>
        <v>0</v>
      </c>
      <c r="K17" s="44">
        <f t="shared" si="7"/>
        <v>0</v>
      </c>
      <c r="L17" s="39">
        <f t="shared" si="8"/>
        <v>18.657102315789473</v>
      </c>
      <c r="M17" s="40">
        <f t="shared" si="9"/>
        <v>0.46249748551160197</v>
      </c>
      <c r="N17" s="39">
        <f t="shared" si="10"/>
        <v>9.3285511578947364</v>
      </c>
      <c r="O17" s="40">
        <f t="shared" si="11"/>
        <v>0.23124874275580098</v>
      </c>
      <c r="P17" s="39">
        <f t="shared" si="12"/>
        <v>3.7314204631578947</v>
      </c>
      <c r="Q17" s="40">
        <f t="shared" si="13"/>
        <v>9.2499497102320402E-2</v>
      </c>
      <c r="R17" s="24">
        <f t="shared" si="14"/>
        <v>18.657102315789473</v>
      </c>
      <c r="S17" s="24">
        <f t="shared" si="15"/>
        <v>0.46249748551160197</v>
      </c>
      <c r="T17" s="39">
        <f t="shared" si="16"/>
        <v>17.724247199999997</v>
      </c>
      <c r="U17" s="40">
        <f t="shared" si="17"/>
        <v>0.43937261123602184</v>
      </c>
      <c r="W17" s="37"/>
    </row>
    <row r="18" spans="1:23" x14ac:dyDescent="0.3">
      <c r="A18" s="17">
        <f t="shared" si="18"/>
        <v>10</v>
      </c>
      <c r="B18" s="43">
        <v>28066.22</v>
      </c>
      <c r="C18" s="61"/>
      <c r="D18" s="43">
        <f t="shared" si="0"/>
        <v>38529.306816000004</v>
      </c>
      <c r="E18" s="44">
        <f t="shared" si="1"/>
        <v>955.11656736878388</v>
      </c>
      <c r="F18" s="43">
        <f t="shared" si="2"/>
        <v>3210.7755680000005</v>
      </c>
      <c r="G18" s="44">
        <f t="shared" si="3"/>
        <v>79.593047280731994</v>
      </c>
      <c r="H18" s="43">
        <f t="shared" si="4"/>
        <v>0</v>
      </c>
      <c r="I18" s="44">
        <f t="shared" si="5"/>
        <v>0</v>
      </c>
      <c r="J18" s="43">
        <f t="shared" si="6"/>
        <v>0</v>
      </c>
      <c r="K18" s="44">
        <f t="shared" si="7"/>
        <v>0</v>
      </c>
      <c r="L18" s="39">
        <f t="shared" si="8"/>
        <v>19.49863705263158</v>
      </c>
      <c r="M18" s="40">
        <f t="shared" si="9"/>
        <v>0.48335858672509302</v>
      </c>
      <c r="N18" s="39">
        <f t="shared" si="10"/>
        <v>9.7493185263157898</v>
      </c>
      <c r="O18" s="40">
        <f t="shared" si="11"/>
        <v>0.24167929336254651</v>
      </c>
      <c r="P18" s="39">
        <f t="shared" si="12"/>
        <v>3.899727410526316</v>
      </c>
      <c r="Q18" s="40">
        <f t="shared" si="13"/>
        <v>9.6671717345018601E-2</v>
      </c>
      <c r="R18" s="24">
        <f t="shared" si="14"/>
        <v>19.498637052631583</v>
      </c>
      <c r="S18" s="24">
        <f t="shared" si="15"/>
        <v>0.48335858672509308</v>
      </c>
      <c r="T18" s="39">
        <f t="shared" si="16"/>
        <v>18.523705200000002</v>
      </c>
      <c r="U18" s="40">
        <f t="shared" si="17"/>
        <v>0.45919065738883841</v>
      </c>
      <c r="W18" s="37"/>
    </row>
    <row r="19" spans="1:23" x14ac:dyDescent="0.3">
      <c r="A19" s="17">
        <f t="shared" si="18"/>
        <v>11</v>
      </c>
      <c r="B19" s="43">
        <v>28074.3</v>
      </c>
      <c r="C19" s="61"/>
      <c r="D19" s="43">
        <f t="shared" si="0"/>
        <v>38540.399039999997</v>
      </c>
      <c r="E19" s="44">
        <f t="shared" si="1"/>
        <v>955.39153641927714</v>
      </c>
      <c r="F19" s="43">
        <f t="shared" si="2"/>
        <v>3211.69992</v>
      </c>
      <c r="G19" s="44">
        <f t="shared" si="3"/>
        <v>79.615961368273105</v>
      </c>
      <c r="H19" s="43">
        <f t="shared" si="4"/>
        <v>0</v>
      </c>
      <c r="I19" s="44">
        <f t="shared" si="5"/>
        <v>0</v>
      </c>
      <c r="J19" s="43">
        <f t="shared" si="6"/>
        <v>0</v>
      </c>
      <c r="K19" s="44">
        <f t="shared" si="7"/>
        <v>0</v>
      </c>
      <c r="L19" s="39">
        <f t="shared" si="8"/>
        <v>19.504250526315786</v>
      </c>
      <c r="M19" s="40">
        <f t="shared" si="9"/>
        <v>0.48349774110287297</v>
      </c>
      <c r="N19" s="39">
        <f t="shared" si="10"/>
        <v>9.7521252631578932</v>
      </c>
      <c r="O19" s="40">
        <f t="shared" si="11"/>
        <v>0.24174887055143648</v>
      </c>
      <c r="P19" s="39">
        <f t="shared" si="12"/>
        <v>3.9008501052631575</v>
      </c>
      <c r="Q19" s="40">
        <f t="shared" si="13"/>
        <v>9.6699548220574597E-2</v>
      </c>
      <c r="R19" s="24">
        <f t="shared" si="14"/>
        <v>19.50425052631579</v>
      </c>
      <c r="S19" s="24">
        <f t="shared" si="15"/>
        <v>0.48349774110287308</v>
      </c>
      <c r="T19" s="39">
        <f t="shared" si="16"/>
        <v>18.529038</v>
      </c>
      <c r="U19" s="40">
        <f t="shared" si="17"/>
        <v>0.45932285404772943</v>
      </c>
      <c r="W19" s="37"/>
    </row>
    <row r="20" spans="1:23" x14ac:dyDescent="0.3">
      <c r="A20" s="17">
        <f t="shared" si="18"/>
        <v>12</v>
      </c>
      <c r="B20" s="43">
        <v>29285.599999999999</v>
      </c>
      <c r="C20" s="61"/>
      <c r="D20" s="43">
        <f t="shared" si="0"/>
        <v>40203.271679999998</v>
      </c>
      <c r="E20" s="44">
        <f t="shared" si="1"/>
        <v>996.6130724171353</v>
      </c>
      <c r="F20" s="43">
        <f t="shared" si="2"/>
        <v>3350.2726400000001</v>
      </c>
      <c r="G20" s="44">
        <f t="shared" si="3"/>
        <v>83.051089368094623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20.345785263157893</v>
      </c>
      <c r="M20" s="40">
        <f t="shared" si="9"/>
        <v>0.50435884231636408</v>
      </c>
      <c r="N20" s="39">
        <f t="shared" si="10"/>
        <v>10.172892631578947</v>
      </c>
      <c r="O20" s="40">
        <f t="shared" si="11"/>
        <v>0.25217942115818204</v>
      </c>
      <c r="P20" s="39">
        <f t="shared" si="12"/>
        <v>4.0691570526315788</v>
      </c>
      <c r="Q20" s="40">
        <f t="shared" si="13"/>
        <v>0.10087176846327281</v>
      </c>
      <c r="R20" s="24">
        <f t="shared" si="14"/>
        <v>20.345785263157893</v>
      </c>
      <c r="S20" s="24">
        <f t="shared" si="15"/>
        <v>0.50435884231636408</v>
      </c>
      <c r="T20" s="39">
        <f t="shared" si="16"/>
        <v>19.328495999999998</v>
      </c>
      <c r="U20" s="40">
        <f t="shared" si="17"/>
        <v>0.47914090020054578</v>
      </c>
      <c r="W20" s="37"/>
    </row>
    <row r="21" spans="1:23" x14ac:dyDescent="0.3">
      <c r="A21" s="17">
        <f t="shared" si="18"/>
        <v>13</v>
      </c>
      <c r="B21" s="43">
        <v>29294.91</v>
      </c>
      <c r="C21" s="61"/>
      <c r="D21" s="43">
        <f t="shared" si="0"/>
        <v>40216.052448000002</v>
      </c>
      <c r="E21" s="44">
        <f t="shared" si="1"/>
        <v>996.92989938001836</v>
      </c>
      <c r="F21" s="43">
        <f t="shared" si="2"/>
        <v>3351.337704</v>
      </c>
      <c r="G21" s="44">
        <f t="shared" si="3"/>
        <v>83.07749161500152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20.352253263157895</v>
      </c>
      <c r="M21" s="40">
        <f t="shared" si="9"/>
        <v>0.50451917984818739</v>
      </c>
      <c r="N21" s="39">
        <f t="shared" si="10"/>
        <v>10.176126631578947</v>
      </c>
      <c r="O21" s="40">
        <f t="shared" si="11"/>
        <v>0.2522595899240937</v>
      </c>
      <c r="P21" s="39">
        <f t="shared" si="12"/>
        <v>4.0704506526315791</v>
      </c>
      <c r="Q21" s="40">
        <f t="shared" si="13"/>
        <v>0.10090383596963748</v>
      </c>
      <c r="R21" s="24">
        <f t="shared" si="14"/>
        <v>20.352253263157895</v>
      </c>
      <c r="S21" s="24">
        <f t="shared" si="15"/>
        <v>0.50451917984818739</v>
      </c>
      <c r="T21" s="39">
        <f t="shared" si="16"/>
        <v>19.3346406</v>
      </c>
      <c r="U21" s="40">
        <f t="shared" si="17"/>
        <v>0.47929322085577802</v>
      </c>
      <c r="W21" s="37"/>
    </row>
    <row r="22" spans="1:23" x14ac:dyDescent="0.3">
      <c r="A22" s="17">
        <f t="shared" si="18"/>
        <v>14</v>
      </c>
      <c r="B22" s="43">
        <v>30506.21</v>
      </c>
      <c r="C22" s="61"/>
      <c r="D22" s="43">
        <f t="shared" si="0"/>
        <v>41878.925087999996</v>
      </c>
      <c r="E22" s="44">
        <f t="shared" si="1"/>
        <v>1038.1514353778764</v>
      </c>
      <c r="F22" s="43">
        <f t="shared" si="2"/>
        <v>3489.9104239999997</v>
      </c>
      <c r="G22" s="44">
        <f t="shared" si="3"/>
        <v>86.512619614823038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21.193787999999998</v>
      </c>
      <c r="M22" s="40">
        <f t="shared" si="9"/>
        <v>0.52538028106167833</v>
      </c>
      <c r="N22" s="39">
        <f t="shared" si="10"/>
        <v>10.596893999999999</v>
      </c>
      <c r="O22" s="40">
        <f t="shared" si="11"/>
        <v>0.26269014053083917</v>
      </c>
      <c r="P22" s="39">
        <f t="shared" si="12"/>
        <v>4.2387575999999996</v>
      </c>
      <c r="Q22" s="40">
        <f t="shared" si="13"/>
        <v>0.10507605621233566</v>
      </c>
      <c r="R22" s="24">
        <f t="shared" si="14"/>
        <v>21.193787999999998</v>
      </c>
      <c r="S22" s="24">
        <f t="shared" si="15"/>
        <v>0.52538028106167833</v>
      </c>
      <c r="T22" s="39">
        <f t="shared" si="16"/>
        <v>20.134098599999998</v>
      </c>
      <c r="U22" s="40">
        <f t="shared" si="17"/>
        <v>0.49911126700859443</v>
      </c>
      <c r="W22" s="37"/>
    </row>
    <row r="23" spans="1:23" x14ac:dyDescent="0.3">
      <c r="A23" s="17">
        <f t="shared" si="18"/>
        <v>15</v>
      </c>
      <c r="B23" s="43">
        <v>30519.39</v>
      </c>
      <c r="C23" s="61"/>
      <c r="D23" s="43">
        <f t="shared" si="0"/>
        <v>41897.018592</v>
      </c>
      <c r="E23" s="44">
        <f t="shared" si="1"/>
        <v>1038.5999616260824</v>
      </c>
      <c r="F23" s="43">
        <f t="shared" si="2"/>
        <v>3491.4182159999996</v>
      </c>
      <c r="G23" s="44">
        <f t="shared" si="3"/>
        <v>86.549996802173524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21.202944631578948</v>
      </c>
      <c r="M23" s="40">
        <f t="shared" si="9"/>
        <v>0.52560726802939395</v>
      </c>
      <c r="N23" s="39">
        <f t="shared" si="10"/>
        <v>10.601472315789474</v>
      </c>
      <c r="O23" s="40">
        <f t="shared" si="11"/>
        <v>0.26280363401469697</v>
      </c>
      <c r="P23" s="39">
        <f t="shared" si="12"/>
        <v>4.2405889263157892</v>
      </c>
      <c r="Q23" s="40">
        <f t="shared" si="13"/>
        <v>0.10512145360587878</v>
      </c>
      <c r="R23" s="24">
        <f t="shared" si="14"/>
        <v>21.202944631578944</v>
      </c>
      <c r="S23" s="24">
        <f t="shared" si="15"/>
        <v>0.52560726802939384</v>
      </c>
      <c r="T23" s="39">
        <f t="shared" si="16"/>
        <v>20.142797399999999</v>
      </c>
      <c r="U23" s="40">
        <f t="shared" si="17"/>
        <v>0.49932690462792417</v>
      </c>
      <c r="W23" s="37"/>
    </row>
    <row r="24" spans="1:23" x14ac:dyDescent="0.3">
      <c r="A24" s="17">
        <f t="shared" si="18"/>
        <v>16</v>
      </c>
      <c r="B24" s="43">
        <v>31730.69</v>
      </c>
      <c r="C24" s="61"/>
      <c r="D24" s="43">
        <f t="shared" si="0"/>
        <v>43559.891232000002</v>
      </c>
      <c r="E24" s="44">
        <f t="shared" si="1"/>
        <v>1079.8214976239406</v>
      </c>
      <c r="F24" s="43">
        <f t="shared" si="2"/>
        <v>3629.9909359999997</v>
      </c>
      <c r="G24" s="44">
        <f t="shared" si="3"/>
        <v>89.985124801995042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22.044479368421054</v>
      </c>
      <c r="M24" s="40">
        <f t="shared" si="9"/>
        <v>0.546468369242885</v>
      </c>
      <c r="N24" s="39">
        <f t="shared" si="10"/>
        <v>11.022239684210527</v>
      </c>
      <c r="O24" s="40">
        <f t="shared" si="11"/>
        <v>0.2732341846214425</v>
      </c>
      <c r="P24" s="39">
        <f t="shared" si="12"/>
        <v>4.4088958736842105</v>
      </c>
      <c r="Q24" s="40">
        <f t="shared" si="13"/>
        <v>0.10929367384857698</v>
      </c>
      <c r="R24" s="24">
        <f t="shared" si="14"/>
        <v>22.044479368421051</v>
      </c>
      <c r="S24" s="24">
        <f t="shared" si="15"/>
        <v>0.54646836924288489</v>
      </c>
      <c r="T24" s="39">
        <f t="shared" si="16"/>
        <v>20.942255400000001</v>
      </c>
      <c r="U24" s="40">
        <f t="shared" si="17"/>
        <v>0.51914495078074063</v>
      </c>
      <c r="W24" s="37"/>
    </row>
    <row r="25" spans="1:23" x14ac:dyDescent="0.3">
      <c r="A25" s="17">
        <f t="shared" si="18"/>
        <v>17</v>
      </c>
      <c r="B25" s="43">
        <v>31743.86</v>
      </c>
      <c r="C25" s="61"/>
      <c r="D25" s="43">
        <f t="shared" si="0"/>
        <v>43577.971008</v>
      </c>
      <c r="E25" s="44">
        <f t="shared" si="1"/>
        <v>1080.2696835639156</v>
      </c>
      <c r="F25" s="43">
        <f t="shared" si="2"/>
        <v>3631.4975840000002</v>
      </c>
      <c r="G25" s="44">
        <f t="shared" si="3"/>
        <v>90.022473630326303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22.053629052631578</v>
      </c>
      <c r="M25" s="40">
        <f t="shared" si="9"/>
        <v>0.54669518398983585</v>
      </c>
      <c r="N25" s="39">
        <f t="shared" si="10"/>
        <v>11.026814526315789</v>
      </c>
      <c r="O25" s="40">
        <f t="shared" si="11"/>
        <v>0.27334759199491793</v>
      </c>
      <c r="P25" s="39">
        <f t="shared" si="12"/>
        <v>4.4107258105263156</v>
      </c>
      <c r="Q25" s="40">
        <f t="shared" si="13"/>
        <v>0.10933903679796717</v>
      </c>
      <c r="R25" s="24">
        <f t="shared" si="14"/>
        <v>22.053629052631578</v>
      </c>
      <c r="S25" s="24">
        <f t="shared" si="15"/>
        <v>0.54669518398983585</v>
      </c>
      <c r="T25" s="39">
        <f t="shared" si="16"/>
        <v>20.950947599999999</v>
      </c>
      <c r="U25" s="40">
        <f t="shared" si="17"/>
        <v>0.51936042479034406</v>
      </c>
      <c r="W25" s="37"/>
    </row>
    <row r="26" spans="1:23" x14ac:dyDescent="0.3">
      <c r="A26" s="17">
        <f t="shared" si="18"/>
        <v>18</v>
      </c>
      <c r="B26" s="43">
        <v>32955.160000000003</v>
      </c>
      <c r="C26" s="61"/>
      <c r="D26" s="43">
        <f t="shared" si="0"/>
        <v>45240.843648000002</v>
      </c>
      <c r="E26" s="44">
        <f t="shared" si="1"/>
        <v>1121.491219561774</v>
      </c>
      <c r="F26" s="43">
        <f t="shared" si="2"/>
        <v>3770.0703040000008</v>
      </c>
      <c r="G26" s="44">
        <f t="shared" si="3"/>
        <v>93.457601630147835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22.895163789473685</v>
      </c>
      <c r="M26" s="40">
        <f t="shared" si="9"/>
        <v>0.56755628520332679</v>
      </c>
      <c r="N26" s="39">
        <f t="shared" si="10"/>
        <v>11.447581894736842</v>
      </c>
      <c r="O26" s="40">
        <f t="shared" si="11"/>
        <v>0.2837781426016634</v>
      </c>
      <c r="P26" s="39">
        <f t="shared" si="12"/>
        <v>4.579032757894737</v>
      </c>
      <c r="Q26" s="40">
        <f t="shared" si="13"/>
        <v>0.11351125704066536</v>
      </c>
      <c r="R26" s="24">
        <f t="shared" si="14"/>
        <v>22.895163789473688</v>
      </c>
      <c r="S26" s="24">
        <f t="shared" si="15"/>
        <v>0.5675562852033269</v>
      </c>
      <c r="T26" s="39">
        <f t="shared" si="16"/>
        <v>21.750405600000001</v>
      </c>
      <c r="U26" s="40">
        <f t="shared" si="17"/>
        <v>0.53917847094316051</v>
      </c>
      <c r="W26" s="37"/>
    </row>
    <row r="27" spans="1:23" x14ac:dyDescent="0.3">
      <c r="A27" s="17">
        <f t="shared" si="18"/>
        <v>19</v>
      </c>
      <c r="B27" s="43">
        <v>32968.339999999997</v>
      </c>
      <c r="C27" s="61"/>
      <c r="D27" s="43">
        <f t="shared" si="0"/>
        <v>45258.937151999999</v>
      </c>
      <c r="E27" s="44">
        <f t="shared" si="1"/>
        <v>1121.9397458099797</v>
      </c>
      <c r="F27" s="43">
        <f t="shared" si="2"/>
        <v>3771.5780959999993</v>
      </c>
      <c r="G27" s="44">
        <f t="shared" si="3"/>
        <v>93.494978817498293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22.904320421052631</v>
      </c>
      <c r="M27" s="40">
        <f t="shared" si="9"/>
        <v>0.5677832721710423</v>
      </c>
      <c r="N27" s="39">
        <f t="shared" si="10"/>
        <v>11.452160210526316</v>
      </c>
      <c r="O27" s="40">
        <f t="shared" si="11"/>
        <v>0.28389163608552115</v>
      </c>
      <c r="P27" s="39">
        <f t="shared" si="12"/>
        <v>4.5808640842105266</v>
      </c>
      <c r="Q27" s="40">
        <f t="shared" si="13"/>
        <v>0.11355665443420848</v>
      </c>
      <c r="R27" s="24">
        <f t="shared" si="14"/>
        <v>22.904320421052628</v>
      </c>
      <c r="S27" s="24">
        <f t="shared" si="15"/>
        <v>0.5677832721710423</v>
      </c>
      <c r="T27" s="39">
        <f t="shared" si="16"/>
        <v>21.759104399999998</v>
      </c>
      <c r="U27" s="40">
        <f t="shared" si="17"/>
        <v>0.53939410856249015</v>
      </c>
      <c r="W27" s="37"/>
    </row>
    <row r="28" spans="1:23" x14ac:dyDescent="0.3">
      <c r="A28" s="17">
        <f t="shared" si="18"/>
        <v>20</v>
      </c>
      <c r="B28" s="43">
        <v>34179.64</v>
      </c>
      <c r="C28" s="61"/>
      <c r="D28" s="43">
        <f t="shared" si="0"/>
        <v>46921.809792</v>
      </c>
      <c r="E28" s="44">
        <f t="shared" si="1"/>
        <v>1163.1612818078379</v>
      </c>
      <c r="F28" s="43">
        <f t="shared" si="2"/>
        <v>3910.1508159999998</v>
      </c>
      <c r="G28" s="44">
        <f t="shared" si="3"/>
        <v>96.930106817319825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23.745855157894738</v>
      </c>
      <c r="M28" s="40">
        <f t="shared" si="9"/>
        <v>0.58864437338453335</v>
      </c>
      <c r="N28" s="39">
        <f t="shared" si="10"/>
        <v>11.872927578947369</v>
      </c>
      <c r="O28" s="40">
        <f t="shared" si="11"/>
        <v>0.29432218669226667</v>
      </c>
      <c r="P28" s="39">
        <f t="shared" si="12"/>
        <v>4.7491710315789479</v>
      </c>
      <c r="Q28" s="40">
        <f t="shared" si="13"/>
        <v>0.11772887467690668</v>
      </c>
      <c r="R28" s="24">
        <f t="shared" si="14"/>
        <v>23.745855157894738</v>
      </c>
      <c r="S28" s="24">
        <f t="shared" si="15"/>
        <v>0.58864437338453335</v>
      </c>
      <c r="T28" s="39">
        <f t="shared" si="16"/>
        <v>22.5585624</v>
      </c>
      <c r="U28" s="40">
        <f t="shared" si="17"/>
        <v>0.55921215471530672</v>
      </c>
      <c r="W28" s="37"/>
    </row>
    <row r="29" spans="1:23" x14ac:dyDescent="0.3">
      <c r="A29" s="17">
        <f t="shared" si="18"/>
        <v>21</v>
      </c>
      <c r="B29" s="43">
        <v>34192.81</v>
      </c>
      <c r="C29" s="61"/>
      <c r="D29" s="43">
        <f t="shared" si="0"/>
        <v>46939.889567999999</v>
      </c>
      <c r="E29" s="44">
        <f t="shared" si="1"/>
        <v>1163.6094677478129</v>
      </c>
      <c r="F29" s="43">
        <f t="shared" si="2"/>
        <v>3911.6574639999999</v>
      </c>
      <c r="G29" s="44">
        <f t="shared" si="3"/>
        <v>96.967455645651071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23.755004842105262</v>
      </c>
      <c r="M29" s="40">
        <f t="shared" si="9"/>
        <v>0.5888711881314842</v>
      </c>
      <c r="N29" s="39">
        <f t="shared" si="10"/>
        <v>11.877502421052631</v>
      </c>
      <c r="O29" s="40">
        <f t="shared" si="11"/>
        <v>0.2944355940657421</v>
      </c>
      <c r="P29" s="39">
        <f t="shared" si="12"/>
        <v>4.7510009684210521</v>
      </c>
      <c r="Q29" s="40">
        <f t="shared" si="13"/>
        <v>0.11777423762629685</v>
      </c>
      <c r="R29" s="24">
        <f t="shared" si="14"/>
        <v>23.755004842105262</v>
      </c>
      <c r="S29" s="24">
        <f t="shared" si="15"/>
        <v>0.5888711881314842</v>
      </c>
      <c r="T29" s="39">
        <f t="shared" si="16"/>
        <v>22.567254599999998</v>
      </c>
      <c r="U29" s="40">
        <f t="shared" si="17"/>
        <v>0.55942762872491003</v>
      </c>
      <c r="W29" s="37"/>
    </row>
    <row r="30" spans="1:23" x14ac:dyDescent="0.3">
      <c r="A30" s="17">
        <f t="shared" si="18"/>
        <v>22</v>
      </c>
      <c r="B30" s="43">
        <v>35404.14</v>
      </c>
      <c r="C30" s="61"/>
      <c r="D30" s="43">
        <f t="shared" si="0"/>
        <v>48602.803392000002</v>
      </c>
      <c r="E30" s="44">
        <f t="shared" si="1"/>
        <v>1204.8320246703636</v>
      </c>
      <c r="F30" s="43">
        <f t="shared" si="2"/>
        <v>4050.233616</v>
      </c>
      <c r="G30" s="44">
        <f t="shared" si="3"/>
        <v>100.40266872253029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24.596560421052633</v>
      </c>
      <c r="M30" s="40">
        <f t="shared" si="9"/>
        <v>0.60973280600726909</v>
      </c>
      <c r="N30" s="39">
        <f t="shared" si="10"/>
        <v>12.298280210526316</v>
      </c>
      <c r="O30" s="40">
        <f t="shared" si="11"/>
        <v>0.30486640300363455</v>
      </c>
      <c r="P30" s="39">
        <f t="shared" si="12"/>
        <v>4.9193120842105262</v>
      </c>
      <c r="Q30" s="40">
        <f t="shared" si="13"/>
        <v>0.12194656120145381</v>
      </c>
      <c r="R30" s="24">
        <f t="shared" si="14"/>
        <v>24.596560421052629</v>
      </c>
      <c r="S30" s="24">
        <f t="shared" si="15"/>
        <v>0.60973280600726898</v>
      </c>
      <c r="T30" s="39">
        <f t="shared" si="16"/>
        <v>23.3667324</v>
      </c>
      <c r="U30" s="40">
        <f t="shared" si="17"/>
        <v>0.57924616570690557</v>
      </c>
      <c r="W30" s="37"/>
    </row>
    <row r="31" spans="1:23" x14ac:dyDescent="0.3">
      <c r="A31" s="17">
        <f t="shared" si="18"/>
        <v>23</v>
      </c>
      <c r="B31" s="43">
        <v>36628.620000000003</v>
      </c>
      <c r="C31" s="61"/>
      <c r="D31" s="43">
        <f t="shared" si="0"/>
        <v>50283.769536000007</v>
      </c>
      <c r="E31" s="44">
        <f t="shared" si="1"/>
        <v>1246.5020869164277</v>
      </c>
      <c r="F31" s="43">
        <f t="shared" si="2"/>
        <v>4190.314128</v>
      </c>
      <c r="G31" s="44">
        <f t="shared" si="3"/>
        <v>103.8751739097023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25.447251789473686</v>
      </c>
      <c r="M31" s="40">
        <f t="shared" si="9"/>
        <v>0.63082089418847553</v>
      </c>
      <c r="N31" s="39">
        <f t="shared" si="10"/>
        <v>12.723625894736843</v>
      </c>
      <c r="O31" s="40">
        <f t="shared" si="11"/>
        <v>0.31541044709423777</v>
      </c>
      <c r="P31" s="39">
        <f t="shared" si="12"/>
        <v>5.0894503578947372</v>
      </c>
      <c r="Q31" s="40">
        <f t="shared" si="13"/>
        <v>0.12616417883769512</v>
      </c>
      <c r="R31" s="24">
        <f t="shared" si="14"/>
        <v>25.447251789473686</v>
      </c>
      <c r="S31" s="24">
        <f t="shared" si="15"/>
        <v>0.63082089418847553</v>
      </c>
      <c r="T31" s="39">
        <f t="shared" si="16"/>
        <v>24.174889200000003</v>
      </c>
      <c r="U31" s="40">
        <f t="shared" si="17"/>
        <v>0.59927984947905177</v>
      </c>
      <c r="W31" s="37"/>
    </row>
    <row r="32" spans="1:23" x14ac:dyDescent="0.3">
      <c r="A32" s="17">
        <f t="shared" si="18"/>
        <v>24</v>
      </c>
      <c r="B32" s="43">
        <v>37839.919999999998</v>
      </c>
      <c r="C32" s="61"/>
      <c r="D32" s="43">
        <f t="shared" si="0"/>
        <v>51946.642176000001</v>
      </c>
      <c r="E32" s="44">
        <f t="shared" si="1"/>
        <v>1287.7236229142859</v>
      </c>
      <c r="F32" s="43">
        <f t="shared" si="2"/>
        <v>4328.8868480000001</v>
      </c>
      <c r="G32" s="44">
        <f t="shared" si="3"/>
        <v>107.31030190952383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26.288786526315789</v>
      </c>
      <c r="M32" s="40">
        <f t="shared" si="9"/>
        <v>0.65168199540196647</v>
      </c>
      <c r="N32" s="39">
        <f t="shared" si="10"/>
        <v>13.144393263157895</v>
      </c>
      <c r="O32" s="40">
        <f t="shared" si="11"/>
        <v>0.32584099770098324</v>
      </c>
      <c r="P32" s="39">
        <f t="shared" si="12"/>
        <v>5.2577573052631577</v>
      </c>
      <c r="Q32" s="40">
        <f t="shared" si="13"/>
        <v>0.13033639908039329</v>
      </c>
      <c r="R32" s="24">
        <f t="shared" si="14"/>
        <v>26.288786526315793</v>
      </c>
      <c r="S32" s="24">
        <f t="shared" si="15"/>
        <v>0.65168199540196659</v>
      </c>
      <c r="T32" s="39">
        <f t="shared" si="16"/>
        <v>24.9743472</v>
      </c>
      <c r="U32" s="40">
        <f t="shared" si="17"/>
        <v>0.61909789563186823</v>
      </c>
      <c r="W32" s="37"/>
    </row>
    <row r="33" spans="1:23" x14ac:dyDescent="0.3">
      <c r="A33" s="17">
        <f t="shared" si="18"/>
        <v>25</v>
      </c>
      <c r="B33" s="43">
        <v>37853.1</v>
      </c>
      <c r="C33" s="61"/>
      <c r="D33" s="43">
        <f t="shared" si="0"/>
        <v>51964.735679999998</v>
      </c>
      <c r="E33" s="44">
        <f t="shared" si="1"/>
        <v>1288.1721491624917</v>
      </c>
      <c r="F33" s="43">
        <f t="shared" si="2"/>
        <v>4330.3946399999995</v>
      </c>
      <c r="G33" s="44">
        <f t="shared" si="3"/>
        <v>107.3476790968743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26.297943157894736</v>
      </c>
      <c r="M33" s="40">
        <f t="shared" si="9"/>
        <v>0.65190898236968198</v>
      </c>
      <c r="N33" s="39">
        <f t="shared" si="10"/>
        <v>13.148971578947368</v>
      </c>
      <c r="O33" s="40">
        <f t="shared" si="11"/>
        <v>0.32595449118484099</v>
      </c>
      <c r="P33" s="39">
        <f t="shared" si="12"/>
        <v>5.2595886315789473</v>
      </c>
      <c r="Q33" s="40">
        <f t="shared" si="13"/>
        <v>0.13038179647393641</v>
      </c>
      <c r="R33" s="24">
        <f t="shared" si="14"/>
        <v>26.297943157894732</v>
      </c>
      <c r="S33" s="24">
        <f t="shared" si="15"/>
        <v>0.65190898236968198</v>
      </c>
      <c r="T33" s="39">
        <f t="shared" si="16"/>
        <v>24.983045999999998</v>
      </c>
      <c r="U33" s="40">
        <f t="shared" si="17"/>
        <v>0.61931353325119787</v>
      </c>
      <c r="W33" s="37"/>
    </row>
    <row r="34" spans="1:23" x14ac:dyDescent="0.3">
      <c r="A34" s="17">
        <f t="shared" si="18"/>
        <v>26</v>
      </c>
      <c r="B34" s="43">
        <v>37853.1</v>
      </c>
      <c r="C34" s="61"/>
      <c r="D34" s="43">
        <f t="shared" si="0"/>
        <v>51964.735679999998</v>
      </c>
      <c r="E34" s="44">
        <f t="shared" si="1"/>
        <v>1288.1721491624917</v>
      </c>
      <c r="F34" s="43">
        <f t="shared" si="2"/>
        <v>4330.3946399999995</v>
      </c>
      <c r="G34" s="44">
        <f t="shared" si="3"/>
        <v>107.3476790968743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26.297943157894736</v>
      </c>
      <c r="M34" s="40">
        <f t="shared" si="9"/>
        <v>0.65190898236968198</v>
      </c>
      <c r="N34" s="39">
        <f t="shared" si="10"/>
        <v>13.148971578947368</v>
      </c>
      <c r="O34" s="40">
        <f t="shared" si="11"/>
        <v>0.32595449118484099</v>
      </c>
      <c r="P34" s="39">
        <f t="shared" si="12"/>
        <v>5.2595886315789473</v>
      </c>
      <c r="Q34" s="40">
        <f t="shared" si="13"/>
        <v>0.13038179647393641</v>
      </c>
      <c r="R34" s="24">
        <f t="shared" si="14"/>
        <v>26.297943157894732</v>
      </c>
      <c r="S34" s="24">
        <f t="shared" si="15"/>
        <v>0.65190898236968198</v>
      </c>
      <c r="T34" s="39">
        <f t="shared" si="16"/>
        <v>24.983045999999998</v>
      </c>
      <c r="U34" s="40">
        <f t="shared" si="17"/>
        <v>0.61931353325119787</v>
      </c>
      <c r="W34" s="37"/>
    </row>
    <row r="35" spans="1:23" x14ac:dyDescent="0.3">
      <c r="A35" s="17">
        <f t="shared" si="18"/>
        <v>27</v>
      </c>
      <c r="B35" s="43">
        <v>37866.239999999998</v>
      </c>
      <c r="C35" s="61"/>
      <c r="D35" s="43">
        <f t="shared" si="0"/>
        <v>51982.774271999995</v>
      </c>
      <c r="E35" s="44">
        <f t="shared" si="1"/>
        <v>1288.6193141777742</v>
      </c>
      <c r="F35" s="43">
        <f t="shared" si="2"/>
        <v>4331.8978559999996</v>
      </c>
      <c r="G35" s="44">
        <f t="shared" si="3"/>
        <v>107.38494284814786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26.307071999999998</v>
      </c>
      <c r="M35" s="40">
        <f t="shared" si="9"/>
        <v>0.65213528045433922</v>
      </c>
      <c r="N35" s="39">
        <f t="shared" si="10"/>
        <v>13.153535999999999</v>
      </c>
      <c r="O35" s="40">
        <f t="shared" si="11"/>
        <v>0.32606764022716961</v>
      </c>
      <c r="P35" s="39">
        <f t="shared" si="12"/>
        <v>5.2614143999999996</v>
      </c>
      <c r="Q35" s="40">
        <f t="shared" si="13"/>
        <v>0.13042705609086783</v>
      </c>
      <c r="R35" s="24">
        <f t="shared" si="14"/>
        <v>26.307071999999998</v>
      </c>
      <c r="S35" s="24">
        <f t="shared" si="15"/>
        <v>0.65213528045433922</v>
      </c>
      <c r="T35" s="39">
        <f t="shared" si="16"/>
        <v>24.991718399999996</v>
      </c>
      <c r="U35" s="40">
        <f t="shared" si="17"/>
        <v>0.61952851643162221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140625" style="1" customWidth="1"/>
    <col min="24" max="16384" width="8.85546875" style="1"/>
  </cols>
  <sheetData>
    <row r="1" spans="1:21" ht="16.5" x14ac:dyDescent="0.3">
      <c r="A1" s="5" t="s">
        <v>51</v>
      </c>
      <c r="B1" s="5"/>
      <c r="C1" s="5" t="s">
        <v>85</v>
      </c>
      <c r="D1" s="5"/>
      <c r="E1" s="5"/>
      <c r="F1"/>
      <c r="G1"/>
      <c r="H1"/>
      <c r="I1"/>
      <c r="J1"/>
      <c r="K1"/>
      <c r="N1" s="34">
        <f>Inhoud!$C$3</f>
        <v>43922</v>
      </c>
      <c r="Q1" s="8" t="s">
        <v>50</v>
      </c>
    </row>
    <row r="2" spans="1:21" x14ac:dyDescent="0.3">
      <c r="A2" s="8"/>
      <c r="C2"/>
      <c r="D2"/>
      <c r="E2"/>
      <c r="F2"/>
      <c r="G2"/>
      <c r="H2"/>
      <c r="I2"/>
      <c r="J2"/>
      <c r="K2"/>
      <c r="L2" s="32"/>
      <c r="T2" s="1" t="s">
        <v>4</v>
      </c>
      <c r="U2" s="12">
        <f>'LOG4'!U2</f>
        <v>1.3728</v>
      </c>
    </row>
    <row r="3" spans="1:21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1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1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1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1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1" x14ac:dyDescent="0.3">
      <c r="A8" s="17">
        <v>0</v>
      </c>
      <c r="B8" s="43">
        <v>20228.900000000001</v>
      </c>
      <c r="C8" s="61"/>
      <c r="D8" s="43">
        <f t="shared" ref="D8:D35" si="0">B8*$U$2</f>
        <v>27770.233920000002</v>
      </c>
      <c r="E8" s="44">
        <f t="shared" ref="E8:E35" si="1">D8/40.3399</f>
        <v>688.40611702061733</v>
      </c>
      <c r="F8" s="43">
        <f t="shared" ref="F8:F35" si="2">B8/12*$U$2</f>
        <v>2314.1861600000002</v>
      </c>
      <c r="G8" s="44">
        <f t="shared" ref="G8:G35" si="3">F8/40.3399</f>
        <v>57.36717641838478</v>
      </c>
      <c r="H8" s="43">
        <f t="shared" ref="H8:H35" si="4">((B8&lt;19968.2)*913.03+(B8&gt;19968.2)*(B8&lt;20424.71)*(20424.71-B8+456.51)+(B8&gt;20424.71)*(B8&lt;22659.62)*456.51+(B8&gt;22659.62)*(B8&lt;23116.13)*(23116.13-B8))/12*$U$2</f>
        <v>74.625407999999737</v>
      </c>
      <c r="I8" s="44">
        <f t="shared" ref="I8:I35" si="5">H8/40.3399</f>
        <v>1.8499155426761031</v>
      </c>
      <c r="J8" s="43">
        <f t="shared" ref="J8:J35" si="6">((B8&lt;19968.2)*456.51+(B8&gt;19968.2)*(B8&lt;20196.46)*(20196.46-B8+228.26)+(B8&gt;20196.46)*(B8&lt;22659.62)*228.26+(B8&gt;22659.62)*(B8&lt;22887.88)*(22887.88-B8))/12*$U$2</f>
        <v>26.112943999999999</v>
      </c>
      <c r="K8" s="44">
        <f t="shared" ref="K8:K35" si="7">J8/40.3399</f>
        <v>0.64732297303662123</v>
      </c>
      <c r="L8" s="39">
        <f t="shared" ref="L8:L35" si="8">D8/1976</f>
        <v>14.053762105263159</v>
      </c>
      <c r="M8" s="40">
        <f t="shared" ref="M8:M35" si="9">L8/40.3399</f>
        <v>0.3483836624598266</v>
      </c>
      <c r="N8" s="39">
        <f t="shared" ref="N8:N35" si="10">L8/2</f>
        <v>7.0268810526315795</v>
      </c>
      <c r="O8" s="40">
        <f t="shared" ref="O8:O35" si="11">N8/40.3399</f>
        <v>0.1741918312299133</v>
      </c>
      <c r="P8" s="39">
        <f t="shared" ref="P8:P35" si="12">L8/5</f>
        <v>2.8107524210526318</v>
      </c>
      <c r="Q8" s="40">
        <f t="shared" ref="Q8:Q35" si="13">P8/40.3399</f>
        <v>6.9676732491965321E-2</v>
      </c>
      <c r="R8" s="24">
        <f t="shared" ref="R8:R35" si="14">(F8+H8)/1976*12</f>
        <v>14.506952842105264</v>
      </c>
      <c r="S8" s="24">
        <f t="shared" ref="S8:S35" si="15">R8/40.3399</f>
        <v>0.35961796737486368</v>
      </c>
      <c r="T8" s="39">
        <f t="shared" ref="T8:T35" si="16">D8/2080</f>
        <v>13.351074000000001</v>
      </c>
      <c r="U8" s="40">
        <f t="shared" ref="U8:U35" si="17">T8/40.3399</f>
        <v>0.33096447933683526</v>
      </c>
    </row>
    <row r="9" spans="1:21" x14ac:dyDescent="0.3">
      <c r="A9" s="17">
        <f t="shared" ref="A9:A35" si="18">+A8+1</f>
        <v>1</v>
      </c>
      <c r="B9" s="43">
        <v>20614.2</v>
      </c>
      <c r="C9" s="61"/>
      <c r="D9" s="43">
        <f t="shared" si="0"/>
        <v>28299.173760000001</v>
      </c>
      <c r="E9" s="44">
        <f t="shared" si="1"/>
        <v>701.51819315367663</v>
      </c>
      <c r="F9" s="43">
        <f t="shared" si="2"/>
        <v>2358.2644800000003</v>
      </c>
      <c r="G9" s="44">
        <f t="shared" si="3"/>
        <v>58.45984942947306</v>
      </c>
      <c r="H9" s="43">
        <f t="shared" si="4"/>
        <v>52.224743999999994</v>
      </c>
      <c r="I9" s="44">
        <f t="shared" si="5"/>
        <v>1.2946175870540084</v>
      </c>
      <c r="J9" s="43">
        <f t="shared" si="6"/>
        <v>26.112943999999999</v>
      </c>
      <c r="K9" s="44">
        <f t="shared" si="7"/>
        <v>0.64732297303662123</v>
      </c>
      <c r="L9" s="39">
        <f t="shared" si="8"/>
        <v>14.321444210526316</v>
      </c>
      <c r="M9" s="40">
        <f t="shared" si="9"/>
        <v>0.35501932851906715</v>
      </c>
      <c r="N9" s="39">
        <f t="shared" si="10"/>
        <v>7.160722105263158</v>
      </c>
      <c r="O9" s="40">
        <f t="shared" si="11"/>
        <v>0.17750966425953357</v>
      </c>
      <c r="P9" s="39">
        <f t="shared" si="12"/>
        <v>2.864288842105263</v>
      </c>
      <c r="Q9" s="40">
        <f t="shared" si="13"/>
        <v>7.1003865703813424E-2</v>
      </c>
      <c r="R9" s="24">
        <f t="shared" si="14"/>
        <v>14.638598526315793</v>
      </c>
      <c r="S9" s="24">
        <f t="shared" si="15"/>
        <v>0.36288137864287695</v>
      </c>
      <c r="T9" s="39">
        <f t="shared" si="16"/>
        <v>13.605372000000001</v>
      </c>
      <c r="U9" s="40">
        <f t="shared" si="17"/>
        <v>0.33726836209311378</v>
      </c>
    </row>
    <row r="10" spans="1:21" x14ac:dyDescent="0.3">
      <c r="A10" s="17">
        <f t="shared" si="18"/>
        <v>2</v>
      </c>
      <c r="B10" s="43">
        <v>21206.19</v>
      </c>
      <c r="C10" s="61"/>
      <c r="D10" s="43">
        <f t="shared" si="0"/>
        <v>29111.857631999999</v>
      </c>
      <c r="E10" s="44">
        <f t="shared" si="1"/>
        <v>721.664100109321</v>
      </c>
      <c r="F10" s="43">
        <f t="shared" si="2"/>
        <v>2425.9881359999999</v>
      </c>
      <c r="G10" s="44">
        <f t="shared" si="3"/>
        <v>60.138675009110088</v>
      </c>
      <c r="H10" s="43">
        <f t="shared" si="4"/>
        <v>52.224743999999994</v>
      </c>
      <c r="I10" s="44">
        <f t="shared" si="5"/>
        <v>1.2946175870540084</v>
      </c>
      <c r="J10" s="43">
        <f t="shared" si="6"/>
        <v>26.112943999999999</v>
      </c>
      <c r="K10" s="44">
        <f t="shared" si="7"/>
        <v>0.64732297303662123</v>
      </c>
      <c r="L10" s="39">
        <f t="shared" si="8"/>
        <v>14.73272147368421</v>
      </c>
      <c r="M10" s="40">
        <f t="shared" si="9"/>
        <v>0.36521462556139728</v>
      </c>
      <c r="N10" s="39">
        <f t="shared" si="10"/>
        <v>7.3663607368421049</v>
      </c>
      <c r="O10" s="40">
        <f t="shared" si="11"/>
        <v>0.18260731278069864</v>
      </c>
      <c r="P10" s="39">
        <f t="shared" si="12"/>
        <v>2.9465442947368419</v>
      </c>
      <c r="Q10" s="40">
        <f t="shared" si="13"/>
        <v>7.3042925112279458E-2</v>
      </c>
      <c r="R10" s="24">
        <f t="shared" si="14"/>
        <v>15.049875789473685</v>
      </c>
      <c r="S10" s="24">
        <f t="shared" si="15"/>
        <v>0.37307667568520708</v>
      </c>
      <c r="T10" s="39">
        <f t="shared" si="16"/>
        <v>13.9960854</v>
      </c>
      <c r="U10" s="40">
        <f t="shared" si="17"/>
        <v>0.3469538942833274</v>
      </c>
    </row>
    <row r="11" spans="1:21" x14ac:dyDescent="0.3">
      <c r="A11" s="17">
        <f t="shared" si="18"/>
        <v>3</v>
      </c>
      <c r="B11" s="43">
        <v>22005.19</v>
      </c>
      <c r="C11" s="61"/>
      <c r="D11" s="43">
        <f t="shared" si="0"/>
        <v>30208.724832</v>
      </c>
      <c r="E11" s="44">
        <f t="shared" si="1"/>
        <v>748.85472775093638</v>
      </c>
      <c r="F11" s="43">
        <f t="shared" si="2"/>
        <v>2517.393736</v>
      </c>
      <c r="G11" s="44">
        <f t="shared" si="3"/>
        <v>62.404560645911367</v>
      </c>
      <c r="H11" s="43">
        <f t="shared" si="4"/>
        <v>52.224743999999994</v>
      </c>
      <c r="I11" s="44">
        <f t="shared" si="5"/>
        <v>1.2946175870540084</v>
      </c>
      <c r="J11" s="43">
        <f t="shared" si="6"/>
        <v>26.112943999999999</v>
      </c>
      <c r="K11" s="44">
        <f t="shared" si="7"/>
        <v>0.64732297303662123</v>
      </c>
      <c r="L11" s="39">
        <f t="shared" si="8"/>
        <v>15.287816210526316</v>
      </c>
      <c r="M11" s="40">
        <f t="shared" si="9"/>
        <v>0.37897506465128361</v>
      </c>
      <c r="N11" s="39">
        <f t="shared" si="10"/>
        <v>7.6439081052631579</v>
      </c>
      <c r="O11" s="40">
        <f t="shared" si="11"/>
        <v>0.18948753232564181</v>
      </c>
      <c r="P11" s="39">
        <f t="shared" si="12"/>
        <v>3.057563242105263</v>
      </c>
      <c r="Q11" s="40">
        <f t="shared" si="13"/>
        <v>7.5795012930256714E-2</v>
      </c>
      <c r="R11" s="24">
        <f t="shared" si="14"/>
        <v>15.604970526315791</v>
      </c>
      <c r="S11" s="24">
        <f t="shared" si="15"/>
        <v>0.38683711477509342</v>
      </c>
      <c r="T11" s="39">
        <f t="shared" si="16"/>
        <v>14.523425400000001</v>
      </c>
      <c r="U11" s="40">
        <f t="shared" si="17"/>
        <v>0.36002631141871944</v>
      </c>
    </row>
    <row r="12" spans="1:21" x14ac:dyDescent="0.3">
      <c r="A12" s="17">
        <f t="shared" si="18"/>
        <v>4</v>
      </c>
      <c r="B12" s="43">
        <v>22799.46</v>
      </c>
      <c r="C12" s="61"/>
      <c r="D12" s="43">
        <f t="shared" si="0"/>
        <v>31299.098687999998</v>
      </c>
      <c r="E12" s="44">
        <f t="shared" si="1"/>
        <v>775.88438959937923</v>
      </c>
      <c r="F12" s="43">
        <f t="shared" si="2"/>
        <v>2608.2582240000002</v>
      </c>
      <c r="G12" s="44">
        <f t="shared" si="3"/>
        <v>64.65703246661495</v>
      </c>
      <c r="H12" s="43">
        <f t="shared" si="4"/>
        <v>36.227048000000217</v>
      </c>
      <c r="I12" s="44">
        <f t="shared" si="5"/>
        <v>0.89804506208493862</v>
      </c>
      <c r="J12" s="43">
        <f t="shared" si="6"/>
        <v>10.115248000000218</v>
      </c>
      <c r="K12" s="44">
        <f t="shared" si="7"/>
        <v>0.25075044806755142</v>
      </c>
      <c r="L12" s="39">
        <f t="shared" si="8"/>
        <v>15.839624842105263</v>
      </c>
      <c r="M12" s="40">
        <f t="shared" si="9"/>
        <v>0.39265404331952392</v>
      </c>
      <c r="N12" s="39">
        <f t="shared" si="10"/>
        <v>7.9198124210526313</v>
      </c>
      <c r="O12" s="40">
        <f t="shared" si="11"/>
        <v>0.19632702165976196</v>
      </c>
      <c r="P12" s="39">
        <f t="shared" si="12"/>
        <v>3.1679249684210524</v>
      </c>
      <c r="Q12" s="40">
        <f t="shared" si="13"/>
        <v>7.8530808663904786E-2</v>
      </c>
      <c r="R12" s="24">
        <f t="shared" si="14"/>
        <v>16.059627157894738</v>
      </c>
      <c r="S12" s="24">
        <f t="shared" si="15"/>
        <v>0.39810775827145672</v>
      </c>
      <c r="T12" s="39">
        <f t="shared" si="16"/>
        <v>15.047643599999999</v>
      </c>
      <c r="U12" s="40">
        <f t="shared" si="17"/>
        <v>0.37302134115354768</v>
      </c>
    </row>
    <row r="13" spans="1:21" x14ac:dyDescent="0.3">
      <c r="A13" s="17">
        <f t="shared" si="18"/>
        <v>5</v>
      </c>
      <c r="B13" s="43">
        <v>22807.51</v>
      </c>
      <c r="C13" s="61"/>
      <c r="D13" s="43">
        <f t="shared" si="0"/>
        <v>31310.149727999997</v>
      </c>
      <c r="E13" s="44">
        <f t="shared" si="1"/>
        <v>776.15833772518022</v>
      </c>
      <c r="F13" s="43">
        <f t="shared" si="2"/>
        <v>2609.1791440000002</v>
      </c>
      <c r="G13" s="44">
        <f t="shared" si="3"/>
        <v>64.679861477098356</v>
      </c>
      <c r="H13" s="43">
        <f t="shared" si="4"/>
        <v>35.306128000000299</v>
      </c>
      <c r="I13" s="44">
        <f t="shared" si="5"/>
        <v>0.87521605160152349</v>
      </c>
      <c r="J13" s="43">
        <f t="shared" si="6"/>
        <v>9.1943280000002989</v>
      </c>
      <c r="K13" s="44">
        <f t="shared" si="7"/>
        <v>0.22792143758413627</v>
      </c>
      <c r="L13" s="39">
        <f t="shared" si="8"/>
        <v>15.845217473684208</v>
      </c>
      <c r="M13" s="40">
        <f t="shared" si="9"/>
        <v>0.39279268103501019</v>
      </c>
      <c r="N13" s="39">
        <f t="shared" si="10"/>
        <v>7.9226087368421041</v>
      </c>
      <c r="O13" s="40">
        <f t="shared" si="11"/>
        <v>0.1963963405175051</v>
      </c>
      <c r="P13" s="39">
        <f t="shared" si="12"/>
        <v>3.1690434947368415</v>
      </c>
      <c r="Q13" s="40">
        <f t="shared" si="13"/>
        <v>7.8558536207002039E-2</v>
      </c>
      <c r="R13" s="24">
        <f t="shared" si="14"/>
        <v>16.059627157894738</v>
      </c>
      <c r="S13" s="24">
        <f t="shared" si="15"/>
        <v>0.39810775827145672</v>
      </c>
      <c r="T13" s="39">
        <f t="shared" si="16"/>
        <v>15.052956599999998</v>
      </c>
      <c r="U13" s="40">
        <f t="shared" si="17"/>
        <v>0.37315304698325968</v>
      </c>
    </row>
    <row r="14" spans="1:21" x14ac:dyDescent="0.3">
      <c r="A14" s="17">
        <f t="shared" si="18"/>
        <v>6</v>
      </c>
      <c r="B14" s="43">
        <v>23939.58</v>
      </c>
      <c r="C14" s="61"/>
      <c r="D14" s="43">
        <f t="shared" si="0"/>
        <v>32864.255424000003</v>
      </c>
      <c r="E14" s="44">
        <f t="shared" si="1"/>
        <v>814.68361161034125</v>
      </c>
      <c r="F14" s="43">
        <f t="shared" si="2"/>
        <v>2738.6879520000002</v>
      </c>
      <c r="G14" s="44">
        <f t="shared" si="3"/>
        <v>67.890300967528432</v>
      </c>
      <c r="H14" s="43">
        <f t="shared" si="4"/>
        <v>0</v>
      </c>
      <c r="I14" s="44">
        <f t="shared" si="5"/>
        <v>0</v>
      </c>
      <c r="J14" s="43">
        <f t="shared" si="6"/>
        <v>0</v>
      </c>
      <c r="K14" s="44">
        <f t="shared" si="7"/>
        <v>0</v>
      </c>
      <c r="L14" s="39">
        <f t="shared" si="8"/>
        <v>16.631708210526316</v>
      </c>
      <c r="M14" s="40">
        <f t="shared" si="9"/>
        <v>0.41228927713073943</v>
      </c>
      <c r="N14" s="39">
        <f t="shared" si="10"/>
        <v>8.315854105263158</v>
      </c>
      <c r="O14" s="40">
        <f t="shared" si="11"/>
        <v>0.20614463856536971</v>
      </c>
      <c r="P14" s="39">
        <f t="shared" si="12"/>
        <v>3.3263416421052634</v>
      </c>
      <c r="Q14" s="40">
        <f t="shared" si="13"/>
        <v>8.2457855426147891E-2</v>
      </c>
      <c r="R14" s="24">
        <f t="shared" si="14"/>
        <v>16.631708210526316</v>
      </c>
      <c r="S14" s="24">
        <f t="shared" si="15"/>
        <v>0.41228927713073943</v>
      </c>
      <c r="T14" s="39">
        <f t="shared" si="16"/>
        <v>15.8001228</v>
      </c>
      <c r="U14" s="40">
        <f t="shared" si="17"/>
        <v>0.39167481327420245</v>
      </c>
    </row>
    <row r="15" spans="1:21" x14ac:dyDescent="0.3">
      <c r="A15" s="17">
        <f t="shared" si="18"/>
        <v>7</v>
      </c>
      <c r="B15" s="43">
        <v>25236.69</v>
      </c>
      <c r="C15" s="61"/>
      <c r="D15" s="43">
        <f t="shared" si="0"/>
        <v>34644.928031999996</v>
      </c>
      <c r="E15" s="44">
        <f t="shared" si="1"/>
        <v>858.82533253676866</v>
      </c>
      <c r="F15" s="43">
        <f t="shared" si="2"/>
        <v>2887.0773359999998</v>
      </c>
      <c r="G15" s="44">
        <f t="shared" si="3"/>
        <v>71.568777711397402</v>
      </c>
      <c r="H15" s="43">
        <f t="shared" si="4"/>
        <v>0</v>
      </c>
      <c r="I15" s="44">
        <f t="shared" si="5"/>
        <v>0</v>
      </c>
      <c r="J15" s="43">
        <f t="shared" si="6"/>
        <v>0</v>
      </c>
      <c r="K15" s="44">
        <f t="shared" si="7"/>
        <v>0</v>
      </c>
      <c r="L15" s="39">
        <f t="shared" si="8"/>
        <v>17.532858315789472</v>
      </c>
      <c r="M15" s="40">
        <f t="shared" si="9"/>
        <v>0.4346282047250854</v>
      </c>
      <c r="N15" s="39">
        <f t="shared" si="10"/>
        <v>8.766429157894736</v>
      </c>
      <c r="O15" s="40">
        <f t="shared" si="11"/>
        <v>0.2173141023625427</v>
      </c>
      <c r="P15" s="39">
        <f t="shared" si="12"/>
        <v>3.5065716631578945</v>
      </c>
      <c r="Q15" s="40">
        <f t="shared" si="13"/>
        <v>8.6925640945017077E-2</v>
      </c>
      <c r="R15" s="24">
        <f t="shared" si="14"/>
        <v>17.532858315789472</v>
      </c>
      <c r="S15" s="24">
        <f t="shared" si="15"/>
        <v>0.4346282047250854</v>
      </c>
      <c r="T15" s="39">
        <f t="shared" si="16"/>
        <v>16.656215399999997</v>
      </c>
      <c r="U15" s="40">
        <f t="shared" si="17"/>
        <v>0.4128967944888311</v>
      </c>
    </row>
    <row r="16" spans="1:21" x14ac:dyDescent="0.3">
      <c r="A16" s="17">
        <f t="shared" si="18"/>
        <v>8</v>
      </c>
      <c r="B16" s="43">
        <v>25236.69</v>
      </c>
      <c r="C16" s="61"/>
      <c r="D16" s="43">
        <f t="shared" si="0"/>
        <v>34644.928031999996</v>
      </c>
      <c r="E16" s="44">
        <f t="shared" si="1"/>
        <v>858.82533253676866</v>
      </c>
      <c r="F16" s="43">
        <f t="shared" si="2"/>
        <v>2887.0773359999998</v>
      </c>
      <c r="G16" s="44">
        <f t="shared" si="3"/>
        <v>71.568777711397402</v>
      </c>
      <c r="H16" s="43">
        <f t="shared" si="4"/>
        <v>0</v>
      </c>
      <c r="I16" s="44">
        <f t="shared" si="5"/>
        <v>0</v>
      </c>
      <c r="J16" s="43">
        <f t="shared" si="6"/>
        <v>0</v>
      </c>
      <c r="K16" s="44">
        <f t="shared" si="7"/>
        <v>0</v>
      </c>
      <c r="L16" s="39">
        <f t="shared" si="8"/>
        <v>17.532858315789472</v>
      </c>
      <c r="M16" s="40">
        <f t="shared" si="9"/>
        <v>0.4346282047250854</v>
      </c>
      <c r="N16" s="39">
        <f t="shared" si="10"/>
        <v>8.766429157894736</v>
      </c>
      <c r="O16" s="40">
        <f t="shared" si="11"/>
        <v>0.2173141023625427</v>
      </c>
      <c r="P16" s="39">
        <f t="shared" si="12"/>
        <v>3.5065716631578945</v>
      </c>
      <c r="Q16" s="40">
        <f t="shared" si="13"/>
        <v>8.6925640945017077E-2</v>
      </c>
      <c r="R16" s="24">
        <f t="shared" si="14"/>
        <v>17.532858315789472</v>
      </c>
      <c r="S16" s="24">
        <f t="shared" si="15"/>
        <v>0.4346282047250854</v>
      </c>
      <c r="T16" s="39">
        <f t="shared" si="16"/>
        <v>16.656215399999997</v>
      </c>
      <c r="U16" s="40">
        <f t="shared" si="17"/>
        <v>0.4128967944888311</v>
      </c>
    </row>
    <row r="17" spans="1:21" x14ac:dyDescent="0.3">
      <c r="A17" s="17">
        <f t="shared" si="18"/>
        <v>9</v>
      </c>
      <c r="B17" s="43">
        <v>25897.439999999999</v>
      </c>
      <c r="C17" s="61"/>
      <c r="D17" s="43">
        <f t="shared" si="0"/>
        <v>35552.005632</v>
      </c>
      <c r="E17" s="44">
        <f t="shared" si="1"/>
        <v>881.31119888745388</v>
      </c>
      <c r="F17" s="43">
        <f t="shared" si="2"/>
        <v>2962.667136</v>
      </c>
      <c r="G17" s="44">
        <f t="shared" si="3"/>
        <v>73.442599907287828</v>
      </c>
      <c r="H17" s="43">
        <f t="shared" si="4"/>
        <v>0</v>
      </c>
      <c r="I17" s="44">
        <f t="shared" si="5"/>
        <v>0</v>
      </c>
      <c r="J17" s="43">
        <f t="shared" si="6"/>
        <v>0</v>
      </c>
      <c r="K17" s="44">
        <f t="shared" si="7"/>
        <v>0</v>
      </c>
      <c r="L17" s="39">
        <f t="shared" si="8"/>
        <v>17.991905684210526</v>
      </c>
      <c r="M17" s="40">
        <f t="shared" si="9"/>
        <v>0.44600769174466287</v>
      </c>
      <c r="N17" s="39">
        <f t="shared" si="10"/>
        <v>8.9959528421052628</v>
      </c>
      <c r="O17" s="40">
        <f t="shared" si="11"/>
        <v>0.22300384587233144</v>
      </c>
      <c r="P17" s="39">
        <f t="shared" si="12"/>
        <v>3.598381136842105</v>
      </c>
      <c r="Q17" s="40">
        <f t="shared" si="13"/>
        <v>8.9201538348932574E-2</v>
      </c>
      <c r="R17" s="24">
        <f t="shared" si="14"/>
        <v>17.991905684210526</v>
      </c>
      <c r="S17" s="24">
        <f t="shared" si="15"/>
        <v>0.44600769174466287</v>
      </c>
      <c r="T17" s="39">
        <f t="shared" si="16"/>
        <v>17.092310399999999</v>
      </c>
      <c r="U17" s="40">
        <f t="shared" si="17"/>
        <v>0.42370730715742971</v>
      </c>
    </row>
    <row r="18" spans="1:21" x14ac:dyDescent="0.3">
      <c r="A18" s="17">
        <f t="shared" si="18"/>
        <v>10</v>
      </c>
      <c r="B18" s="43">
        <v>26250.83</v>
      </c>
      <c r="C18" s="61"/>
      <c r="D18" s="43">
        <f t="shared" si="0"/>
        <v>36037.139424000001</v>
      </c>
      <c r="E18" s="44">
        <f t="shared" si="1"/>
        <v>893.33735145600269</v>
      </c>
      <c r="F18" s="43">
        <f t="shared" si="2"/>
        <v>3003.0949519999999</v>
      </c>
      <c r="G18" s="44">
        <f t="shared" si="3"/>
        <v>74.44477928800022</v>
      </c>
      <c r="H18" s="43">
        <f t="shared" si="4"/>
        <v>0</v>
      </c>
      <c r="I18" s="44">
        <f t="shared" si="5"/>
        <v>0</v>
      </c>
      <c r="J18" s="43">
        <f t="shared" si="6"/>
        <v>0</v>
      </c>
      <c r="K18" s="44">
        <f t="shared" si="7"/>
        <v>0</v>
      </c>
      <c r="L18" s="39">
        <f t="shared" si="8"/>
        <v>18.237418736842105</v>
      </c>
      <c r="M18" s="40">
        <f t="shared" si="9"/>
        <v>0.45209380134413091</v>
      </c>
      <c r="N18" s="39">
        <f t="shared" si="10"/>
        <v>9.1187093684210527</v>
      </c>
      <c r="O18" s="40">
        <f t="shared" si="11"/>
        <v>0.22604690067206545</v>
      </c>
      <c r="P18" s="39">
        <f t="shared" si="12"/>
        <v>3.6474837473684212</v>
      </c>
      <c r="Q18" s="40">
        <f t="shared" si="13"/>
        <v>9.0418760268826184E-2</v>
      </c>
      <c r="R18" s="24">
        <f t="shared" si="14"/>
        <v>18.237418736842102</v>
      </c>
      <c r="S18" s="24">
        <f t="shared" si="15"/>
        <v>0.4520938013441308</v>
      </c>
      <c r="T18" s="39">
        <f t="shared" si="16"/>
        <v>17.325547799999999</v>
      </c>
      <c r="U18" s="40">
        <f t="shared" si="17"/>
        <v>0.4294891112769243</v>
      </c>
    </row>
    <row r="19" spans="1:21" x14ac:dyDescent="0.3">
      <c r="A19" s="17">
        <f t="shared" si="18"/>
        <v>11</v>
      </c>
      <c r="B19" s="43">
        <v>26557.78</v>
      </c>
      <c r="C19" s="61"/>
      <c r="D19" s="43">
        <f t="shared" si="0"/>
        <v>36458.520383999996</v>
      </c>
      <c r="E19" s="44">
        <f t="shared" si="1"/>
        <v>903.78311260067562</v>
      </c>
      <c r="F19" s="43">
        <f t="shared" si="2"/>
        <v>3038.2100319999995</v>
      </c>
      <c r="G19" s="44">
        <f t="shared" si="3"/>
        <v>75.31525938338963</v>
      </c>
      <c r="H19" s="43">
        <f t="shared" si="4"/>
        <v>0</v>
      </c>
      <c r="I19" s="44">
        <f t="shared" si="5"/>
        <v>0</v>
      </c>
      <c r="J19" s="43">
        <f t="shared" si="6"/>
        <v>0</v>
      </c>
      <c r="K19" s="44">
        <f t="shared" si="7"/>
        <v>0</v>
      </c>
      <c r="L19" s="39">
        <f t="shared" si="8"/>
        <v>18.450668210526313</v>
      </c>
      <c r="M19" s="40">
        <f t="shared" si="9"/>
        <v>0.4573801177128925</v>
      </c>
      <c r="N19" s="39">
        <f t="shared" si="10"/>
        <v>9.2253341052631566</v>
      </c>
      <c r="O19" s="40">
        <f t="shared" si="11"/>
        <v>0.22869005885644625</v>
      </c>
      <c r="P19" s="39">
        <f t="shared" si="12"/>
        <v>3.6901336421052626</v>
      </c>
      <c r="Q19" s="40">
        <f t="shared" si="13"/>
        <v>9.14760235425785E-2</v>
      </c>
      <c r="R19" s="24">
        <f t="shared" si="14"/>
        <v>18.450668210526313</v>
      </c>
      <c r="S19" s="24">
        <f t="shared" si="15"/>
        <v>0.4573801177128925</v>
      </c>
      <c r="T19" s="39">
        <f t="shared" si="16"/>
        <v>17.528134799999997</v>
      </c>
      <c r="U19" s="40">
        <f t="shared" si="17"/>
        <v>0.43451111182724789</v>
      </c>
    </row>
    <row r="20" spans="1:21" x14ac:dyDescent="0.3">
      <c r="A20" s="17">
        <f t="shared" si="18"/>
        <v>12</v>
      </c>
      <c r="B20" s="43">
        <v>27390.95</v>
      </c>
      <c r="C20" s="61"/>
      <c r="D20" s="43">
        <f t="shared" si="0"/>
        <v>37602.296159999998</v>
      </c>
      <c r="E20" s="44">
        <f t="shared" si="1"/>
        <v>932.13657346696436</v>
      </c>
      <c r="F20" s="43">
        <f t="shared" si="2"/>
        <v>3133.5246800000004</v>
      </c>
      <c r="G20" s="44">
        <f t="shared" si="3"/>
        <v>77.678047788913716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19.029502105263155</v>
      </c>
      <c r="M20" s="40">
        <f t="shared" si="9"/>
        <v>0.47172903515534631</v>
      </c>
      <c r="N20" s="39">
        <f t="shared" si="10"/>
        <v>9.5147510526315777</v>
      </c>
      <c r="O20" s="40">
        <f t="shared" si="11"/>
        <v>0.23586451757767316</v>
      </c>
      <c r="P20" s="39">
        <f t="shared" si="12"/>
        <v>3.8059004210526313</v>
      </c>
      <c r="Q20" s="40">
        <f t="shared" si="13"/>
        <v>9.4345807031069276E-2</v>
      </c>
      <c r="R20" s="24">
        <f t="shared" si="14"/>
        <v>19.029502105263163</v>
      </c>
      <c r="S20" s="24">
        <f t="shared" si="15"/>
        <v>0.47172903515534653</v>
      </c>
      <c r="T20" s="39">
        <f t="shared" si="16"/>
        <v>18.078026999999999</v>
      </c>
      <c r="U20" s="40">
        <f t="shared" si="17"/>
        <v>0.44814258339757906</v>
      </c>
    </row>
    <row r="21" spans="1:21" x14ac:dyDescent="0.3">
      <c r="A21" s="17">
        <f t="shared" si="18"/>
        <v>13</v>
      </c>
      <c r="B21" s="43">
        <v>27399.03</v>
      </c>
      <c r="C21" s="61"/>
      <c r="D21" s="43">
        <f t="shared" si="0"/>
        <v>37613.388383999998</v>
      </c>
      <c r="E21" s="44">
        <f t="shared" si="1"/>
        <v>932.41154251745786</v>
      </c>
      <c r="F21" s="43">
        <f t="shared" si="2"/>
        <v>3134.449032</v>
      </c>
      <c r="G21" s="44">
        <f t="shared" si="3"/>
        <v>77.700961876454826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19.035115578947366</v>
      </c>
      <c r="M21" s="40">
        <f t="shared" si="9"/>
        <v>0.47186818953312643</v>
      </c>
      <c r="N21" s="39">
        <f t="shared" si="10"/>
        <v>9.5175577894736829</v>
      </c>
      <c r="O21" s="40">
        <f t="shared" si="11"/>
        <v>0.23593409476656321</v>
      </c>
      <c r="P21" s="39">
        <f t="shared" si="12"/>
        <v>3.8070231157894732</v>
      </c>
      <c r="Q21" s="40">
        <f t="shared" si="13"/>
        <v>9.4373637906625285E-2</v>
      </c>
      <c r="R21" s="24">
        <f t="shared" si="14"/>
        <v>19.035115578947369</v>
      </c>
      <c r="S21" s="24">
        <f t="shared" si="15"/>
        <v>0.47186818953312648</v>
      </c>
      <c r="T21" s="39">
        <f t="shared" si="16"/>
        <v>18.0833598</v>
      </c>
      <c r="U21" s="40">
        <f t="shared" si="17"/>
        <v>0.44827478005647015</v>
      </c>
    </row>
    <row r="22" spans="1:21" x14ac:dyDescent="0.3">
      <c r="A22" s="17">
        <f t="shared" si="18"/>
        <v>14</v>
      </c>
      <c r="B22" s="43">
        <v>28531.1</v>
      </c>
      <c r="C22" s="61"/>
      <c r="D22" s="43">
        <f t="shared" si="0"/>
        <v>39167.494079999997</v>
      </c>
      <c r="E22" s="44">
        <f t="shared" si="1"/>
        <v>970.93681640261866</v>
      </c>
      <c r="F22" s="43">
        <f t="shared" si="2"/>
        <v>3263.95784</v>
      </c>
      <c r="G22" s="44">
        <f t="shared" si="3"/>
        <v>80.911401366884903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19.821606315789474</v>
      </c>
      <c r="M22" s="40">
        <f t="shared" si="9"/>
        <v>0.49136478562885566</v>
      </c>
      <c r="N22" s="39">
        <f t="shared" si="10"/>
        <v>9.9108031578947369</v>
      </c>
      <c r="O22" s="40">
        <f t="shared" si="11"/>
        <v>0.24568239281442783</v>
      </c>
      <c r="P22" s="39">
        <f t="shared" si="12"/>
        <v>3.9643212631578946</v>
      </c>
      <c r="Q22" s="40">
        <f t="shared" si="13"/>
        <v>9.8272957125771124E-2</v>
      </c>
      <c r="R22" s="24">
        <f t="shared" si="14"/>
        <v>19.821606315789474</v>
      </c>
      <c r="S22" s="24">
        <f t="shared" si="15"/>
        <v>0.49136478562885566</v>
      </c>
      <c r="T22" s="39">
        <f t="shared" si="16"/>
        <v>18.830525999999999</v>
      </c>
      <c r="U22" s="40">
        <f t="shared" si="17"/>
        <v>0.46679654634741286</v>
      </c>
    </row>
    <row r="23" spans="1:21" x14ac:dyDescent="0.3">
      <c r="A23" s="17">
        <f t="shared" si="18"/>
        <v>15</v>
      </c>
      <c r="B23" s="43">
        <v>28539.18</v>
      </c>
      <c r="C23" s="61"/>
      <c r="D23" s="43">
        <f t="shared" si="0"/>
        <v>39178.586304000004</v>
      </c>
      <c r="E23" s="44">
        <f t="shared" si="1"/>
        <v>971.21178545311227</v>
      </c>
      <c r="F23" s="43">
        <f t="shared" si="2"/>
        <v>3264.882192</v>
      </c>
      <c r="G23" s="44">
        <f t="shared" si="3"/>
        <v>80.934315454426013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19.827219789473688</v>
      </c>
      <c r="M23" s="40">
        <f t="shared" si="9"/>
        <v>0.49150394000663578</v>
      </c>
      <c r="N23" s="39">
        <f t="shared" si="10"/>
        <v>9.9136098947368438</v>
      </c>
      <c r="O23" s="40">
        <f t="shared" si="11"/>
        <v>0.24575197000331789</v>
      </c>
      <c r="P23" s="39">
        <f t="shared" si="12"/>
        <v>3.9654439578947374</v>
      </c>
      <c r="Q23" s="40">
        <f t="shared" si="13"/>
        <v>9.8300788001327161E-2</v>
      </c>
      <c r="R23" s="24">
        <f t="shared" si="14"/>
        <v>19.827219789473684</v>
      </c>
      <c r="S23" s="24">
        <f t="shared" si="15"/>
        <v>0.49150394000663572</v>
      </c>
      <c r="T23" s="39">
        <f t="shared" si="16"/>
        <v>18.8358588</v>
      </c>
      <c r="U23" s="40">
        <f t="shared" si="17"/>
        <v>0.46692874300630394</v>
      </c>
    </row>
    <row r="24" spans="1:21" x14ac:dyDescent="0.3">
      <c r="A24" s="17">
        <f t="shared" si="18"/>
        <v>16</v>
      </c>
      <c r="B24" s="43">
        <v>30153.33</v>
      </c>
      <c r="C24" s="61"/>
      <c r="D24" s="43">
        <f t="shared" si="0"/>
        <v>41394.491424</v>
      </c>
      <c r="E24" s="44">
        <f t="shared" si="1"/>
        <v>1026.142638529099</v>
      </c>
      <c r="F24" s="43">
        <f t="shared" si="2"/>
        <v>3449.5409520000003</v>
      </c>
      <c r="G24" s="44">
        <f t="shared" si="3"/>
        <v>85.511886544091595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20.948629263157894</v>
      </c>
      <c r="M24" s="40">
        <f t="shared" si="9"/>
        <v>0.51930295472120391</v>
      </c>
      <c r="N24" s="39">
        <f t="shared" si="10"/>
        <v>10.474314631578947</v>
      </c>
      <c r="O24" s="40">
        <f t="shared" si="11"/>
        <v>0.25965147736060196</v>
      </c>
      <c r="P24" s="39">
        <f t="shared" si="12"/>
        <v>4.1897258526315788</v>
      </c>
      <c r="Q24" s="40">
        <f t="shared" si="13"/>
        <v>0.10386059094424079</v>
      </c>
      <c r="R24" s="24">
        <f t="shared" si="14"/>
        <v>20.948629263157898</v>
      </c>
      <c r="S24" s="24">
        <f t="shared" si="15"/>
        <v>0.51930295472120402</v>
      </c>
      <c r="T24" s="39">
        <f t="shared" si="16"/>
        <v>19.901197799999998</v>
      </c>
      <c r="U24" s="40">
        <f t="shared" si="17"/>
        <v>0.49333780698514368</v>
      </c>
    </row>
    <row r="25" spans="1:21" x14ac:dyDescent="0.3">
      <c r="A25" s="17">
        <f t="shared" si="18"/>
        <v>17</v>
      </c>
      <c r="B25" s="43">
        <v>30813.67</v>
      </c>
      <c r="C25" s="61"/>
      <c r="D25" s="43">
        <f t="shared" si="0"/>
        <v>42301.006175999995</v>
      </c>
      <c r="E25" s="44">
        <f t="shared" si="1"/>
        <v>1048.6145522423208</v>
      </c>
      <c r="F25" s="43">
        <f t="shared" si="2"/>
        <v>3525.0838480000002</v>
      </c>
      <c r="G25" s="44">
        <f t="shared" si="3"/>
        <v>87.384546020193412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21.407391789473682</v>
      </c>
      <c r="M25" s="40">
        <f t="shared" si="9"/>
        <v>0.53067538068943354</v>
      </c>
      <c r="N25" s="39">
        <f t="shared" si="10"/>
        <v>10.703695894736841</v>
      </c>
      <c r="O25" s="40">
        <f t="shared" si="11"/>
        <v>0.26533769034471677</v>
      </c>
      <c r="P25" s="39">
        <f t="shared" si="12"/>
        <v>4.281478357894736</v>
      </c>
      <c r="Q25" s="40">
        <f t="shared" si="13"/>
        <v>0.10613507613788671</v>
      </c>
      <c r="R25" s="24">
        <f t="shared" si="14"/>
        <v>21.407391789473685</v>
      </c>
      <c r="S25" s="24">
        <f t="shared" si="15"/>
        <v>0.53067538068943365</v>
      </c>
      <c r="T25" s="39">
        <f t="shared" si="16"/>
        <v>20.337022199999996</v>
      </c>
      <c r="U25" s="40">
        <f t="shared" si="17"/>
        <v>0.50414161165496185</v>
      </c>
    </row>
    <row r="26" spans="1:21" x14ac:dyDescent="0.3">
      <c r="A26" s="17">
        <f t="shared" si="18"/>
        <v>18</v>
      </c>
      <c r="B26" s="43">
        <v>31759.200000000001</v>
      </c>
      <c r="C26" s="61"/>
      <c r="D26" s="43">
        <f t="shared" si="0"/>
        <v>43599.029760000005</v>
      </c>
      <c r="E26" s="44">
        <f t="shared" si="1"/>
        <v>1080.7917163899763</v>
      </c>
      <c r="F26" s="43">
        <f t="shared" si="2"/>
        <v>3633.2524800000001</v>
      </c>
      <c r="G26" s="44">
        <f t="shared" si="3"/>
        <v>90.065976365831347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22.064286315789477</v>
      </c>
      <c r="M26" s="40">
        <f t="shared" si="9"/>
        <v>0.54695937064270062</v>
      </c>
      <c r="N26" s="39">
        <f t="shared" si="10"/>
        <v>11.032143157894739</v>
      </c>
      <c r="O26" s="40">
        <f t="shared" si="11"/>
        <v>0.27347968532135031</v>
      </c>
      <c r="P26" s="39">
        <f t="shared" si="12"/>
        <v>4.4128572631578953</v>
      </c>
      <c r="Q26" s="40">
        <f t="shared" si="13"/>
        <v>0.10939187412854011</v>
      </c>
      <c r="R26" s="24">
        <f t="shared" si="14"/>
        <v>22.064286315789474</v>
      </c>
      <c r="S26" s="24">
        <f t="shared" si="15"/>
        <v>0.5469593706427005</v>
      </c>
      <c r="T26" s="39">
        <f t="shared" si="16"/>
        <v>20.961072000000001</v>
      </c>
      <c r="U26" s="40">
        <f t="shared" si="17"/>
        <v>0.51961140211056556</v>
      </c>
    </row>
    <row r="27" spans="1:21" x14ac:dyDescent="0.3">
      <c r="A27" s="17">
        <f t="shared" si="18"/>
        <v>19</v>
      </c>
      <c r="B27" s="43">
        <v>32419.58</v>
      </c>
      <c r="C27" s="61"/>
      <c r="D27" s="43">
        <f t="shared" si="0"/>
        <v>44505.599424</v>
      </c>
      <c r="E27" s="44">
        <f t="shared" si="1"/>
        <v>1103.2649913361213</v>
      </c>
      <c r="F27" s="43">
        <f t="shared" si="2"/>
        <v>3708.7999519999998</v>
      </c>
      <c r="G27" s="44">
        <f t="shared" si="3"/>
        <v>91.938749278010107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22.523076631578949</v>
      </c>
      <c r="M27" s="40">
        <f t="shared" si="9"/>
        <v>0.55833248549398851</v>
      </c>
      <c r="N27" s="39">
        <f t="shared" si="10"/>
        <v>11.261538315789474</v>
      </c>
      <c r="O27" s="40">
        <f t="shared" si="11"/>
        <v>0.27916624274699425</v>
      </c>
      <c r="P27" s="39">
        <f t="shared" si="12"/>
        <v>4.5046153263157898</v>
      </c>
      <c r="Q27" s="40">
        <f t="shared" si="13"/>
        <v>0.11166649709879771</v>
      </c>
      <c r="R27" s="24">
        <f t="shared" si="14"/>
        <v>22.523076631578945</v>
      </c>
      <c r="S27" s="24">
        <f t="shared" si="15"/>
        <v>0.55833248549398851</v>
      </c>
      <c r="T27" s="39">
        <f t="shared" si="16"/>
        <v>21.396922799999999</v>
      </c>
      <c r="U27" s="40">
        <f t="shared" si="17"/>
        <v>0.53041586121928908</v>
      </c>
    </row>
    <row r="28" spans="1:21" x14ac:dyDescent="0.3">
      <c r="A28" s="17">
        <f t="shared" si="18"/>
        <v>20</v>
      </c>
      <c r="B28" s="43">
        <v>32419.58</v>
      </c>
      <c r="C28" s="61"/>
      <c r="D28" s="43">
        <f t="shared" si="0"/>
        <v>44505.599424</v>
      </c>
      <c r="E28" s="44">
        <f t="shared" si="1"/>
        <v>1103.2649913361213</v>
      </c>
      <c r="F28" s="43">
        <f t="shared" si="2"/>
        <v>3708.7999519999998</v>
      </c>
      <c r="G28" s="44">
        <f t="shared" si="3"/>
        <v>91.938749278010107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22.523076631578949</v>
      </c>
      <c r="M28" s="40">
        <f t="shared" si="9"/>
        <v>0.55833248549398851</v>
      </c>
      <c r="N28" s="39">
        <f t="shared" si="10"/>
        <v>11.261538315789474</v>
      </c>
      <c r="O28" s="40">
        <f t="shared" si="11"/>
        <v>0.27916624274699425</v>
      </c>
      <c r="P28" s="39">
        <f t="shared" si="12"/>
        <v>4.5046153263157898</v>
      </c>
      <c r="Q28" s="40">
        <f t="shared" si="13"/>
        <v>0.11166649709879771</v>
      </c>
      <c r="R28" s="24">
        <f t="shared" si="14"/>
        <v>22.523076631578945</v>
      </c>
      <c r="S28" s="24">
        <f t="shared" si="15"/>
        <v>0.55833248549398851</v>
      </c>
      <c r="T28" s="39">
        <f t="shared" si="16"/>
        <v>21.396922799999999</v>
      </c>
      <c r="U28" s="40">
        <f t="shared" si="17"/>
        <v>0.53041586121928908</v>
      </c>
    </row>
    <row r="29" spans="1:21" x14ac:dyDescent="0.3">
      <c r="A29" s="17">
        <f t="shared" si="18"/>
        <v>21</v>
      </c>
      <c r="B29" s="43">
        <v>33079.919999999998</v>
      </c>
      <c r="C29" s="61"/>
      <c r="D29" s="43">
        <f t="shared" si="0"/>
        <v>45412.114175999995</v>
      </c>
      <c r="E29" s="44">
        <f t="shared" si="1"/>
        <v>1125.736905049343</v>
      </c>
      <c r="F29" s="43">
        <f t="shared" si="2"/>
        <v>3784.3428479999998</v>
      </c>
      <c r="G29" s="44">
        <f t="shared" si="3"/>
        <v>93.811408754111923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22.981839157894736</v>
      </c>
      <c r="M29" s="40">
        <f t="shared" si="9"/>
        <v>0.56970491146221824</v>
      </c>
      <c r="N29" s="39">
        <f t="shared" si="10"/>
        <v>11.490919578947368</v>
      </c>
      <c r="O29" s="40">
        <f t="shared" si="11"/>
        <v>0.28485245573110912</v>
      </c>
      <c r="P29" s="39">
        <f t="shared" si="12"/>
        <v>4.5963678315789469</v>
      </c>
      <c r="Q29" s="40">
        <f t="shared" si="13"/>
        <v>0.11394098229244363</v>
      </c>
      <c r="R29" s="24">
        <f t="shared" si="14"/>
        <v>22.981839157894736</v>
      </c>
      <c r="S29" s="24">
        <f t="shared" si="15"/>
        <v>0.56970491146221824</v>
      </c>
      <c r="T29" s="39">
        <f t="shared" si="16"/>
        <v>21.832747199999996</v>
      </c>
      <c r="U29" s="40">
        <f t="shared" si="17"/>
        <v>0.54121966588910719</v>
      </c>
    </row>
    <row r="30" spans="1:21" x14ac:dyDescent="0.3">
      <c r="A30" s="17">
        <f t="shared" si="18"/>
        <v>22</v>
      </c>
      <c r="B30" s="43">
        <v>33131.01</v>
      </c>
      <c r="C30" s="61"/>
      <c r="D30" s="43">
        <f t="shared" si="0"/>
        <v>45482.250528000004</v>
      </c>
      <c r="E30" s="44">
        <f t="shared" si="1"/>
        <v>1127.475539800545</v>
      </c>
      <c r="F30" s="43">
        <f t="shared" si="2"/>
        <v>3790.1875439999999</v>
      </c>
      <c r="G30" s="44">
        <f t="shared" si="3"/>
        <v>93.95629498337874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23.017333263157898</v>
      </c>
      <c r="M30" s="40">
        <f t="shared" si="9"/>
        <v>0.57058478734845397</v>
      </c>
      <c r="N30" s="39">
        <f t="shared" si="10"/>
        <v>11.508666631578949</v>
      </c>
      <c r="O30" s="40">
        <f t="shared" si="11"/>
        <v>0.28529239367422699</v>
      </c>
      <c r="P30" s="39">
        <f t="shared" si="12"/>
        <v>4.6034666526315799</v>
      </c>
      <c r="Q30" s="40">
        <f t="shared" si="13"/>
        <v>0.11411695746969081</v>
      </c>
      <c r="R30" s="24">
        <f t="shared" si="14"/>
        <v>23.017333263157894</v>
      </c>
      <c r="S30" s="24">
        <f t="shared" si="15"/>
        <v>0.57058478734845386</v>
      </c>
      <c r="T30" s="39">
        <f t="shared" si="16"/>
        <v>21.866466600000003</v>
      </c>
      <c r="U30" s="40">
        <f t="shared" si="17"/>
        <v>0.54205554798103128</v>
      </c>
    </row>
    <row r="31" spans="1:21" x14ac:dyDescent="0.3">
      <c r="A31" s="17">
        <f t="shared" si="18"/>
        <v>23</v>
      </c>
      <c r="B31" s="43">
        <v>34271.160000000003</v>
      </c>
      <c r="C31" s="61"/>
      <c r="D31" s="43">
        <f t="shared" si="0"/>
        <v>47047.448448000003</v>
      </c>
      <c r="E31" s="44">
        <f t="shared" si="1"/>
        <v>1166.2757827361993</v>
      </c>
      <c r="F31" s="43">
        <f t="shared" si="2"/>
        <v>3920.6207040000004</v>
      </c>
      <c r="G31" s="44">
        <f t="shared" si="3"/>
        <v>97.189648561349941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23.809437473684213</v>
      </c>
      <c r="M31" s="40">
        <f t="shared" si="9"/>
        <v>0.59022053782196315</v>
      </c>
      <c r="N31" s="39">
        <f t="shared" si="10"/>
        <v>11.904718736842106</v>
      </c>
      <c r="O31" s="40">
        <f t="shared" si="11"/>
        <v>0.29511026891098158</v>
      </c>
      <c r="P31" s="39">
        <f t="shared" si="12"/>
        <v>4.7618874947368424</v>
      </c>
      <c r="Q31" s="40">
        <f t="shared" si="13"/>
        <v>0.11804410756439264</v>
      </c>
      <c r="R31" s="24">
        <f t="shared" si="14"/>
        <v>23.809437473684213</v>
      </c>
      <c r="S31" s="24">
        <f t="shared" si="15"/>
        <v>0.59022053782196315</v>
      </c>
      <c r="T31" s="39">
        <f t="shared" si="16"/>
        <v>22.618965600000003</v>
      </c>
      <c r="U31" s="40">
        <f t="shared" si="17"/>
        <v>0.56070951093086507</v>
      </c>
    </row>
    <row r="32" spans="1:21" x14ac:dyDescent="0.3">
      <c r="A32" s="17">
        <f t="shared" si="18"/>
        <v>24</v>
      </c>
      <c r="B32" s="43">
        <v>35403.230000000003</v>
      </c>
      <c r="C32" s="61"/>
      <c r="D32" s="43">
        <f t="shared" si="0"/>
        <v>48601.554144000002</v>
      </c>
      <c r="E32" s="44">
        <f t="shared" si="1"/>
        <v>1204.80105662136</v>
      </c>
      <c r="F32" s="43">
        <f t="shared" si="2"/>
        <v>4050.1295120000004</v>
      </c>
      <c r="G32" s="44">
        <f t="shared" si="3"/>
        <v>100.40008805178002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24.595928210526317</v>
      </c>
      <c r="M32" s="40">
        <f t="shared" si="9"/>
        <v>0.60971713391769233</v>
      </c>
      <c r="N32" s="39">
        <f t="shared" si="10"/>
        <v>12.297964105263159</v>
      </c>
      <c r="O32" s="40">
        <f t="shared" si="11"/>
        <v>0.30485856695884617</v>
      </c>
      <c r="P32" s="39">
        <f t="shared" si="12"/>
        <v>4.9191856421052638</v>
      </c>
      <c r="Q32" s="40">
        <f t="shared" si="13"/>
        <v>0.12194342678353848</v>
      </c>
      <c r="R32" s="24">
        <f t="shared" si="14"/>
        <v>24.595928210526321</v>
      </c>
      <c r="S32" s="24">
        <f t="shared" si="15"/>
        <v>0.60971713391769244</v>
      </c>
      <c r="T32" s="39">
        <f t="shared" si="16"/>
        <v>23.366131800000002</v>
      </c>
      <c r="U32" s="40">
        <f t="shared" si="17"/>
        <v>0.57923127722180767</v>
      </c>
    </row>
    <row r="33" spans="1:21" x14ac:dyDescent="0.3">
      <c r="A33" s="17">
        <f t="shared" si="18"/>
        <v>25</v>
      </c>
      <c r="B33" s="43">
        <v>35411.279999999999</v>
      </c>
      <c r="C33" s="61"/>
      <c r="D33" s="43">
        <f t="shared" si="0"/>
        <v>48612.605184</v>
      </c>
      <c r="E33" s="44">
        <f t="shared" si="1"/>
        <v>1205.0750047471611</v>
      </c>
      <c r="F33" s="43">
        <f t="shared" si="2"/>
        <v>4051.050432</v>
      </c>
      <c r="G33" s="44">
        <f t="shared" si="3"/>
        <v>100.42291706226342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24.601520842105263</v>
      </c>
      <c r="M33" s="40">
        <f t="shared" si="9"/>
        <v>0.60985577163317861</v>
      </c>
      <c r="N33" s="39">
        <f t="shared" si="10"/>
        <v>12.300760421052631</v>
      </c>
      <c r="O33" s="40">
        <f t="shared" si="11"/>
        <v>0.30492788581658931</v>
      </c>
      <c r="P33" s="39">
        <f t="shared" si="12"/>
        <v>4.9203041684210529</v>
      </c>
      <c r="Q33" s="40">
        <f t="shared" si="13"/>
        <v>0.12197115432663573</v>
      </c>
      <c r="R33" s="24">
        <f t="shared" si="14"/>
        <v>24.601520842105263</v>
      </c>
      <c r="S33" s="24">
        <f t="shared" si="15"/>
        <v>0.60985577163317861</v>
      </c>
      <c r="T33" s="39">
        <f t="shared" si="16"/>
        <v>23.371444799999999</v>
      </c>
      <c r="U33" s="40">
        <f t="shared" si="17"/>
        <v>0.57936298305151968</v>
      </c>
    </row>
    <row r="34" spans="1:21" x14ac:dyDescent="0.3">
      <c r="A34" s="17">
        <f t="shared" si="18"/>
        <v>26</v>
      </c>
      <c r="B34" s="43">
        <v>35411.279999999999</v>
      </c>
      <c r="C34" s="61"/>
      <c r="D34" s="43">
        <f t="shared" si="0"/>
        <v>48612.605184</v>
      </c>
      <c r="E34" s="44">
        <f t="shared" si="1"/>
        <v>1205.0750047471611</v>
      </c>
      <c r="F34" s="43">
        <f t="shared" si="2"/>
        <v>4051.050432</v>
      </c>
      <c r="G34" s="44">
        <f t="shared" si="3"/>
        <v>100.42291706226342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24.601520842105263</v>
      </c>
      <c r="M34" s="40">
        <f t="shared" si="9"/>
        <v>0.60985577163317861</v>
      </c>
      <c r="N34" s="39">
        <f t="shared" si="10"/>
        <v>12.300760421052631</v>
      </c>
      <c r="O34" s="40">
        <f t="shared" si="11"/>
        <v>0.30492788581658931</v>
      </c>
      <c r="P34" s="39">
        <f t="shared" si="12"/>
        <v>4.9203041684210529</v>
      </c>
      <c r="Q34" s="40">
        <f t="shared" si="13"/>
        <v>0.12197115432663573</v>
      </c>
      <c r="R34" s="24">
        <f t="shared" si="14"/>
        <v>24.601520842105263</v>
      </c>
      <c r="S34" s="24">
        <f t="shared" si="15"/>
        <v>0.60985577163317861</v>
      </c>
      <c r="T34" s="39">
        <f t="shared" si="16"/>
        <v>23.371444799999999</v>
      </c>
      <c r="U34" s="40">
        <f t="shared" si="17"/>
        <v>0.57936298305151968</v>
      </c>
    </row>
    <row r="35" spans="1:21" x14ac:dyDescent="0.3">
      <c r="A35" s="17">
        <f t="shared" si="18"/>
        <v>27</v>
      </c>
      <c r="B35" s="43">
        <v>35419.360000000001</v>
      </c>
      <c r="C35" s="61"/>
      <c r="D35" s="43">
        <f t="shared" si="0"/>
        <v>48623.697408</v>
      </c>
      <c r="E35" s="44">
        <f t="shared" si="1"/>
        <v>1205.3499737976545</v>
      </c>
      <c r="F35" s="43">
        <f t="shared" si="2"/>
        <v>4051.974784</v>
      </c>
      <c r="G35" s="44">
        <f t="shared" si="3"/>
        <v>100.44583114980453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24.607134315789473</v>
      </c>
      <c r="M35" s="40">
        <f t="shared" si="9"/>
        <v>0.60999492601095873</v>
      </c>
      <c r="N35" s="39">
        <f t="shared" si="10"/>
        <v>12.303567157894737</v>
      </c>
      <c r="O35" s="40">
        <f t="shared" si="11"/>
        <v>0.30499746300547936</v>
      </c>
      <c r="P35" s="39">
        <f t="shared" si="12"/>
        <v>4.9214268631578948</v>
      </c>
      <c r="Q35" s="40">
        <f t="shared" si="13"/>
        <v>0.12199898520219174</v>
      </c>
      <c r="R35" s="24">
        <f t="shared" si="14"/>
        <v>24.607134315789473</v>
      </c>
      <c r="S35" s="24">
        <f t="shared" si="15"/>
        <v>0.60999492601095873</v>
      </c>
      <c r="T35" s="39">
        <f t="shared" si="16"/>
        <v>23.3767776</v>
      </c>
      <c r="U35" s="40">
        <f t="shared" si="17"/>
        <v>0.57949517971041076</v>
      </c>
    </row>
    <row r="36" spans="1:21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zoomScale="75" zoomScaleNormal="75" workbookViewId="0"/>
  </sheetViews>
  <sheetFormatPr defaultColWidth="8.85546875" defaultRowHeight="14.25" x14ac:dyDescent="0.2"/>
  <cols>
    <col min="1" max="1" width="4.42578125" style="65" customWidth="1"/>
    <col min="2" max="21" width="8.85546875" style="65" customWidth="1"/>
    <col min="22" max="24" width="8.85546875" style="65"/>
    <col min="31" max="16384" width="8.85546875" style="65"/>
  </cols>
  <sheetData>
    <row r="1" spans="1:30" ht="15.75" x14ac:dyDescent="0.3">
      <c r="A1" s="64" t="s">
        <v>75</v>
      </c>
      <c r="H1" s="66" t="s">
        <v>88</v>
      </c>
      <c r="P1" s="34">
        <f>Inhoud!$C$3</f>
        <v>43922</v>
      </c>
    </row>
    <row r="2" spans="1:30" s="67" customFormat="1" ht="15.75" x14ac:dyDescent="0.3">
      <c r="V2" s="68" t="s">
        <v>89</v>
      </c>
      <c r="W2" s="69">
        <f>ROUND(1.02^5,4)</f>
        <v>1.1041000000000001</v>
      </c>
      <c r="Y2" s="70"/>
      <c r="Z2" s="70"/>
      <c r="AA2" s="70"/>
      <c r="AB2" s="70"/>
      <c r="AC2" s="70"/>
      <c r="AD2" s="70"/>
    </row>
    <row r="3" spans="1:30" s="67" customFormat="1" ht="15.75" x14ac:dyDescent="0.3">
      <c r="B3" s="71" t="s">
        <v>90</v>
      </c>
      <c r="V3" s="68" t="s">
        <v>91</v>
      </c>
      <c r="W3" s="69">
        <f>'LOG4'!U2</f>
        <v>1.3728</v>
      </c>
      <c r="Y3" s="70"/>
      <c r="Z3" s="70"/>
      <c r="AA3" s="70"/>
      <c r="AB3" s="70"/>
      <c r="AC3" s="70"/>
      <c r="AD3" s="70"/>
    </row>
    <row r="4" spans="1:30" x14ac:dyDescent="0.2">
      <c r="A4" s="72"/>
      <c r="B4" s="73" t="s">
        <v>5</v>
      </c>
      <c r="C4" s="74"/>
      <c r="D4" s="74"/>
      <c r="E4" s="75"/>
      <c r="F4" s="73" t="s">
        <v>6</v>
      </c>
      <c r="G4" s="74"/>
      <c r="H4" s="74"/>
      <c r="I4" s="75"/>
      <c r="J4" s="73" t="s">
        <v>7</v>
      </c>
      <c r="K4" s="76"/>
      <c r="L4" s="73" t="s">
        <v>8</v>
      </c>
      <c r="M4" s="75"/>
      <c r="N4" s="73" t="s">
        <v>9</v>
      </c>
      <c r="O4" s="74"/>
      <c r="P4" s="74"/>
      <c r="Q4" s="74"/>
      <c r="R4" s="74"/>
      <c r="S4" s="75"/>
      <c r="T4" s="77" t="s">
        <v>10</v>
      </c>
      <c r="U4" s="77"/>
      <c r="V4" s="77"/>
      <c r="W4" s="78"/>
    </row>
    <row r="5" spans="1:30" x14ac:dyDescent="0.2">
      <c r="A5" s="79"/>
      <c r="B5" s="80"/>
      <c r="C5" s="81"/>
      <c r="D5" s="80"/>
      <c r="E5" s="82"/>
      <c r="F5" s="83"/>
      <c r="G5" s="83"/>
      <c r="H5" s="80"/>
      <c r="I5" s="81"/>
      <c r="J5" s="80"/>
      <c r="K5" s="81"/>
      <c r="L5" s="84" t="s">
        <v>11</v>
      </c>
      <c r="M5" s="81"/>
      <c r="N5" s="84" t="s">
        <v>12</v>
      </c>
      <c r="O5" s="85"/>
      <c r="P5" s="85"/>
      <c r="Q5" s="85"/>
      <c r="R5" s="85"/>
      <c r="S5" s="81"/>
      <c r="T5" s="86"/>
      <c r="U5" s="86"/>
      <c r="V5" s="87" t="s">
        <v>13</v>
      </c>
      <c r="W5" s="81"/>
    </row>
    <row r="6" spans="1:30" x14ac:dyDescent="0.2">
      <c r="A6" s="79"/>
      <c r="B6" s="88" t="s">
        <v>92</v>
      </c>
      <c r="C6" s="89"/>
      <c r="D6" s="90">
        <f>Inhoud!$C$3</f>
        <v>43922</v>
      </c>
      <c r="E6" s="91"/>
      <c r="F6" s="88" t="s">
        <v>92</v>
      </c>
      <c r="G6" s="89"/>
      <c r="H6" s="90">
        <f>D6</f>
        <v>43922</v>
      </c>
      <c r="I6" s="91"/>
      <c r="J6" s="92"/>
      <c r="K6" s="93"/>
      <c r="L6" s="92"/>
      <c r="M6" s="93"/>
      <c r="N6" s="94">
        <v>1</v>
      </c>
      <c r="O6" s="95"/>
      <c r="P6" s="95">
        <v>0.5</v>
      </c>
      <c r="Q6" s="95"/>
      <c r="R6" s="95">
        <v>0.2</v>
      </c>
      <c r="S6" s="96"/>
      <c r="T6" s="86" t="s">
        <v>7</v>
      </c>
      <c r="U6" s="86"/>
      <c r="V6" s="86"/>
      <c r="W6" s="97"/>
    </row>
    <row r="7" spans="1:30" x14ac:dyDescent="0.2">
      <c r="A7" s="79"/>
      <c r="B7" s="73"/>
      <c r="C7" s="75"/>
      <c r="D7" s="98"/>
      <c r="E7" s="76"/>
      <c r="F7" s="99"/>
      <c r="G7" s="99"/>
      <c r="H7" s="98"/>
      <c r="I7" s="76"/>
      <c r="J7" s="98"/>
      <c r="K7" s="76"/>
      <c r="L7" s="98"/>
      <c r="M7" s="76"/>
      <c r="N7" s="98"/>
      <c r="O7" s="76"/>
      <c r="P7" s="98"/>
      <c r="Q7" s="76"/>
      <c r="R7" s="98"/>
      <c r="S7" s="76"/>
      <c r="T7" s="72"/>
      <c r="U7" s="72"/>
      <c r="V7" s="98"/>
      <c r="W7" s="76"/>
    </row>
    <row r="8" spans="1:30" x14ac:dyDescent="0.2">
      <c r="A8" s="79">
        <v>0</v>
      </c>
      <c r="B8" s="100">
        <f>F8*12</f>
        <v>26901.840000000004</v>
      </c>
      <c r="C8" s="101"/>
      <c r="D8" s="100">
        <f>H8*12</f>
        <v>29702.321544000002</v>
      </c>
      <c r="E8" s="102"/>
      <c r="F8" s="100">
        <f>2197.73+44.09</f>
        <v>2241.8200000000002</v>
      </c>
      <c r="G8" s="102"/>
      <c r="H8" s="100">
        <f>F8*$W$2</f>
        <v>2475.1934620000002</v>
      </c>
      <c r="I8" s="102"/>
      <c r="J8" s="100">
        <f t="shared" ref="J8:J35" si="0">((F8&lt;19968.2/12*1.2434)*913.03/12+(F8&gt;19968.2/12*1.2434)*(F8&lt;20424.71/12*1.2434)*(20424.71/12*-F8/1.2434+456.51/12)+(F8&gt;20424.71/12*1.2434)*(F8&lt;22659.62/12*1.2434)*456.51/12+(F8&gt;22659.62/12*1.2434)*(F8&lt;23116.13/12*1.2434)*(23116.13/12-F8/1.2434))*$W$3</f>
        <v>52.224743999999994</v>
      </c>
      <c r="K8" s="102">
        <f t="shared" ref="K8:K35" si="1">J8/40.3399</f>
        <v>1.2946175870540084</v>
      </c>
      <c r="L8" s="100">
        <f t="shared" ref="L8:L35" si="2">((F8&lt;19968.2/12*1.2434)*456.51/12+(F8&gt;19968.2/12*1.2434)*(F8&lt;20196.46/12*1.2434)*(20196.46/12-F8/1.2434+228.26/12)+(F8&gt;20196.46/12*1.2434)*(F8&lt;22659.62/12*1.2434)*228.26/12+(F8&gt;22659.62/12*1.2434)*(F8&lt;22887.88/12*1.2434)*(22887.88/12-F8/1.2434))*$W$3</f>
        <v>26.112943999999999</v>
      </c>
      <c r="M8" s="102">
        <f t="shared" ref="M8:M35" si="3">L8/40.3399</f>
        <v>0.64732297303662123</v>
      </c>
      <c r="N8" s="103">
        <f t="shared" ref="N8:N35" si="4">D8/1976</f>
        <v>15.031539242914981</v>
      </c>
      <c r="O8" s="104"/>
      <c r="P8" s="103">
        <f>N8/2</f>
        <v>7.5157696214574905</v>
      </c>
      <c r="Q8" s="104"/>
      <c r="R8" s="103">
        <f>N8/5</f>
        <v>3.0063078485829964</v>
      </c>
      <c r="S8" s="104"/>
      <c r="T8" s="105">
        <f>(H8+J8)/1976*12</f>
        <v>15.348693558704456</v>
      </c>
      <c r="U8" s="105">
        <f>T8/40.3399</f>
        <v>0.38048417469315632</v>
      </c>
      <c r="V8" s="103">
        <f t="shared" ref="V8:V35" si="5">D8/2080</f>
        <v>14.279962280769231</v>
      </c>
      <c r="W8" s="104"/>
      <c r="Y8" s="106"/>
      <c r="AC8" s="106"/>
    </row>
    <row r="9" spans="1:30" x14ac:dyDescent="0.2">
      <c r="A9" s="79">
        <f t="shared" ref="A9:A35" si="6">+A8+1</f>
        <v>1</v>
      </c>
      <c r="B9" s="100">
        <f t="shared" ref="B9:B35" si="7">F9*12</f>
        <v>27381</v>
      </c>
      <c r="C9" s="101"/>
      <c r="D9" s="100">
        <f t="shared" ref="D9:D35" si="8">H9*12</f>
        <v>30231.362100000006</v>
      </c>
      <c r="E9" s="102"/>
      <c r="F9" s="100">
        <f>2237.66+44.09</f>
        <v>2281.75</v>
      </c>
      <c r="G9" s="102"/>
      <c r="H9" s="100">
        <f t="shared" ref="H9:H35" si="9">F9*$W$2</f>
        <v>2519.2801750000003</v>
      </c>
      <c r="I9" s="102"/>
      <c r="J9" s="100">
        <f t="shared" si="0"/>
        <v>52.224743999999994</v>
      </c>
      <c r="K9" s="102">
        <f t="shared" si="1"/>
        <v>1.2946175870540084</v>
      </c>
      <c r="L9" s="100">
        <f t="shared" si="2"/>
        <v>26.112943999999999</v>
      </c>
      <c r="M9" s="102">
        <f t="shared" si="3"/>
        <v>0.64732297303662123</v>
      </c>
      <c r="N9" s="103">
        <f t="shared" si="4"/>
        <v>15.299272317813768</v>
      </c>
      <c r="O9" s="104"/>
      <c r="P9" s="103">
        <f t="shared" ref="P9:P35" si="10">N9/2</f>
        <v>7.6496361589068842</v>
      </c>
      <c r="Q9" s="104"/>
      <c r="R9" s="103">
        <f t="shared" ref="R9:R35" si="11">N9/5</f>
        <v>3.0598544635627536</v>
      </c>
      <c r="S9" s="104"/>
      <c r="T9" s="105">
        <f t="shared" ref="T9:T35" si="12">(H9+J9)/1976*12</f>
        <v>15.616426633603242</v>
      </c>
      <c r="U9" s="105">
        <f t="shared" ref="U9:U35" si="13">T9/40.3399</f>
        <v>0.38712110425666008</v>
      </c>
      <c r="V9" s="103">
        <f t="shared" si="5"/>
        <v>14.534308701923079</v>
      </c>
      <c r="W9" s="104"/>
      <c r="Y9" s="106"/>
      <c r="AC9" s="106"/>
    </row>
    <row r="10" spans="1:30" x14ac:dyDescent="0.2">
      <c r="A10" s="79">
        <f t="shared" si="6"/>
        <v>2</v>
      </c>
      <c r="B10" s="100">
        <f t="shared" si="7"/>
        <v>28117.08</v>
      </c>
      <c r="C10" s="101"/>
      <c r="D10" s="100">
        <f t="shared" si="8"/>
        <v>31044.068028000002</v>
      </c>
      <c r="E10" s="102"/>
      <c r="F10" s="100">
        <f>2299+44.09</f>
        <v>2343.09</v>
      </c>
      <c r="G10" s="102"/>
      <c r="H10" s="100">
        <f t="shared" si="9"/>
        <v>2587.0056690000001</v>
      </c>
      <c r="I10" s="102"/>
      <c r="J10" s="100">
        <f t="shared" si="0"/>
        <v>52.224743999999994</v>
      </c>
      <c r="K10" s="102">
        <f t="shared" si="1"/>
        <v>1.2946175870540084</v>
      </c>
      <c r="L10" s="100">
        <f t="shared" si="2"/>
        <v>26.112943999999999</v>
      </c>
      <c r="M10" s="102">
        <f t="shared" si="3"/>
        <v>0.64732297303662123</v>
      </c>
      <c r="N10" s="103">
        <f t="shared" si="4"/>
        <v>15.71056074291498</v>
      </c>
      <c r="O10" s="104"/>
      <c r="P10" s="103">
        <f t="shared" si="10"/>
        <v>7.8552803714574901</v>
      </c>
      <c r="Q10" s="104"/>
      <c r="R10" s="103">
        <f t="shared" si="11"/>
        <v>3.1421121485829961</v>
      </c>
      <c r="S10" s="104"/>
      <c r="T10" s="105">
        <f t="shared" si="12"/>
        <v>16.027715058704455</v>
      </c>
      <c r="U10" s="105">
        <f t="shared" si="13"/>
        <v>0.39731667799633752</v>
      </c>
      <c r="V10" s="103">
        <f t="shared" si="5"/>
        <v>14.925032705769231</v>
      </c>
      <c r="W10" s="104"/>
      <c r="Y10" s="106"/>
      <c r="AC10" s="106"/>
    </row>
    <row r="11" spans="1:30" x14ac:dyDescent="0.2">
      <c r="A11" s="79">
        <f t="shared" si="6"/>
        <v>3</v>
      </c>
      <c r="B11" s="100">
        <f t="shared" si="7"/>
        <v>29110.560000000001</v>
      </c>
      <c r="C11" s="101"/>
      <c r="D11" s="100">
        <f t="shared" si="8"/>
        <v>32140.969296000003</v>
      </c>
      <c r="E11" s="102"/>
      <c r="F11" s="100">
        <f>2381.79+44.09</f>
        <v>2425.88</v>
      </c>
      <c r="G11" s="102"/>
      <c r="H11" s="100">
        <f t="shared" si="9"/>
        <v>2678.4141080000004</v>
      </c>
      <c r="I11" s="102"/>
      <c r="J11" s="100">
        <f t="shared" si="0"/>
        <v>0</v>
      </c>
      <c r="K11" s="102">
        <f t="shared" si="1"/>
        <v>0</v>
      </c>
      <c r="L11" s="100">
        <f t="shared" si="2"/>
        <v>0</v>
      </c>
      <c r="M11" s="102">
        <f t="shared" si="3"/>
        <v>0</v>
      </c>
      <c r="N11" s="103">
        <f t="shared" si="4"/>
        <v>16.265672720647775</v>
      </c>
      <c r="O11" s="104"/>
      <c r="P11" s="103">
        <f t="shared" si="10"/>
        <v>8.1328363603238873</v>
      </c>
      <c r="Q11" s="104"/>
      <c r="R11" s="103">
        <f t="shared" si="11"/>
        <v>3.2531345441295549</v>
      </c>
      <c r="S11" s="104"/>
      <c r="T11" s="105">
        <f t="shared" si="12"/>
        <v>16.265672720647775</v>
      </c>
      <c r="U11" s="105">
        <f t="shared" si="13"/>
        <v>0.40321549435293036</v>
      </c>
      <c r="V11" s="103">
        <f t="shared" si="5"/>
        <v>15.452389084615387</v>
      </c>
      <c r="W11" s="104"/>
      <c r="Y11" s="106"/>
      <c r="AC11" s="106"/>
    </row>
    <row r="12" spans="1:30" x14ac:dyDescent="0.2">
      <c r="A12" s="79">
        <f t="shared" si="6"/>
        <v>4</v>
      </c>
      <c r="B12" s="100">
        <f t="shared" si="7"/>
        <v>30098.160000000003</v>
      </c>
      <c r="C12" s="101"/>
      <c r="D12" s="100">
        <f t="shared" si="8"/>
        <v>33231.378456000006</v>
      </c>
      <c r="E12" s="102"/>
      <c r="F12" s="100">
        <f>2464.09+44.09</f>
        <v>2508.1800000000003</v>
      </c>
      <c r="G12" s="102"/>
      <c r="H12" s="100">
        <f t="shared" si="9"/>
        <v>2769.2815380000006</v>
      </c>
      <c r="I12" s="102"/>
      <c r="J12" s="100">
        <f t="shared" si="0"/>
        <v>0</v>
      </c>
      <c r="K12" s="102">
        <f t="shared" si="1"/>
        <v>0</v>
      </c>
      <c r="L12" s="100">
        <f t="shared" si="2"/>
        <v>0</v>
      </c>
      <c r="M12" s="102">
        <f t="shared" si="3"/>
        <v>0</v>
      </c>
      <c r="N12" s="103">
        <f t="shared" si="4"/>
        <v>16.817499218623485</v>
      </c>
      <c r="O12" s="104"/>
      <c r="P12" s="103">
        <f t="shared" si="10"/>
        <v>8.4087496093117426</v>
      </c>
      <c r="Q12" s="104"/>
      <c r="R12" s="103">
        <f t="shared" si="11"/>
        <v>3.3634998437246972</v>
      </c>
      <c r="S12" s="104"/>
      <c r="T12" s="105">
        <f t="shared" si="12"/>
        <v>16.817499218623485</v>
      </c>
      <c r="U12" s="105">
        <f t="shared" si="13"/>
        <v>0.41689491591757749</v>
      </c>
      <c r="V12" s="103">
        <f t="shared" si="5"/>
        <v>15.976624257692311</v>
      </c>
      <c r="W12" s="104"/>
      <c r="Y12" s="106"/>
      <c r="AC12" s="106"/>
    </row>
    <row r="13" spans="1:30" x14ac:dyDescent="0.2">
      <c r="A13" s="79">
        <f t="shared" si="6"/>
        <v>5</v>
      </c>
      <c r="B13" s="100">
        <f t="shared" si="7"/>
        <v>30108.120000000003</v>
      </c>
      <c r="C13" s="101"/>
      <c r="D13" s="100">
        <f t="shared" si="8"/>
        <v>33242.375292000004</v>
      </c>
      <c r="E13" s="102"/>
      <c r="F13" s="100">
        <f>2464.92+44.09</f>
        <v>2509.0100000000002</v>
      </c>
      <c r="G13" s="102"/>
      <c r="H13" s="100">
        <f t="shared" si="9"/>
        <v>2770.1979410000004</v>
      </c>
      <c r="I13" s="102"/>
      <c r="J13" s="100">
        <f t="shared" si="0"/>
        <v>0</v>
      </c>
      <c r="K13" s="102">
        <f t="shared" si="1"/>
        <v>0</v>
      </c>
      <c r="L13" s="100">
        <f t="shared" si="2"/>
        <v>0</v>
      </c>
      <c r="M13" s="102">
        <f t="shared" si="3"/>
        <v>0</v>
      </c>
      <c r="N13" s="103">
        <f t="shared" si="4"/>
        <v>16.823064419028341</v>
      </c>
      <c r="O13" s="104"/>
      <c r="P13" s="103">
        <f t="shared" si="10"/>
        <v>8.4115322095141707</v>
      </c>
      <c r="Q13" s="104"/>
      <c r="R13" s="103">
        <f t="shared" si="11"/>
        <v>3.3646128838056684</v>
      </c>
      <c r="S13" s="104"/>
      <c r="T13" s="105">
        <f t="shared" si="12"/>
        <v>16.823064419028341</v>
      </c>
      <c r="U13" s="105">
        <f t="shared" si="13"/>
        <v>0.41703287363202046</v>
      </c>
      <c r="V13" s="103">
        <f t="shared" si="5"/>
        <v>15.981911198076926</v>
      </c>
      <c r="W13" s="104"/>
      <c r="Y13" s="106"/>
      <c r="AC13" s="106"/>
    </row>
    <row r="14" spans="1:30" x14ac:dyDescent="0.2">
      <c r="A14" s="79">
        <f t="shared" si="6"/>
        <v>6</v>
      </c>
      <c r="B14" s="100">
        <f t="shared" si="7"/>
        <v>31515.72</v>
      </c>
      <c r="C14" s="101"/>
      <c r="D14" s="100">
        <f t="shared" si="8"/>
        <v>34796.506452000001</v>
      </c>
      <c r="E14" s="102"/>
      <c r="F14" s="100">
        <f>2582.22+44.09</f>
        <v>2626.31</v>
      </c>
      <c r="G14" s="102"/>
      <c r="H14" s="100">
        <f t="shared" si="9"/>
        <v>2899.7088710000003</v>
      </c>
      <c r="I14" s="102"/>
      <c r="J14" s="100">
        <f t="shared" si="0"/>
        <v>0</v>
      </c>
      <c r="K14" s="102">
        <f t="shared" si="1"/>
        <v>0</v>
      </c>
      <c r="L14" s="100">
        <f t="shared" si="2"/>
        <v>0</v>
      </c>
      <c r="M14" s="102">
        <f t="shared" si="3"/>
        <v>0</v>
      </c>
      <c r="N14" s="103">
        <f t="shared" si="4"/>
        <v>17.609568042510123</v>
      </c>
      <c r="O14" s="104"/>
      <c r="P14" s="103">
        <f t="shared" si="10"/>
        <v>8.8047840212550614</v>
      </c>
      <c r="Q14" s="104"/>
      <c r="R14" s="103">
        <f t="shared" si="11"/>
        <v>3.5219136085020244</v>
      </c>
      <c r="S14" s="104"/>
      <c r="T14" s="105">
        <f t="shared" si="12"/>
        <v>17.609568042510123</v>
      </c>
      <c r="U14" s="105">
        <f t="shared" si="13"/>
        <v>0.43652978917920282</v>
      </c>
      <c r="V14" s="103">
        <f t="shared" si="5"/>
        <v>16.729089640384615</v>
      </c>
      <c r="W14" s="104"/>
      <c r="Y14" s="106"/>
      <c r="AC14" s="106"/>
    </row>
    <row r="15" spans="1:30" x14ac:dyDescent="0.2">
      <c r="A15" s="79">
        <f t="shared" si="6"/>
        <v>7</v>
      </c>
      <c r="B15" s="100">
        <f t="shared" si="7"/>
        <v>33128.639999999999</v>
      </c>
      <c r="C15" s="101"/>
      <c r="D15" s="100">
        <f t="shared" si="8"/>
        <v>36577.331424000004</v>
      </c>
      <c r="E15" s="102"/>
      <c r="F15" s="100">
        <f>2716.63+44.09</f>
        <v>2760.7200000000003</v>
      </c>
      <c r="G15" s="102"/>
      <c r="H15" s="100">
        <f t="shared" si="9"/>
        <v>3048.1109520000005</v>
      </c>
      <c r="I15" s="102"/>
      <c r="J15" s="100">
        <f t="shared" si="0"/>
        <v>0</v>
      </c>
      <c r="K15" s="102">
        <f t="shared" si="1"/>
        <v>0</v>
      </c>
      <c r="L15" s="100">
        <f t="shared" si="2"/>
        <v>0</v>
      </c>
      <c r="M15" s="102">
        <f t="shared" si="3"/>
        <v>0</v>
      </c>
      <c r="N15" s="103">
        <f t="shared" si="4"/>
        <v>18.510795255060732</v>
      </c>
      <c r="O15" s="104"/>
      <c r="P15" s="103">
        <f t="shared" si="10"/>
        <v>9.2553976275303658</v>
      </c>
      <c r="Q15" s="104"/>
      <c r="R15" s="103">
        <f t="shared" si="11"/>
        <v>3.7021590510121465</v>
      </c>
      <c r="S15" s="104"/>
      <c r="T15" s="105">
        <f t="shared" si="12"/>
        <v>18.510795255060732</v>
      </c>
      <c r="U15" s="105">
        <f t="shared" si="13"/>
        <v>0.45887062821327596</v>
      </c>
      <c r="V15" s="103">
        <f t="shared" si="5"/>
        <v>17.585255492307695</v>
      </c>
      <c r="W15" s="104"/>
      <c r="Y15" s="106"/>
      <c r="AC15" s="106"/>
    </row>
    <row r="16" spans="1:30" x14ac:dyDescent="0.2">
      <c r="A16" s="79">
        <f t="shared" si="6"/>
        <v>8</v>
      </c>
      <c r="B16" s="100">
        <f t="shared" si="7"/>
        <v>33128.639999999999</v>
      </c>
      <c r="C16" s="101"/>
      <c r="D16" s="100">
        <f t="shared" si="8"/>
        <v>36577.331424000004</v>
      </c>
      <c r="E16" s="102"/>
      <c r="F16" s="100">
        <f>2716.63+44.09</f>
        <v>2760.7200000000003</v>
      </c>
      <c r="G16" s="102"/>
      <c r="H16" s="100">
        <f t="shared" si="9"/>
        <v>3048.1109520000005</v>
      </c>
      <c r="I16" s="102"/>
      <c r="J16" s="100">
        <f t="shared" si="0"/>
        <v>0</v>
      </c>
      <c r="K16" s="102">
        <f t="shared" si="1"/>
        <v>0</v>
      </c>
      <c r="L16" s="100">
        <f t="shared" si="2"/>
        <v>0</v>
      </c>
      <c r="M16" s="102">
        <f t="shared" si="3"/>
        <v>0</v>
      </c>
      <c r="N16" s="103">
        <f t="shared" si="4"/>
        <v>18.510795255060732</v>
      </c>
      <c r="O16" s="104"/>
      <c r="P16" s="103">
        <f t="shared" si="10"/>
        <v>9.2553976275303658</v>
      </c>
      <c r="Q16" s="104"/>
      <c r="R16" s="103">
        <f t="shared" si="11"/>
        <v>3.7021590510121465</v>
      </c>
      <c r="S16" s="104"/>
      <c r="T16" s="105">
        <f t="shared" si="12"/>
        <v>18.510795255060732</v>
      </c>
      <c r="U16" s="105">
        <f t="shared" si="13"/>
        <v>0.45887062821327596</v>
      </c>
      <c r="V16" s="103">
        <f t="shared" si="5"/>
        <v>17.585255492307695</v>
      </c>
      <c r="W16" s="104"/>
      <c r="Y16" s="106"/>
      <c r="AC16" s="106"/>
    </row>
    <row r="17" spans="1:29" x14ac:dyDescent="0.2">
      <c r="A17" s="79">
        <f t="shared" si="6"/>
        <v>9</v>
      </c>
      <c r="B17" s="100">
        <f t="shared" si="7"/>
        <v>33950.160000000003</v>
      </c>
      <c r="C17" s="101"/>
      <c r="D17" s="100">
        <f t="shared" si="8"/>
        <v>37484.371656000003</v>
      </c>
      <c r="E17" s="102"/>
      <c r="F17" s="100">
        <f>2785.09+44.09</f>
        <v>2829.1800000000003</v>
      </c>
      <c r="G17" s="102"/>
      <c r="H17" s="100">
        <f t="shared" si="9"/>
        <v>3123.6976380000006</v>
      </c>
      <c r="I17" s="102"/>
      <c r="J17" s="100">
        <f t="shared" si="0"/>
        <v>0</v>
      </c>
      <c r="K17" s="102">
        <f t="shared" si="1"/>
        <v>0</v>
      </c>
      <c r="L17" s="100">
        <f t="shared" si="2"/>
        <v>0</v>
      </c>
      <c r="M17" s="102">
        <f t="shared" si="3"/>
        <v>0</v>
      </c>
      <c r="N17" s="103">
        <f t="shared" si="4"/>
        <v>18.96982371255061</v>
      </c>
      <c r="O17" s="104"/>
      <c r="P17" s="103">
        <f t="shared" si="10"/>
        <v>9.4849118562753052</v>
      </c>
      <c r="Q17" s="104"/>
      <c r="R17" s="103">
        <f t="shared" si="11"/>
        <v>3.7939647425101222</v>
      </c>
      <c r="S17" s="104"/>
      <c r="T17" s="105">
        <f t="shared" si="12"/>
        <v>18.96982371255061</v>
      </c>
      <c r="U17" s="105">
        <f t="shared" si="13"/>
        <v>0.4702496464431149</v>
      </c>
      <c r="V17" s="103">
        <f t="shared" si="5"/>
        <v>18.021332526923079</v>
      </c>
      <c r="W17" s="104"/>
      <c r="Y17" s="106"/>
      <c r="AC17" s="106"/>
    </row>
    <row r="18" spans="1:29" x14ac:dyDescent="0.2">
      <c r="A18" s="79">
        <f t="shared" si="6"/>
        <v>10</v>
      </c>
      <c r="B18" s="100">
        <f t="shared" si="7"/>
        <v>34389.600000000006</v>
      </c>
      <c r="C18" s="101"/>
      <c r="D18" s="100">
        <f t="shared" si="8"/>
        <v>37969.557360000006</v>
      </c>
      <c r="E18" s="102"/>
      <c r="F18" s="100">
        <f>2821.71+44.09</f>
        <v>2865.8</v>
      </c>
      <c r="G18" s="102"/>
      <c r="H18" s="100">
        <f t="shared" si="9"/>
        <v>3164.1297800000002</v>
      </c>
      <c r="I18" s="102"/>
      <c r="J18" s="100">
        <f t="shared" si="0"/>
        <v>0</v>
      </c>
      <c r="K18" s="102">
        <f t="shared" si="1"/>
        <v>0</v>
      </c>
      <c r="L18" s="100">
        <f t="shared" si="2"/>
        <v>0</v>
      </c>
      <c r="M18" s="102">
        <f t="shared" si="3"/>
        <v>0</v>
      </c>
      <c r="N18" s="103">
        <f t="shared" si="4"/>
        <v>19.21536303643725</v>
      </c>
      <c r="O18" s="104"/>
      <c r="P18" s="103">
        <f t="shared" si="10"/>
        <v>9.6076815182186248</v>
      </c>
      <c r="Q18" s="104"/>
      <c r="R18" s="103">
        <f t="shared" si="11"/>
        <v>3.8430726072874499</v>
      </c>
      <c r="S18" s="104"/>
      <c r="T18" s="105">
        <f t="shared" si="12"/>
        <v>19.21536303643725</v>
      </c>
      <c r="U18" s="105">
        <f t="shared" si="13"/>
        <v>0.47633640728998461</v>
      </c>
      <c r="V18" s="103">
        <f t="shared" si="5"/>
        <v>18.254594884615386</v>
      </c>
      <c r="W18" s="104"/>
      <c r="Y18" s="106"/>
      <c r="AC18" s="106"/>
    </row>
    <row r="19" spans="1:29" x14ac:dyDescent="0.2">
      <c r="A19" s="79">
        <f t="shared" si="6"/>
        <v>11</v>
      </c>
      <c r="B19" s="100">
        <f t="shared" si="7"/>
        <v>34771.200000000004</v>
      </c>
      <c r="C19" s="101"/>
      <c r="D19" s="100">
        <f t="shared" si="8"/>
        <v>38390.881920000007</v>
      </c>
      <c r="E19" s="102"/>
      <c r="F19" s="100">
        <f>2853.51+44.09</f>
        <v>2897.6000000000004</v>
      </c>
      <c r="G19" s="102"/>
      <c r="H19" s="100">
        <f t="shared" si="9"/>
        <v>3199.2401600000007</v>
      </c>
      <c r="I19" s="102"/>
      <c r="J19" s="100">
        <f t="shared" si="0"/>
        <v>0</v>
      </c>
      <c r="K19" s="102">
        <f t="shared" si="1"/>
        <v>0</v>
      </c>
      <c r="L19" s="100">
        <f t="shared" si="2"/>
        <v>0</v>
      </c>
      <c r="M19" s="102">
        <f t="shared" si="3"/>
        <v>0</v>
      </c>
      <c r="N19" s="103">
        <f t="shared" si="4"/>
        <v>19.428583967611338</v>
      </c>
      <c r="O19" s="104"/>
      <c r="P19" s="103">
        <f t="shared" si="10"/>
        <v>9.7142919838056692</v>
      </c>
      <c r="Q19" s="104"/>
      <c r="R19" s="103">
        <f t="shared" si="11"/>
        <v>3.8857167935222678</v>
      </c>
      <c r="S19" s="104"/>
      <c r="T19" s="105">
        <f t="shared" si="12"/>
        <v>19.428583967611338</v>
      </c>
      <c r="U19" s="105">
        <f t="shared" si="13"/>
        <v>0.48162201610840233</v>
      </c>
      <c r="V19" s="103">
        <f t="shared" si="5"/>
        <v>18.457154769230772</v>
      </c>
      <c r="W19" s="104"/>
      <c r="Y19" s="106"/>
      <c r="AC19" s="106"/>
    </row>
    <row r="20" spans="1:29" x14ac:dyDescent="0.2">
      <c r="A20" s="79">
        <f t="shared" si="6"/>
        <v>12</v>
      </c>
      <c r="B20" s="100">
        <f t="shared" si="7"/>
        <v>35807.160000000003</v>
      </c>
      <c r="C20" s="101"/>
      <c r="D20" s="100">
        <f t="shared" si="8"/>
        <v>39534.685356000009</v>
      </c>
      <c r="E20" s="102"/>
      <c r="F20" s="100">
        <f>2939.84+44.09</f>
        <v>2983.9300000000003</v>
      </c>
      <c r="G20" s="102"/>
      <c r="H20" s="100">
        <f t="shared" si="9"/>
        <v>3294.5571130000008</v>
      </c>
      <c r="I20" s="102"/>
      <c r="J20" s="100">
        <f t="shared" si="0"/>
        <v>0</v>
      </c>
      <c r="K20" s="102">
        <f t="shared" si="1"/>
        <v>0</v>
      </c>
      <c r="L20" s="100">
        <f t="shared" si="2"/>
        <v>0</v>
      </c>
      <c r="M20" s="102">
        <f t="shared" si="3"/>
        <v>0</v>
      </c>
      <c r="N20" s="103">
        <f t="shared" si="4"/>
        <v>20.007431860323891</v>
      </c>
      <c r="O20" s="104"/>
      <c r="P20" s="103">
        <f t="shared" si="10"/>
        <v>10.003715930161945</v>
      </c>
      <c r="Q20" s="104"/>
      <c r="R20" s="103">
        <f t="shared" si="11"/>
        <v>4.001486372064778</v>
      </c>
      <c r="S20" s="104"/>
      <c r="T20" s="105">
        <f t="shared" si="12"/>
        <v>20.007431860323891</v>
      </c>
      <c r="U20" s="105">
        <f t="shared" si="13"/>
        <v>0.49597128055160994</v>
      </c>
      <c r="V20" s="103">
        <f t="shared" si="5"/>
        <v>19.007060267307697</v>
      </c>
      <c r="W20" s="104"/>
      <c r="Y20" s="106"/>
      <c r="AC20" s="106"/>
    </row>
    <row r="21" spans="1:29" x14ac:dyDescent="0.2">
      <c r="A21" s="79">
        <f t="shared" si="6"/>
        <v>13</v>
      </c>
      <c r="B21" s="100">
        <f t="shared" si="7"/>
        <v>35817.24</v>
      </c>
      <c r="C21" s="101"/>
      <c r="D21" s="100">
        <f t="shared" si="8"/>
        <v>39545.814684000004</v>
      </c>
      <c r="E21" s="102"/>
      <c r="F21" s="100">
        <f>2940.68+44.09</f>
        <v>2984.77</v>
      </c>
      <c r="G21" s="102"/>
      <c r="H21" s="100">
        <f t="shared" si="9"/>
        <v>3295.4845570000002</v>
      </c>
      <c r="I21" s="102"/>
      <c r="J21" s="100">
        <f t="shared" si="0"/>
        <v>0</v>
      </c>
      <c r="K21" s="102">
        <f t="shared" si="1"/>
        <v>0</v>
      </c>
      <c r="L21" s="100">
        <f t="shared" si="2"/>
        <v>0</v>
      </c>
      <c r="M21" s="102">
        <f t="shared" si="3"/>
        <v>0</v>
      </c>
      <c r="N21" s="103">
        <f t="shared" si="4"/>
        <v>20.013064111336035</v>
      </c>
      <c r="O21" s="104"/>
      <c r="P21" s="103">
        <f t="shared" si="10"/>
        <v>10.006532055668018</v>
      </c>
      <c r="Q21" s="104"/>
      <c r="R21" s="103">
        <f t="shared" si="11"/>
        <v>4.0026128222672073</v>
      </c>
      <c r="S21" s="104"/>
      <c r="T21" s="105">
        <f t="shared" si="12"/>
        <v>20.013064111336032</v>
      </c>
      <c r="U21" s="105">
        <f t="shared" si="13"/>
        <v>0.49611090040719069</v>
      </c>
      <c r="V21" s="103">
        <f t="shared" si="5"/>
        <v>19.012410905769233</v>
      </c>
      <c r="W21" s="104"/>
      <c r="Y21" s="106"/>
      <c r="AC21" s="106"/>
    </row>
    <row r="22" spans="1:29" x14ac:dyDescent="0.2">
      <c r="A22" s="79">
        <f t="shared" si="6"/>
        <v>14</v>
      </c>
      <c r="B22" s="100">
        <f t="shared" si="7"/>
        <v>37224.840000000004</v>
      </c>
      <c r="C22" s="101"/>
      <c r="D22" s="100">
        <f t="shared" si="8"/>
        <v>41099.945844000009</v>
      </c>
      <c r="E22" s="102"/>
      <c r="F22" s="100">
        <f>3057.98+44.09</f>
        <v>3102.07</v>
      </c>
      <c r="G22" s="102"/>
      <c r="H22" s="100">
        <f t="shared" si="9"/>
        <v>3424.9954870000006</v>
      </c>
      <c r="I22" s="102"/>
      <c r="J22" s="100">
        <f t="shared" si="0"/>
        <v>0</v>
      </c>
      <c r="K22" s="102">
        <f t="shared" si="1"/>
        <v>0</v>
      </c>
      <c r="L22" s="100">
        <f t="shared" si="2"/>
        <v>0</v>
      </c>
      <c r="M22" s="102">
        <f t="shared" si="3"/>
        <v>0</v>
      </c>
      <c r="N22" s="103">
        <f t="shared" si="4"/>
        <v>20.799567734817817</v>
      </c>
      <c r="O22" s="104"/>
      <c r="P22" s="103">
        <f t="shared" si="10"/>
        <v>10.399783867408908</v>
      </c>
      <c r="Q22" s="104"/>
      <c r="R22" s="103">
        <f t="shared" si="11"/>
        <v>4.1599135469635637</v>
      </c>
      <c r="S22" s="104"/>
      <c r="T22" s="105">
        <f t="shared" si="12"/>
        <v>20.799567734817817</v>
      </c>
      <c r="U22" s="105">
        <f t="shared" si="13"/>
        <v>0.51560781595437311</v>
      </c>
      <c r="V22" s="103">
        <f t="shared" si="5"/>
        <v>19.759589348076929</v>
      </c>
      <c r="W22" s="104"/>
      <c r="Y22" s="106"/>
      <c r="AC22" s="106"/>
    </row>
    <row r="23" spans="1:29" x14ac:dyDescent="0.2">
      <c r="A23" s="79">
        <f t="shared" si="6"/>
        <v>15</v>
      </c>
      <c r="B23" s="100">
        <f t="shared" si="7"/>
        <v>37234.920000000006</v>
      </c>
      <c r="C23" s="101"/>
      <c r="D23" s="100">
        <f t="shared" si="8"/>
        <v>41111.075172000004</v>
      </c>
      <c r="E23" s="102"/>
      <c r="F23" s="100">
        <f>3058.82+44.09</f>
        <v>3102.9100000000003</v>
      </c>
      <c r="G23" s="102"/>
      <c r="H23" s="100">
        <f t="shared" si="9"/>
        <v>3425.9229310000005</v>
      </c>
      <c r="I23" s="102"/>
      <c r="J23" s="100">
        <f t="shared" si="0"/>
        <v>0</v>
      </c>
      <c r="K23" s="102">
        <f t="shared" si="1"/>
        <v>0</v>
      </c>
      <c r="L23" s="100">
        <f t="shared" si="2"/>
        <v>0</v>
      </c>
      <c r="M23" s="102">
        <f t="shared" si="3"/>
        <v>0</v>
      </c>
      <c r="N23" s="103">
        <f t="shared" si="4"/>
        <v>20.805199985829962</v>
      </c>
      <c r="O23" s="104"/>
      <c r="P23" s="103">
        <f t="shared" si="10"/>
        <v>10.402599992914981</v>
      </c>
      <c r="Q23" s="104"/>
      <c r="R23" s="103">
        <f t="shared" si="11"/>
        <v>4.1610399971659922</v>
      </c>
      <c r="S23" s="104"/>
      <c r="T23" s="105">
        <f t="shared" si="12"/>
        <v>20.805199985829962</v>
      </c>
      <c r="U23" s="105">
        <f t="shared" si="13"/>
        <v>0.51574743580995397</v>
      </c>
      <c r="V23" s="103">
        <f t="shared" si="5"/>
        <v>19.764939986538465</v>
      </c>
      <c r="W23" s="104"/>
      <c r="Y23" s="106"/>
      <c r="AC23" s="106"/>
    </row>
    <row r="24" spans="1:29" x14ac:dyDescent="0.2">
      <c r="A24" s="79">
        <f t="shared" si="6"/>
        <v>16</v>
      </c>
      <c r="B24" s="100">
        <f t="shared" si="7"/>
        <v>39241.920000000006</v>
      </c>
      <c r="C24" s="101"/>
      <c r="D24" s="100">
        <f t="shared" si="8"/>
        <v>43327.003872000008</v>
      </c>
      <c r="E24" s="102"/>
      <c r="F24" s="100">
        <f>3226.07+44.09</f>
        <v>3270.1600000000003</v>
      </c>
      <c r="G24" s="102"/>
      <c r="H24" s="100">
        <f t="shared" si="9"/>
        <v>3610.5836560000007</v>
      </c>
      <c r="I24" s="102"/>
      <c r="J24" s="100">
        <f t="shared" si="0"/>
        <v>0</v>
      </c>
      <c r="K24" s="102">
        <f t="shared" si="1"/>
        <v>0</v>
      </c>
      <c r="L24" s="100">
        <f t="shared" si="2"/>
        <v>0</v>
      </c>
      <c r="M24" s="102">
        <f t="shared" si="3"/>
        <v>0</v>
      </c>
      <c r="N24" s="103">
        <f t="shared" si="4"/>
        <v>21.926621392712555</v>
      </c>
      <c r="O24" s="104"/>
      <c r="P24" s="103">
        <f t="shared" si="10"/>
        <v>10.963310696356277</v>
      </c>
      <c r="Q24" s="104"/>
      <c r="R24" s="103">
        <f t="shared" si="11"/>
        <v>4.3853242785425106</v>
      </c>
      <c r="S24" s="104"/>
      <c r="T24" s="105">
        <f t="shared" si="12"/>
        <v>21.926621392712555</v>
      </c>
      <c r="U24" s="105">
        <f t="shared" si="13"/>
        <v>0.54354674634078304</v>
      </c>
      <c r="V24" s="103">
        <f t="shared" si="5"/>
        <v>20.830290323076927</v>
      </c>
      <c r="W24" s="104"/>
      <c r="Y24" s="106"/>
      <c r="AC24" s="106"/>
    </row>
    <row r="25" spans="1:29" x14ac:dyDescent="0.2">
      <c r="A25" s="79">
        <f t="shared" si="6"/>
        <v>17</v>
      </c>
      <c r="B25" s="100">
        <f t="shared" si="7"/>
        <v>40062.959999999999</v>
      </c>
      <c r="C25" s="101"/>
      <c r="D25" s="100">
        <f t="shared" si="8"/>
        <v>44233.514135999998</v>
      </c>
      <c r="E25" s="102"/>
      <c r="F25" s="100">
        <f>3294.49+44.09</f>
        <v>3338.58</v>
      </c>
      <c r="G25" s="102"/>
      <c r="H25" s="100">
        <f t="shared" si="9"/>
        <v>3686.126178</v>
      </c>
      <c r="I25" s="102"/>
      <c r="J25" s="100">
        <f t="shared" si="0"/>
        <v>0</v>
      </c>
      <c r="K25" s="102">
        <f t="shared" si="1"/>
        <v>0</v>
      </c>
      <c r="L25" s="100">
        <f t="shared" si="2"/>
        <v>0</v>
      </c>
      <c r="M25" s="102">
        <f t="shared" si="3"/>
        <v>0</v>
      </c>
      <c r="N25" s="103">
        <f t="shared" si="4"/>
        <v>22.385381647773279</v>
      </c>
      <c r="O25" s="104"/>
      <c r="P25" s="103">
        <f t="shared" si="10"/>
        <v>11.19269082388664</v>
      </c>
      <c r="Q25" s="104"/>
      <c r="R25" s="103">
        <f t="shared" si="11"/>
        <v>4.4770763295546558</v>
      </c>
      <c r="S25" s="104"/>
      <c r="T25" s="105">
        <f t="shared" si="12"/>
        <v>22.385381647773279</v>
      </c>
      <c r="U25" s="105">
        <f t="shared" si="13"/>
        <v>0.55491911600607036</v>
      </c>
      <c r="V25" s="103">
        <f t="shared" si="5"/>
        <v>21.266112565384613</v>
      </c>
      <c r="W25" s="104"/>
      <c r="Y25" s="106"/>
      <c r="AC25" s="106"/>
    </row>
    <row r="26" spans="1:29" x14ac:dyDescent="0.2">
      <c r="A26" s="79">
        <f t="shared" si="6"/>
        <v>18</v>
      </c>
      <c r="B26" s="100">
        <f t="shared" si="7"/>
        <v>41238.720000000001</v>
      </c>
      <c r="C26" s="101"/>
      <c r="D26" s="100">
        <f t="shared" si="8"/>
        <v>45531.670752000005</v>
      </c>
      <c r="E26" s="102"/>
      <c r="F26" s="100">
        <f>3392.47+44.09</f>
        <v>3436.56</v>
      </c>
      <c r="G26" s="102"/>
      <c r="H26" s="100">
        <f t="shared" si="9"/>
        <v>3794.3058960000003</v>
      </c>
      <c r="I26" s="102"/>
      <c r="J26" s="100">
        <f t="shared" si="0"/>
        <v>0</v>
      </c>
      <c r="K26" s="102">
        <f t="shared" si="1"/>
        <v>0</v>
      </c>
      <c r="L26" s="100">
        <f t="shared" si="2"/>
        <v>0</v>
      </c>
      <c r="M26" s="102">
        <f t="shared" si="3"/>
        <v>0</v>
      </c>
      <c r="N26" s="103">
        <f t="shared" si="4"/>
        <v>23.042343497975711</v>
      </c>
      <c r="O26" s="104"/>
      <c r="P26" s="103">
        <f t="shared" si="10"/>
        <v>11.521171748987856</v>
      </c>
      <c r="Q26" s="104"/>
      <c r="R26" s="103">
        <f t="shared" si="11"/>
        <v>4.608468699595142</v>
      </c>
      <c r="S26" s="104"/>
      <c r="T26" s="105">
        <f t="shared" si="12"/>
        <v>23.042343497975711</v>
      </c>
      <c r="U26" s="105">
        <f t="shared" si="13"/>
        <v>0.57120477487489341</v>
      </c>
      <c r="V26" s="103">
        <f t="shared" si="5"/>
        <v>21.890226323076927</v>
      </c>
      <c r="W26" s="104"/>
      <c r="Y26" s="106"/>
      <c r="AC26" s="106"/>
    </row>
    <row r="27" spans="1:29" x14ac:dyDescent="0.2">
      <c r="A27" s="79">
        <f t="shared" si="6"/>
        <v>19</v>
      </c>
      <c r="B27" s="100">
        <f t="shared" si="7"/>
        <v>42059.76</v>
      </c>
      <c r="C27" s="101"/>
      <c r="D27" s="100">
        <f t="shared" si="8"/>
        <v>46438.181016000002</v>
      </c>
      <c r="E27" s="102"/>
      <c r="F27" s="100">
        <f>3460.89+44.09</f>
        <v>3504.98</v>
      </c>
      <c r="G27" s="102"/>
      <c r="H27" s="100">
        <f t="shared" si="9"/>
        <v>3869.8484180000005</v>
      </c>
      <c r="I27" s="102"/>
      <c r="J27" s="100">
        <f t="shared" si="0"/>
        <v>0</v>
      </c>
      <c r="K27" s="102">
        <f t="shared" si="1"/>
        <v>0</v>
      </c>
      <c r="L27" s="100">
        <f t="shared" si="2"/>
        <v>0</v>
      </c>
      <c r="M27" s="102">
        <f t="shared" si="3"/>
        <v>0</v>
      </c>
      <c r="N27" s="103">
        <f t="shared" si="4"/>
        <v>23.501103753036439</v>
      </c>
      <c r="O27" s="104"/>
      <c r="P27" s="103">
        <f t="shared" si="10"/>
        <v>11.75055187651822</v>
      </c>
      <c r="Q27" s="104"/>
      <c r="R27" s="103">
        <f t="shared" si="11"/>
        <v>4.7002207506072882</v>
      </c>
      <c r="S27" s="104"/>
      <c r="T27" s="105">
        <f t="shared" si="12"/>
        <v>23.501103753036439</v>
      </c>
      <c r="U27" s="105">
        <f t="shared" si="13"/>
        <v>0.58257714454018084</v>
      </c>
      <c r="V27" s="103">
        <f t="shared" si="5"/>
        <v>22.326048565384617</v>
      </c>
      <c r="W27" s="104"/>
      <c r="Y27" s="106"/>
      <c r="AC27" s="106"/>
    </row>
    <row r="28" spans="1:29" x14ac:dyDescent="0.2">
      <c r="A28" s="79">
        <f t="shared" si="6"/>
        <v>20</v>
      </c>
      <c r="B28" s="100">
        <f t="shared" si="7"/>
        <v>42059.76</v>
      </c>
      <c r="C28" s="101"/>
      <c r="D28" s="100">
        <f t="shared" si="8"/>
        <v>46438.181016000002</v>
      </c>
      <c r="E28" s="102"/>
      <c r="F28" s="100">
        <f>3460.89+44.09</f>
        <v>3504.98</v>
      </c>
      <c r="G28" s="102"/>
      <c r="H28" s="100">
        <f t="shared" si="9"/>
        <v>3869.8484180000005</v>
      </c>
      <c r="I28" s="102"/>
      <c r="J28" s="100">
        <f t="shared" si="0"/>
        <v>0</v>
      </c>
      <c r="K28" s="102">
        <f t="shared" si="1"/>
        <v>0</v>
      </c>
      <c r="L28" s="100">
        <f t="shared" si="2"/>
        <v>0</v>
      </c>
      <c r="M28" s="102">
        <f t="shared" si="3"/>
        <v>0</v>
      </c>
      <c r="N28" s="103">
        <f t="shared" si="4"/>
        <v>23.501103753036439</v>
      </c>
      <c r="O28" s="104"/>
      <c r="P28" s="103">
        <f t="shared" si="10"/>
        <v>11.75055187651822</v>
      </c>
      <c r="Q28" s="104"/>
      <c r="R28" s="103">
        <f t="shared" si="11"/>
        <v>4.7002207506072882</v>
      </c>
      <c r="S28" s="104"/>
      <c r="T28" s="105">
        <f t="shared" si="12"/>
        <v>23.501103753036439</v>
      </c>
      <c r="U28" s="105">
        <f t="shared" si="13"/>
        <v>0.58257714454018084</v>
      </c>
      <c r="V28" s="103">
        <f t="shared" si="5"/>
        <v>22.326048565384617</v>
      </c>
      <c r="W28" s="104"/>
      <c r="Y28" s="106"/>
      <c r="AC28" s="106"/>
    </row>
    <row r="29" spans="1:29" x14ac:dyDescent="0.2">
      <c r="A29" s="79">
        <f t="shared" si="6"/>
        <v>21</v>
      </c>
      <c r="B29" s="100">
        <f t="shared" si="7"/>
        <v>42880.800000000003</v>
      </c>
      <c r="C29" s="101"/>
      <c r="D29" s="100">
        <f t="shared" si="8"/>
        <v>47344.691279999999</v>
      </c>
      <c r="E29" s="102"/>
      <c r="F29" s="100">
        <f>3529.31+44.09</f>
        <v>3573.4</v>
      </c>
      <c r="G29" s="102"/>
      <c r="H29" s="100">
        <f t="shared" si="9"/>
        <v>3945.3909400000002</v>
      </c>
      <c r="I29" s="102"/>
      <c r="J29" s="100">
        <f t="shared" si="0"/>
        <v>0</v>
      </c>
      <c r="K29" s="102">
        <f t="shared" si="1"/>
        <v>0</v>
      </c>
      <c r="L29" s="100">
        <f t="shared" si="2"/>
        <v>0</v>
      </c>
      <c r="M29" s="102">
        <f t="shared" si="3"/>
        <v>0</v>
      </c>
      <c r="N29" s="103">
        <f t="shared" si="4"/>
        <v>23.959864008097167</v>
      </c>
      <c r="O29" s="104"/>
      <c r="P29" s="103">
        <f t="shared" si="10"/>
        <v>11.979932004048583</v>
      </c>
      <c r="Q29" s="104"/>
      <c r="R29" s="103">
        <f t="shared" si="11"/>
        <v>4.7919728016194334</v>
      </c>
      <c r="S29" s="104"/>
      <c r="T29" s="105">
        <f t="shared" si="12"/>
        <v>23.959864008097167</v>
      </c>
      <c r="U29" s="105">
        <f t="shared" si="13"/>
        <v>0.59394951420546815</v>
      </c>
      <c r="V29" s="103">
        <f t="shared" si="5"/>
        <v>22.761870807692308</v>
      </c>
      <c r="W29" s="104"/>
      <c r="Y29" s="106"/>
      <c r="AC29" s="106"/>
    </row>
    <row r="30" spans="1:29" x14ac:dyDescent="0.2">
      <c r="A30" s="79">
        <f t="shared" si="6"/>
        <v>22</v>
      </c>
      <c r="B30" s="100">
        <f t="shared" si="7"/>
        <v>42944.4</v>
      </c>
      <c r="C30" s="101"/>
      <c r="D30" s="100">
        <f t="shared" si="8"/>
        <v>47414.91204000001</v>
      </c>
      <c r="E30" s="102"/>
      <c r="F30" s="100">
        <f>3534.61+44.09</f>
        <v>3578.7000000000003</v>
      </c>
      <c r="G30" s="102"/>
      <c r="H30" s="100">
        <f t="shared" si="9"/>
        <v>3951.2426700000005</v>
      </c>
      <c r="I30" s="102"/>
      <c r="J30" s="100">
        <f t="shared" si="0"/>
        <v>0</v>
      </c>
      <c r="K30" s="102">
        <f t="shared" si="1"/>
        <v>0</v>
      </c>
      <c r="L30" s="100">
        <f t="shared" si="2"/>
        <v>0</v>
      </c>
      <c r="M30" s="102">
        <f t="shared" si="3"/>
        <v>0</v>
      </c>
      <c r="N30" s="103">
        <f t="shared" si="4"/>
        <v>23.995400829959518</v>
      </c>
      <c r="O30" s="104"/>
      <c r="P30" s="103">
        <f t="shared" si="10"/>
        <v>11.997700414979759</v>
      </c>
      <c r="Q30" s="104"/>
      <c r="R30" s="103">
        <f t="shared" si="11"/>
        <v>4.7990801659919038</v>
      </c>
      <c r="S30" s="104"/>
      <c r="T30" s="105">
        <f t="shared" si="12"/>
        <v>23.995400829959515</v>
      </c>
      <c r="U30" s="105">
        <f t="shared" si="13"/>
        <v>0.59483044900853776</v>
      </c>
      <c r="V30" s="103">
        <f t="shared" si="5"/>
        <v>22.795630788461544</v>
      </c>
      <c r="W30" s="104"/>
      <c r="Y30" s="106"/>
      <c r="AC30" s="106"/>
    </row>
    <row r="31" spans="1:29" x14ac:dyDescent="0.2">
      <c r="A31" s="79">
        <f t="shared" si="6"/>
        <v>23</v>
      </c>
      <c r="B31" s="100">
        <f t="shared" si="7"/>
        <v>44362.080000000002</v>
      </c>
      <c r="C31" s="101"/>
      <c r="D31" s="100">
        <f t="shared" si="8"/>
        <v>48980.172528000003</v>
      </c>
      <c r="E31" s="102"/>
      <c r="F31" s="100">
        <f>3652.75+44.09</f>
        <v>3696.84</v>
      </c>
      <c r="G31" s="102"/>
      <c r="H31" s="100">
        <f t="shared" si="9"/>
        <v>4081.6810440000004</v>
      </c>
      <c r="I31" s="102"/>
      <c r="J31" s="100">
        <f t="shared" si="0"/>
        <v>0</v>
      </c>
      <c r="K31" s="102">
        <f t="shared" si="1"/>
        <v>0</v>
      </c>
      <c r="L31" s="100">
        <f t="shared" si="2"/>
        <v>0</v>
      </c>
      <c r="M31" s="102">
        <f t="shared" si="3"/>
        <v>0</v>
      </c>
      <c r="N31" s="103">
        <f t="shared" si="4"/>
        <v>24.787536704453444</v>
      </c>
      <c r="O31" s="104"/>
      <c r="P31" s="103">
        <f t="shared" si="10"/>
        <v>12.393768352226722</v>
      </c>
      <c r="Q31" s="104"/>
      <c r="R31" s="103">
        <f t="shared" si="11"/>
        <v>4.9575073408906887</v>
      </c>
      <c r="S31" s="104"/>
      <c r="T31" s="105">
        <f t="shared" si="12"/>
        <v>24.787536704453444</v>
      </c>
      <c r="U31" s="105">
        <f t="shared" si="13"/>
        <v>0.6144669844113011</v>
      </c>
      <c r="V31" s="103">
        <f t="shared" si="5"/>
        <v>23.548159869230769</v>
      </c>
      <c r="W31" s="104"/>
      <c r="Y31" s="106"/>
      <c r="AC31" s="106"/>
    </row>
    <row r="32" spans="1:29" x14ac:dyDescent="0.2">
      <c r="A32" s="79">
        <f t="shared" si="6"/>
        <v>24</v>
      </c>
      <c r="B32" s="100">
        <f t="shared" si="7"/>
        <v>45769.680000000008</v>
      </c>
      <c r="C32" s="101"/>
      <c r="D32" s="100">
        <f t="shared" si="8"/>
        <v>50534.303688</v>
      </c>
      <c r="E32" s="102"/>
      <c r="F32" s="100">
        <f>3770.05+44.09</f>
        <v>3814.1400000000003</v>
      </c>
      <c r="G32" s="102"/>
      <c r="H32" s="100">
        <f t="shared" si="9"/>
        <v>4211.1919740000003</v>
      </c>
      <c r="I32" s="102"/>
      <c r="J32" s="100">
        <f t="shared" si="0"/>
        <v>0</v>
      </c>
      <c r="K32" s="102">
        <f t="shared" si="1"/>
        <v>0</v>
      </c>
      <c r="L32" s="100">
        <f t="shared" si="2"/>
        <v>0</v>
      </c>
      <c r="M32" s="102">
        <f t="shared" si="3"/>
        <v>0</v>
      </c>
      <c r="N32" s="103">
        <f t="shared" si="4"/>
        <v>25.574040327935222</v>
      </c>
      <c r="O32" s="104"/>
      <c r="P32" s="103">
        <f t="shared" si="10"/>
        <v>12.787020163967611</v>
      </c>
      <c r="Q32" s="104"/>
      <c r="R32" s="103">
        <f t="shared" si="11"/>
        <v>5.1148080655870443</v>
      </c>
      <c r="S32" s="104"/>
      <c r="T32" s="105">
        <f t="shared" si="12"/>
        <v>25.574040327935226</v>
      </c>
      <c r="U32" s="105">
        <f t="shared" si="13"/>
        <v>0.63396389995848346</v>
      </c>
      <c r="V32" s="103">
        <f t="shared" si="5"/>
        <v>24.295338311538462</v>
      </c>
      <c r="W32" s="104"/>
      <c r="Y32" s="106"/>
      <c r="AC32" s="106"/>
    </row>
    <row r="33" spans="1:29" x14ac:dyDescent="0.2">
      <c r="A33" s="79">
        <f t="shared" si="6"/>
        <v>25</v>
      </c>
      <c r="B33" s="100">
        <f t="shared" si="7"/>
        <v>45779.64</v>
      </c>
      <c r="C33" s="101"/>
      <c r="D33" s="100">
        <f t="shared" si="8"/>
        <v>50545.300524000006</v>
      </c>
      <c r="E33" s="102"/>
      <c r="F33" s="100">
        <f>3770.88+44.09</f>
        <v>3814.9700000000003</v>
      </c>
      <c r="G33" s="102"/>
      <c r="H33" s="100">
        <f t="shared" si="9"/>
        <v>4212.1083770000005</v>
      </c>
      <c r="I33" s="102"/>
      <c r="J33" s="100">
        <f t="shared" si="0"/>
        <v>0</v>
      </c>
      <c r="K33" s="102">
        <f t="shared" si="1"/>
        <v>0</v>
      </c>
      <c r="L33" s="100">
        <f t="shared" si="2"/>
        <v>0</v>
      </c>
      <c r="M33" s="102">
        <f t="shared" si="3"/>
        <v>0</v>
      </c>
      <c r="N33" s="103">
        <f t="shared" si="4"/>
        <v>25.579605528340085</v>
      </c>
      <c r="O33" s="104"/>
      <c r="P33" s="103">
        <f t="shared" si="10"/>
        <v>12.789802764170043</v>
      </c>
      <c r="Q33" s="104"/>
      <c r="R33" s="103">
        <f t="shared" si="11"/>
        <v>5.1159211056680167</v>
      </c>
      <c r="S33" s="104"/>
      <c r="T33" s="105">
        <f t="shared" si="12"/>
        <v>25.579605528340082</v>
      </c>
      <c r="U33" s="105">
        <f t="shared" si="13"/>
        <v>0.63410185767292637</v>
      </c>
      <c r="V33" s="103">
        <f t="shared" si="5"/>
        <v>24.30062525192308</v>
      </c>
      <c r="W33" s="104"/>
      <c r="Y33" s="106"/>
      <c r="AC33" s="106"/>
    </row>
    <row r="34" spans="1:29" x14ac:dyDescent="0.2">
      <c r="A34" s="79">
        <f t="shared" si="6"/>
        <v>26</v>
      </c>
      <c r="B34" s="100">
        <f t="shared" si="7"/>
        <v>45779.64</v>
      </c>
      <c r="C34" s="101"/>
      <c r="D34" s="100">
        <f t="shared" si="8"/>
        <v>50545.300524000006</v>
      </c>
      <c r="E34" s="102"/>
      <c r="F34" s="100">
        <f>3770.88+44.09</f>
        <v>3814.9700000000003</v>
      </c>
      <c r="G34" s="102"/>
      <c r="H34" s="100">
        <f t="shared" si="9"/>
        <v>4212.1083770000005</v>
      </c>
      <c r="I34" s="102"/>
      <c r="J34" s="100">
        <f t="shared" si="0"/>
        <v>0</v>
      </c>
      <c r="K34" s="102">
        <f t="shared" si="1"/>
        <v>0</v>
      </c>
      <c r="L34" s="100">
        <f t="shared" si="2"/>
        <v>0</v>
      </c>
      <c r="M34" s="102">
        <f t="shared" si="3"/>
        <v>0</v>
      </c>
      <c r="N34" s="103">
        <f t="shared" si="4"/>
        <v>25.579605528340085</v>
      </c>
      <c r="O34" s="104"/>
      <c r="P34" s="103">
        <f t="shared" si="10"/>
        <v>12.789802764170043</v>
      </c>
      <c r="Q34" s="104"/>
      <c r="R34" s="103">
        <f t="shared" si="11"/>
        <v>5.1159211056680167</v>
      </c>
      <c r="S34" s="104"/>
      <c r="T34" s="105">
        <f t="shared" si="12"/>
        <v>25.579605528340082</v>
      </c>
      <c r="U34" s="105">
        <f t="shared" si="13"/>
        <v>0.63410185767292637</v>
      </c>
      <c r="V34" s="103">
        <f t="shared" si="5"/>
        <v>24.30062525192308</v>
      </c>
      <c r="W34" s="104"/>
      <c r="Y34" s="106"/>
      <c r="AC34" s="106"/>
    </row>
    <row r="35" spans="1:29" x14ac:dyDescent="0.2">
      <c r="A35" s="79">
        <f t="shared" si="6"/>
        <v>27</v>
      </c>
      <c r="B35" s="100">
        <f t="shared" si="7"/>
        <v>45789.72</v>
      </c>
      <c r="C35" s="101"/>
      <c r="D35" s="100">
        <f t="shared" si="8"/>
        <v>50556.429852000001</v>
      </c>
      <c r="E35" s="102"/>
      <c r="F35" s="100">
        <f>3771.72+44.09</f>
        <v>3815.81</v>
      </c>
      <c r="G35" s="102"/>
      <c r="H35" s="100">
        <f t="shared" si="9"/>
        <v>4213.0358210000004</v>
      </c>
      <c r="I35" s="102"/>
      <c r="J35" s="100">
        <f t="shared" si="0"/>
        <v>0</v>
      </c>
      <c r="K35" s="102">
        <f t="shared" si="1"/>
        <v>0</v>
      </c>
      <c r="L35" s="100">
        <f t="shared" si="2"/>
        <v>0</v>
      </c>
      <c r="M35" s="102">
        <f t="shared" si="3"/>
        <v>0</v>
      </c>
      <c r="N35" s="103">
        <f t="shared" si="4"/>
        <v>25.585237779352227</v>
      </c>
      <c r="O35" s="104"/>
      <c r="P35" s="103">
        <f t="shared" si="10"/>
        <v>12.792618889676113</v>
      </c>
      <c r="Q35" s="104"/>
      <c r="R35" s="103">
        <f t="shared" si="11"/>
        <v>5.1170475558704451</v>
      </c>
      <c r="S35" s="104"/>
      <c r="T35" s="105">
        <f t="shared" si="12"/>
        <v>25.585237779352227</v>
      </c>
      <c r="U35" s="105">
        <f t="shared" si="13"/>
        <v>0.63424147752850712</v>
      </c>
      <c r="V35" s="103">
        <f t="shared" si="5"/>
        <v>24.305975890384616</v>
      </c>
      <c r="W35" s="104"/>
      <c r="Y35" s="106"/>
      <c r="AC35" s="106"/>
    </row>
    <row r="36" spans="1:29" x14ac:dyDescent="0.2">
      <c r="A36" s="107"/>
      <c r="B36" s="108"/>
      <c r="C36" s="109"/>
      <c r="D36" s="108"/>
      <c r="E36" s="109"/>
      <c r="F36" s="110"/>
      <c r="G36" s="110"/>
      <c r="H36" s="108"/>
      <c r="I36" s="109"/>
      <c r="J36" s="108"/>
      <c r="K36" s="109"/>
      <c r="L36" s="108"/>
      <c r="M36" s="109"/>
      <c r="N36" s="108"/>
      <c r="O36" s="109"/>
      <c r="P36" s="108"/>
      <c r="Q36" s="109"/>
      <c r="R36" s="108"/>
      <c r="S36" s="109"/>
      <c r="T36" s="107"/>
      <c r="U36" s="107"/>
      <c r="V36" s="108"/>
      <c r="W36" s="109"/>
    </row>
    <row r="37" spans="1:29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319">
    <mergeCell ref="V35:W35"/>
    <mergeCell ref="B36:C36"/>
    <mergeCell ref="D36:E36"/>
    <mergeCell ref="H36:I36"/>
    <mergeCell ref="J36:K36"/>
    <mergeCell ref="L36:M36"/>
    <mergeCell ref="N36:O36"/>
    <mergeCell ref="P36:Q36"/>
    <mergeCell ref="R36:S36"/>
    <mergeCell ref="V36:W36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V32:W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V31:W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V30:W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V29:W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V28:W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V27:W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V26:W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V25:W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V24:W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V23:W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V22:W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V21:W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V20:W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V19:W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V18:W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V17:W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V16:W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V15:W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V14:W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V13:W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V12:W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V11:W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V10:W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V9:W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V8:W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V7:W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R6:S6"/>
    <mergeCell ref="B7:C7"/>
    <mergeCell ref="D7:E7"/>
    <mergeCell ref="H7:I7"/>
    <mergeCell ref="J7:K7"/>
    <mergeCell ref="L7:M7"/>
    <mergeCell ref="N7:O7"/>
    <mergeCell ref="P7:Q7"/>
    <mergeCell ref="R7:S7"/>
    <mergeCell ref="N5:S5"/>
    <mergeCell ref="V5:W5"/>
    <mergeCell ref="B6:C6"/>
    <mergeCell ref="D6:E6"/>
    <mergeCell ref="F6:G6"/>
    <mergeCell ref="H6:I6"/>
    <mergeCell ref="J6:K6"/>
    <mergeCell ref="L6:M6"/>
    <mergeCell ref="N6:O6"/>
    <mergeCell ref="P6:Q6"/>
    <mergeCell ref="B4:E4"/>
    <mergeCell ref="F4:I4"/>
    <mergeCell ref="J4:K4"/>
    <mergeCell ref="L4:M4"/>
    <mergeCell ref="N4:S4"/>
    <mergeCell ref="B5:C5"/>
    <mergeCell ref="D5:E5"/>
    <mergeCell ref="H5:I5"/>
    <mergeCell ref="J5:K5"/>
    <mergeCell ref="L5:M5"/>
  </mergeCells>
  <pageMargins left="0.75" right="0.75" top="1" bottom="1" header="0.5" footer="0.5"/>
  <pageSetup scale="6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28515625" style="1" customWidth="1"/>
    <col min="24" max="16384" width="8.85546875" style="1"/>
  </cols>
  <sheetData>
    <row r="1" spans="1:23" ht="16.5" x14ac:dyDescent="0.3">
      <c r="A1" s="5" t="s">
        <v>54</v>
      </c>
      <c r="B1" s="5" t="s">
        <v>1</v>
      </c>
      <c r="C1" s="5" t="s">
        <v>86</v>
      </c>
      <c r="D1" s="5"/>
      <c r="E1" s="5"/>
      <c r="F1"/>
      <c r="G1" s="5"/>
      <c r="H1" s="5"/>
      <c r="N1" s="34">
        <f>Inhoud!$C$3</f>
        <v>43922</v>
      </c>
      <c r="Q1" s="8" t="s">
        <v>53</v>
      </c>
    </row>
    <row r="2" spans="1:23" x14ac:dyDescent="0.3">
      <c r="A2" s="8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26129.09</v>
      </c>
      <c r="C8" s="61"/>
      <c r="D8" s="43">
        <f>B8*$U$2</f>
        <v>35870.014752000003</v>
      </c>
      <c r="E8" s="44">
        <f t="shared" ref="E8:E35" si="0">D8/40.3399</f>
        <v>889.19443905413755</v>
      </c>
      <c r="F8" s="43">
        <f t="shared" ref="F8:F35" si="1">B8/12*$U$2</f>
        <v>2989.1678959999999</v>
      </c>
      <c r="G8" s="44">
        <f t="shared" ref="G8:G35" si="2">F8/40.3399</f>
        <v>74.099536587844781</v>
      </c>
      <c r="H8" s="43">
        <f t="shared" ref="H8:H35" si="3">((B8&lt;19968.2)*913.03+(B8&gt;19968.2)*(B8&lt;20424.71)*(20424.71-B8+456.51)+(B8&gt;20424.71)*(B8&lt;22659.62)*456.51+(B8&gt;22659.62)*(B8&lt;23116.13)*(23116.13-B8))/12*$U$2</f>
        <v>0</v>
      </c>
      <c r="I8" s="44">
        <f t="shared" ref="I8:I35" si="4">H8/40.3399</f>
        <v>0</v>
      </c>
      <c r="J8" s="43">
        <f t="shared" ref="J8:J35" si="5">((B8&lt;19968.2)*456.51+(B8&gt;19968.2)*(B8&lt;20196.46)*(20196.46-B8+228.26)+(B8&gt;20196.46)*(B8&lt;22659.62)*228.26+(B8&gt;22659.62)*(B8&lt;22887.88)*(22887.88-B8))/12*$U$2</f>
        <v>0</v>
      </c>
      <c r="K8" s="44">
        <f t="shared" ref="K8:K35" si="6">J8/40.3399</f>
        <v>0</v>
      </c>
      <c r="L8" s="39">
        <f t="shared" ref="L8:L35" si="7">D8/1976</f>
        <v>18.152841473684212</v>
      </c>
      <c r="M8" s="40">
        <f t="shared" ref="M8:M35" si="8">L8/40.3399</f>
        <v>0.4499971857561425</v>
      </c>
      <c r="N8" s="39">
        <f t="shared" ref="N8:N35" si="9">L8/2</f>
        <v>9.0764207368421062</v>
      </c>
      <c r="O8" s="40">
        <f t="shared" ref="O8:O35" si="10">N8/40.3399</f>
        <v>0.22499859287807125</v>
      </c>
      <c r="P8" s="39">
        <f t="shared" ref="P8:P35" si="11">L8/5</f>
        <v>3.6305682947368423</v>
      </c>
      <c r="Q8" s="40">
        <f t="shared" ref="Q8:Q35" si="12">P8/40.3399</f>
        <v>8.999943715122849E-2</v>
      </c>
      <c r="R8" s="24">
        <f t="shared" ref="R8:R35" si="13">(F8+H8)/1976*12</f>
        <v>18.152841473684212</v>
      </c>
      <c r="S8" s="24">
        <f t="shared" ref="S8:S35" si="14">R8/40.3399</f>
        <v>0.4499971857561425</v>
      </c>
      <c r="T8" s="39">
        <f t="shared" ref="T8:T35" si="15">D8/2080</f>
        <v>17.245199400000001</v>
      </c>
      <c r="U8" s="40">
        <f t="shared" ref="U8:U35" si="16">T8/40.3399</f>
        <v>0.42749732646833533</v>
      </c>
      <c r="W8" s="37"/>
    </row>
    <row r="9" spans="1:23" x14ac:dyDescent="0.3">
      <c r="A9" s="17">
        <f t="shared" ref="A9:A35" si="17">+A8+1</f>
        <v>1</v>
      </c>
      <c r="B9" s="43">
        <v>26911.8</v>
      </c>
      <c r="C9" s="61"/>
      <c r="D9" s="43">
        <f t="shared" ref="D9:D35" si="18">B9*$U$2</f>
        <v>36944.519039999999</v>
      </c>
      <c r="E9" s="44">
        <f t="shared" si="0"/>
        <v>915.83070458776547</v>
      </c>
      <c r="F9" s="43">
        <f t="shared" si="1"/>
        <v>3078.7099200000002</v>
      </c>
      <c r="G9" s="44">
        <f t="shared" si="2"/>
        <v>76.319225382313789</v>
      </c>
      <c r="H9" s="43">
        <f t="shared" si="3"/>
        <v>0</v>
      </c>
      <c r="I9" s="44">
        <f t="shared" si="4"/>
        <v>0</v>
      </c>
      <c r="J9" s="43">
        <f t="shared" si="5"/>
        <v>0</v>
      </c>
      <c r="K9" s="44">
        <f t="shared" si="6"/>
        <v>0</v>
      </c>
      <c r="L9" s="39">
        <f t="shared" si="7"/>
        <v>18.696618947368421</v>
      </c>
      <c r="M9" s="40">
        <f t="shared" si="8"/>
        <v>0.46347707722052905</v>
      </c>
      <c r="N9" s="39">
        <f t="shared" si="9"/>
        <v>9.3483094736842105</v>
      </c>
      <c r="O9" s="40">
        <f t="shared" si="10"/>
        <v>0.23173853861026453</v>
      </c>
      <c r="P9" s="39">
        <f t="shared" si="11"/>
        <v>3.7393237894736844</v>
      </c>
      <c r="Q9" s="40">
        <f t="shared" si="12"/>
        <v>9.2695415444105825E-2</v>
      </c>
      <c r="R9" s="24">
        <f t="shared" si="13"/>
        <v>18.696618947368421</v>
      </c>
      <c r="S9" s="24">
        <f t="shared" si="14"/>
        <v>0.46347707722052905</v>
      </c>
      <c r="T9" s="39">
        <f t="shared" si="15"/>
        <v>17.761787999999999</v>
      </c>
      <c r="U9" s="40">
        <f t="shared" si="16"/>
        <v>0.44030322335950262</v>
      </c>
      <c r="W9" s="37"/>
    </row>
    <row r="10" spans="1:23" x14ac:dyDescent="0.3">
      <c r="A10" s="17">
        <f t="shared" si="17"/>
        <v>2</v>
      </c>
      <c r="B10" s="43">
        <v>27694.880000000001</v>
      </c>
      <c r="C10" s="61"/>
      <c r="D10" s="43">
        <f t="shared" si="18"/>
        <v>38019.531264000005</v>
      </c>
      <c r="E10" s="44">
        <f t="shared" si="0"/>
        <v>942.47956152593349</v>
      </c>
      <c r="F10" s="43">
        <f t="shared" si="1"/>
        <v>3168.2942720000001</v>
      </c>
      <c r="G10" s="44">
        <f t="shared" si="2"/>
        <v>78.539963460494448</v>
      </c>
      <c r="H10" s="43">
        <f t="shared" si="3"/>
        <v>0</v>
      </c>
      <c r="I10" s="44">
        <f t="shared" si="4"/>
        <v>0</v>
      </c>
      <c r="J10" s="43">
        <f t="shared" si="5"/>
        <v>0</v>
      </c>
      <c r="K10" s="44">
        <f t="shared" si="6"/>
        <v>0</v>
      </c>
      <c r="L10" s="39">
        <f t="shared" si="7"/>
        <v>19.240653473684212</v>
      </c>
      <c r="M10" s="40">
        <f t="shared" si="8"/>
        <v>0.47696334085320519</v>
      </c>
      <c r="N10" s="39">
        <f t="shared" si="9"/>
        <v>9.6203267368421059</v>
      </c>
      <c r="O10" s="40">
        <f t="shared" si="10"/>
        <v>0.23848167042660259</v>
      </c>
      <c r="P10" s="39">
        <f t="shared" si="11"/>
        <v>3.8481306947368425</v>
      </c>
      <c r="Q10" s="40">
        <f t="shared" si="12"/>
        <v>9.5392668170641043E-2</v>
      </c>
      <c r="R10" s="24">
        <f t="shared" si="13"/>
        <v>19.240653473684212</v>
      </c>
      <c r="S10" s="24">
        <f t="shared" si="14"/>
        <v>0.47696334085320519</v>
      </c>
      <c r="T10" s="39">
        <f t="shared" si="15"/>
        <v>18.278620800000002</v>
      </c>
      <c r="U10" s="40">
        <f t="shared" si="16"/>
        <v>0.45311517381054495</v>
      </c>
      <c r="W10" s="37"/>
    </row>
    <row r="11" spans="1:23" x14ac:dyDescent="0.3">
      <c r="A11" s="17">
        <f t="shared" si="17"/>
        <v>3</v>
      </c>
      <c r="B11" s="43">
        <v>28477.96</v>
      </c>
      <c r="C11" s="61"/>
      <c r="D11" s="43">
        <f t="shared" si="18"/>
        <v>39094.543488000003</v>
      </c>
      <c r="E11" s="44">
        <f t="shared" si="0"/>
        <v>969.1284184641014</v>
      </c>
      <c r="F11" s="43">
        <f t="shared" si="1"/>
        <v>3257.8786239999999</v>
      </c>
      <c r="G11" s="44">
        <f t="shared" si="2"/>
        <v>80.760701538675107</v>
      </c>
      <c r="H11" s="43">
        <f t="shared" si="3"/>
        <v>0</v>
      </c>
      <c r="I11" s="44">
        <f t="shared" si="4"/>
        <v>0</v>
      </c>
      <c r="J11" s="43">
        <f t="shared" si="5"/>
        <v>0</v>
      </c>
      <c r="K11" s="44">
        <f t="shared" si="6"/>
        <v>0</v>
      </c>
      <c r="L11" s="39">
        <f t="shared" si="7"/>
        <v>19.784688000000003</v>
      </c>
      <c r="M11" s="40">
        <f t="shared" si="8"/>
        <v>0.49044960448588126</v>
      </c>
      <c r="N11" s="39">
        <f t="shared" si="9"/>
        <v>9.8923440000000014</v>
      </c>
      <c r="O11" s="40">
        <f t="shared" si="10"/>
        <v>0.24522480224294063</v>
      </c>
      <c r="P11" s="39">
        <f t="shared" si="11"/>
        <v>3.9569376000000007</v>
      </c>
      <c r="Q11" s="40">
        <f t="shared" si="12"/>
        <v>9.8089920897176261E-2</v>
      </c>
      <c r="R11" s="24">
        <f t="shared" si="13"/>
        <v>19.784688000000003</v>
      </c>
      <c r="S11" s="24">
        <f t="shared" si="14"/>
        <v>0.49044960448588126</v>
      </c>
      <c r="T11" s="39">
        <f t="shared" si="15"/>
        <v>18.795453600000002</v>
      </c>
      <c r="U11" s="40">
        <f t="shared" si="16"/>
        <v>0.46592712426158722</v>
      </c>
      <c r="W11" s="37"/>
    </row>
    <row r="12" spans="1:23" x14ac:dyDescent="0.3">
      <c r="A12" s="17">
        <f t="shared" si="17"/>
        <v>4</v>
      </c>
      <c r="B12" s="43">
        <v>29427.34</v>
      </c>
      <c r="C12" s="61"/>
      <c r="D12" s="43">
        <f t="shared" si="18"/>
        <v>40397.852352000002</v>
      </c>
      <c r="E12" s="44">
        <f t="shared" si="0"/>
        <v>1001.436601280618</v>
      </c>
      <c r="F12" s="43">
        <f t="shared" si="1"/>
        <v>3366.4876959999997</v>
      </c>
      <c r="G12" s="44">
        <f t="shared" si="2"/>
        <v>83.453050106718152</v>
      </c>
      <c r="H12" s="43">
        <f t="shared" si="3"/>
        <v>0</v>
      </c>
      <c r="I12" s="44">
        <f t="shared" si="4"/>
        <v>0</v>
      </c>
      <c r="J12" s="43">
        <f t="shared" si="5"/>
        <v>0</v>
      </c>
      <c r="K12" s="44">
        <f t="shared" si="6"/>
        <v>0</v>
      </c>
      <c r="L12" s="39">
        <f t="shared" si="7"/>
        <v>20.444257263157894</v>
      </c>
      <c r="M12" s="40">
        <f t="shared" si="8"/>
        <v>0.50679989943351111</v>
      </c>
      <c r="N12" s="39">
        <f t="shared" si="9"/>
        <v>10.222128631578947</v>
      </c>
      <c r="O12" s="40">
        <f t="shared" si="10"/>
        <v>0.25339994971675556</v>
      </c>
      <c r="P12" s="39">
        <f t="shared" si="11"/>
        <v>4.0888514526315785</v>
      </c>
      <c r="Q12" s="40">
        <f t="shared" si="12"/>
        <v>0.10135997988670221</v>
      </c>
      <c r="R12" s="24">
        <f t="shared" si="13"/>
        <v>20.444257263157894</v>
      </c>
      <c r="S12" s="24">
        <f t="shared" si="14"/>
        <v>0.50679989943351111</v>
      </c>
      <c r="T12" s="39">
        <f t="shared" si="15"/>
        <v>19.422044400000001</v>
      </c>
      <c r="U12" s="40">
        <f t="shared" si="16"/>
        <v>0.48145990446183556</v>
      </c>
      <c r="W12" s="37"/>
    </row>
    <row r="13" spans="1:23" x14ac:dyDescent="0.3">
      <c r="A13" s="17">
        <f t="shared" si="17"/>
        <v>5</v>
      </c>
      <c r="B13" s="43">
        <v>30630.09</v>
      </c>
      <c r="C13" s="61"/>
      <c r="D13" s="43">
        <f>B13*$U$2</f>
        <v>42048.987551999999</v>
      </c>
      <c r="E13" s="44">
        <f t="shared" si="0"/>
        <v>1042.3671737411346</v>
      </c>
      <c r="F13" s="43">
        <f t="shared" si="1"/>
        <v>3504.0822960000005</v>
      </c>
      <c r="G13" s="44">
        <f t="shared" si="2"/>
        <v>86.863931145094568</v>
      </c>
      <c r="H13" s="43">
        <f t="shared" si="3"/>
        <v>0</v>
      </c>
      <c r="I13" s="44">
        <f t="shared" si="4"/>
        <v>0</v>
      </c>
      <c r="J13" s="43">
        <f t="shared" si="5"/>
        <v>0</v>
      </c>
      <c r="K13" s="44">
        <f t="shared" si="6"/>
        <v>0</v>
      </c>
      <c r="L13" s="39">
        <f t="shared" si="7"/>
        <v>21.279851999999998</v>
      </c>
      <c r="M13" s="40">
        <f t="shared" si="8"/>
        <v>0.52751375189328675</v>
      </c>
      <c r="N13" s="39">
        <f t="shared" si="9"/>
        <v>10.639925999999999</v>
      </c>
      <c r="O13" s="40">
        <f t="shared" si="10"/>
        <v>0.26375687594664338</v>
      </c>
      <c r="P13" s="39">
        <f t="shared" si="11"/>
        <v>4.2559703999999998</v>
      </c>
      <c r="Q13" s="40">
        <f t="shared" si="12"/>
        <v>0.10550275037865735</v>
      </c>
      <c r="R13" s="24">
        <f t="shared" si="13"/>
        <v>21.279852000000002</v>
      </c>
      <c r="S13" s="24">
        <f t="shared" si="14"/>
        <v>0.52751375189328686</v>
      </c>
      <c r="T13" s="39">
        <f t="shared" si="15"/>
        <v>20.215859399999999</v>
      </c>
      <c r="U13" s="40">
        <f t="shared" si="16"/>
        <v>0.5011380642986224</v>
      </c>
      <c r="W13" s="37"/>
    </row>
    <row r="14" spans="1:23" x14ac:dyDescent="0.3">
      <c r="A14" s="17">
        <f t="shared" si="17"/>
        <v>6</v>
      </c>
      <c r="B14" s="43">
        <v>30630.09</v>
      </c>
      <c r="C14" s="61"/>
      <c r="D14" s="43">
        <f t="shared" si="18"/>
        <v>42048.987551999999</v>
      </c>
      <c r="E14" s="44">
        <f t="shared" si="0"/>
        <v>1042.3671737411346</v>
      </c>
      <c r="F14" s="43">
        <f t="shared" si="1"/>
        <v>3504.0822960000005</v>
      </c>
      <c r="G14" s="44">
        <f t="shared" si="2"/>
        <v>86.863931145094568</v>
      </c>
      <c r="H14" s="43">
        <f t="shared" si="3"/>
        <v>0</v>
      </c>
      <c r="I14" s="44">
        <f t="shared" si="4"/>
        <v>0</v>
      </c>
      <c r="J14" s="43">
        <f t="shared" si="5"/>
        <v>0</v>
      </c>
      <c r="K14" s="44">
        <f t="shared" si="6"/>
        <v>0</v>
      </c>
      <c r="L14" s="39">
        <f t="shared" si="7"/>
        <v>21.279851999999998</v>
      </c>
      <c r="M14" s="40">
        <f t="shared" si="8"/>
        <v>0.52751375189328675</v>
      </c>
      <c r="N14" s="39">
        <f t="shared" si="9"/>
        <v>10.639925999999999</v>
      </c>
      <c r="O14" s="40">
        <f t="shared" si="10"/>
        <v>0.26375687594664338</v>
      </c>
      <c r="P14" s="39">
        <f t="shared" si="11"/>
        <v>4.2559703999999998</v>
      </c>
      <c r="Q14" s="40">
        <f t="shared" si="12"/>
        <v>0.10550275037865735</v>
      </c>
      <c r="R14" s="24">
        <f t="shared" si="13"/>
        <v>21.279852000000002</v>
      </c>
      <c r="S14" s="24">
        <f t="shared" si="14"/>
        <v>0.52751375189328686</v>
      </c>
      <c r="T14" s="39">
        <f t="shared" si="15"/>
        <v>20.215859399999999</v>
      </c>
      <c r="U14" s="40">
        <f t="shared" si="16"/>
        <v>0.5011380642986224</v>
      </c>
      <c r="W14" s="37"/>
    </row>
    <row r="15" spans="1:23" x14ac:dyDescent="0.3">
      <c r="A15" s="17">
        <f t="shared" si="17"/>
        <v>7</v>
      </c>
      <c r="B15" s="43">
        <v>31832.43</v>
      </c>
      <c r="C15" s="61"/>
      <c r="D15" s="43">
        <f t="shared" si="18"/>
        <v>43699.559904000002</v>
      </c>
      <c r="E15" s="44">
        <f t="shared" si="0"/>
        <v>1083.2837935641883</v>
      </c>
      <c r="F15" s="43">
        <f t="shared" si="1"/>
        <v>3641.6299919999997</v>
      </c>
      <c r="G15" s="44">
        <f t="shared" si="2"/>
        <v>90.273649463682347</v>
      </c>
      <c r="H15" s="43">
        <f t="shared" si="3"/>
        <v>0</v>
      </c>
      <c r="I15" s="44">
        <f t="shared" si="4"/>
        <v>0</v>
      </c>
      <c r="J15" s="43">
        <f t="shared" si="5"/>
        <v>0</v>
      </c>
      <c r="K15" s="44">
        <f t="shared" si="6"/>
        <v>0</v>
      </c>
      <c r="L15" s="39">
        <f t="shared" si="7"/>
        <v>22.115161894736843</v>
      </c>
      <c r="M15" s="40">
        <f t="shared" si="8"/>
        <v>0.54822054330171477</v>
      </c>
      <c r="N15" s="39">
        <f t="shared" si="9"/>
        <v>11.057580947368422</v>
      </c>
      <c r="O15" s="40">
        <f t="shared" si="10"/>
        <v>0.27411027165085738</v>
      </c>
      <c r="P15" s="39">
        <f t="shared" si="11"/>
        <v>4.4230323789473687</v>
      </c>
      <c r="Q15" s="40">
        <f t="shared" si="12"/>
        <v>0.10964410866034295</v>
      </c>
      <c r="R15" s="24">
        <f t="shared" si="13"/>
        <v>22.11516189473684</v>
      </c>
      <c r="S15" s="24">
        <f t="shared" si="14"/>
        <v>0.54822054330171466</v>
      </c>
      <c r="T15" s="39">
        <f t="shared" si="15"/>
        <v>21.009403800000001</v>
      </c>
      <c r="U15" s="40">
        <f t="shared" si="16"/>
        <v>0.52080951613662907</v>
      </c>
      <c r="W15" s="37"/>
    </row>
    <row r="16" spans="1:23" x14ac:dyDescent="0.3">
      <c r="A16" s="17">
        <f t="shared" si="17"/>
        <v>8</v>
      </c>
      <c r="B16" s="43">
        <v>31832.43</v>
      </c>
      <c r="C16" s="61"/>
      <c r="D16" s="43">
        <f t="shared" si="18"/>
        <v>43699.559904000002</v>
      </c>
      <c r="E16" s="44">
        <f t="shared" si="0"/>
        <v>1083.2837935641883</v>
      </c>
      <c r="F16" s="43">
        <f t="shared" si="1"/>
        <v>3641.6299919999997</v>
      </c>
      <c r="G16" s="44">
        <f t="shared" si="2"/>
        <v>90.273649463682347</v>
      </c>
      <c r="H16" s="43">
        <f t="shared" si="3"/>
        <v>0</v>
      </c>
      <c r="I16" s="44">
        <f t="shared" si="4"/>
        <v>0</v>
      </c>
      <c r="J16" s="43">
        <f t="shared" si="5"/>
        <v>0</v>
      </c>
      <c r="K16" s="44">
        <f t="shared" si="6"/>
        <v>0</v>
      </c>
      <c r="L16" s="39">
        <f t="shared" si="7"/>
        <v>22.115161894736843</v>
      </c>
      <c r="M16" s="40">
        <f t="shared" si="8"/>
        <v>0.54822054330171477</v>
      </c>
      <c r="N16" s="39">
        <f t="shared" si="9"/>
        <v>11.057580947368422</v>
      </c>
      <c r="O16" s="40">
        <f t="shared" si="10"/>
        <v>0.27411027165085738</v>
      </c>
      <c r="P16" s="39">
        <f t="shared" si="11"/>
        <v>4.4230323789473687</v>
      </c>
      <c r="Q16" s="40">
        <f t="shared" si="12"/>
        <v>0.10964410866034295</v>
      </c>
      <c r="R16" s="24">
        <f t="shared" si="13"/>
        <v>22.11516189473684</v>
      </c>
      <c r="S16" s="24">
        <f t="shared" si="14"/>
        <v>0.54822054330171466</v>
      </c>
      <c r="T16" s="39">
        <f t="shared" si="15"/>
        <v>21.009403800000001</v>
      </c>
      <c r="U16" s="40">
        <f t="shared" si="16"/>
        <v>0.52080951613662907</v>
      </c>
      <c r="W16" s="37"/>
    </row>
    <row r="17" spans="1:23" x14ac:dyDescent="0.3">
      <c r="A17" s="17">
        <f t="shared" si="17"/>
        <v>9</v>
      </c>
      <c r="B17" s="43">
        <v>33034.800000000003</v>
      </c>
      <c r="C17" s="61"/>
      <c r="D17" s="43">
        <f t="shared" si="18"/>
        <v>45350.173440000006</v>
      </c>
      <c r="E17" s="44">
        <f t="shared" si="0"/>
        <v>1124.2014343119345</v>
      </c>
      <c r="F17" s="43">
        <f t="shared" si="1"/>
        <v>3779.1811200000002</v>
      </c>
      <c r="G17" s="44">
        <f t="shared" si="2"/>
        <v>93.683452859327872</v>
      </c>
      <c r="H17" s="43">
        <f t="shared" si="3"/>
        <v>0</v>
      </c>
      <c r="I17" s="44">
        <f t="shared" si="4"/>
        <v>0</v>
      </c>
      <c r="J17" s="43">
        <f t="shared" si="5"/>
        <v>0</v>
      </c>
      <c r="K17" s="44">
        <f t="shared" si="6"/>
        <v>0</v>
      </c>
      <c r="L17" s="39">
        <f t="shared" si="7"/>
        <v>22.95049263157895</v>
      </c>
      <c r="M17" s="40">
        <f t="shared" si="8"/>
        <v>0.56892785137243651</v>
      </c>
      <c r="N17" s="39">
        <f t="shared" si="9"/>
        <v>11.475246315789475</v>
      </c>
      <c r="O17" s="40">
        <f t="shared" si="10"/>
        <v>0.28446392568621826</v>
      </c>
      <c r="P17" s="39">
        <f t="shared" si="11"/>
        <v>4.5900985263157903</v>
      </c>
      <c r="Q17" s="40">
        <f t="shared" si="12"/>
        <v>0.1137855702744873</v>
      </c>
      <c r="R17" s="24">
        <f t="shared" si="13"/>
        <v>22.95049263157895</v>
      </c>
      <c r="S17" s="24">
        <f t="shared" si="14"/>
        <v>0.56892785137243651</v>
      </c>
      <c r="T17" s="39">
        <f t="shared" si="15"/>
        <v>21.802968000000003</v>
      </c>
      <c r="U17" s="40">
        <f t="shared" si="16"/>
        <v>0.54048145880381471</v>
      </c>
      <c r="W17" s="37"/>
    </row>
    <row r="18" spans="1:23" x14ac:dyDescent="0.3">
      <c r="A18" s="17">
        <f t="shared" si="17"/>
        <v>10</v>
      </c>
      <c r="B18" s="43">
        <v>33116.01</v>
      </c>
      <c r="C18" s="61"/>
      <c r="D18" s="43">
        <f t="shared" si="18"/>
        <v>45461.658528</v>
      </c>
      <c r="E18" s="44">
        <f t="shared" si="0"/>
        <v>1126.9650774543318</v>
      </c>
      <c r="F18" s="43">
        <f t="shared" si="1"/>
        <v>3788.471544</v>
      </c>
      <c r="G18" s="44">
        <f t="shared" si="2"/>
        <v>93.913756454527658</v>
      </c>
      <c r="H18" s="43">
        <f t="shared" si="3"/>
        <v>0</v>
      </c>
      <c r="I18" s="44">
        <f t="shared" si="4"/>
        <v>0</v>
      </c>
      <c r="J18" s="43">
        <f t="shared" si="5"/>
        <v>0</v>
      </c>
      <c r="K18" s="44">
        <f t="shared" si="6"/>
        <v>0</v>
      </c>
      <c r="L18" s="39">
        <f t="shared" si="7"/>
        <v>23.006912210526316</v>
      </c>
      <c r="M18" s="40">
        <f t="shared" si="8"/>
        <v>0.57032645620158495</v>
      </c>
      <c r="N18" s="39">
        <f t="shared" si="9"/>
        <v>11.503456105263158</v>
      </c>
      <c r="O18" s="40">
        <f t="shared" si="10"/>
        <v>0.28516322810079248</v>
      </c>
      <c r="P18" s="39">
        <f t="shared" si="11"/>
        <v>4.6013824421052636</v>
      </c>
      <c r="Q18" s="40">
        <f t="shared" si="12"/>
        <v>0.114065291240317</v>
      </c>
      <c r="R18" s="24">
        <f t="shared" si="13"/>
        <v>23.006912210526316</v>
      </c>
      <c r="S18" s="24">
        <f t="shared" si="14"/>
        <v>0.57032645620158495</v>
      </c>
      <c r="T18" s="39">
        <f t="shared" si="15"/>
        <v>21.856566600000001</v>
      </c>
      <c r="U18" s="40">
        <f t="shared" si="16"/>
        <v>0.54181013339150574</v>
      </c>
      <c r="W18" s="37"/>
    </row>
    <row r="19" spans="1:23" x14ac:dyDescent="0.3">
      <c r="A19" s="17">
        <f t="shared" si="17"/>
        <v>11</v>
      </c>
      <c r="B19" s="43">
        <v>34237.14</v>
      </c>
      <c r="C19" s="61"/>
      <c r="D19" s="43">
        <f t="shared" si="18"/>
        <v>47000.745792000002</v>
      </c>
      <c r="E19" s="44">
        <f t="shared" si="0"/>
        <v>1165.1180541349879</v>
      </c>
      <c r="F19" s="43">
        <f t="shared" si="1"/>
        <v>3916.7288159999998</v>
      </c>
      <c r="G19" s="44">
        <f t="shared" si="2"/>
        <v>97.09317117791565</v>
      </c>
      <c r="H19" s="43">
        <f t="shared" si="3"/>
        <v>0</v>
      </c>
      <c r="I19" s="44">
        <f t="shared" si="4"/>
        <v>0</v>
      </c>
      <c r="J19" s="43">
        <f t="shared" si="5"/>
        <v>0</v>
      </c>
      <c r="K19" s="44">
        <f t="shared" si="6"/>
        <v>0</v>
      </c>
      <c r="L19" s="39">
        <f t="shared" si="7"/>
        <v>23.785802526315791</v>
      </c>
      <c r="M19" s="40">
        <f t="shared" si="8"/>
        <v>0.58963464278086442</v>
      </c>
      <c r="N19" s="39">
        <f t="shared" si="9"/>
        <v>11.892901263157896</v>
      </c>
      <c r="O19" s="40">
        <f t="shared" si="10"/>
        <v>0.29481732139043221</v>
      </c>
      <c r="P19" s="39">
        <f t="shared" si="11"/>
        <v>4.7571605052631583</v>
      </c>
      <c r="Q19" s="40">
        <f t="shared" si="12"/>
        <v>0.11792692855617287</v>
      </c>
      <c r="R19" s="24">
        <f t="shared" si="13"/>
        <v>23.785802526315791</v>
      </c>
      <c r="S19" s="24">
        <f t="shared" si="14"/>
        <v>0.58963464278086442</v>
      </c>
      <c r="T19" s="39">
        <f t="shared" si="15"/>
        <v>22.596512400000002</v>
      </c>
      <c r="U19" s="40">
        <f t="shared" si="16"/>
        <v>0.56015291064182116</v>
      </c>
      <c r="W19" s="37"/>
    </row>
    <row r="20" spans="1:23" x14ac:dyDescent="0.3">
      <c r="A20" s="17">
        <f t="shared" si="17"/>
        <v>12</v>
      </c>
      <c r="B20" s="43">
        <v>34587.39</v>
      </c>
      <c r="C20" s="61"/>
      <c r="D20" s="43">
        <f t="shared" si="18"/>
        <v>47481.568992</v>
      </c>
      <c r="E20" s="44">
        <f t="shared" si="0"/>
        <v>1177.0373499190628</v>
      </c>
      <c r="F20" s="43">
        <f t="shared" si="1"/>
        <v>3956.7974159999999</v>
      </c>
      <c r="G20" s="44">
        <f t="shared" si="2"/>
        <v>98.086445826588559</v>
      </c>
      <c r="H20" s="43">
        <f t="shared" si="3"/>
        <v>0</v>
      </c>
      <c r="I20" s="44">
        <f t="shared" si="4"/>
        <v>0</v>
      </c>
      <c r="J20" s="43">
        <f t="shared" si="5"/>
        <v>0</v>
      </c>
      <c r="K20" s="44">
        <f t="shared" si="6"/>
        <v>0</v>
      </c>
      <c r="L20" s="39">
        <f t="shared" si="7"/>
        <v>24.029134105263157</v>
      </c>
      <c r="M20" s="40">
        <f t="shared" si="8"/>
        <v>0.59566667506025439</v>
      </c>
      <c r="N20" s="39">
        <f t="shared" si="9"/>
        <v>12.014567052631579</v>
      </c>
      <c r="O20" s="40">
        <f t="shared" si="10"/>
        <v>0.2978333375301272</v>
      </c>
      <c r="P20" s="39">
        <f t="shared" si="11"/>
        <v>4.8058268210526318</v>
      </c>
      <c r="Q20" s="40">
        <f t="shared" si="12"/>
        <v>0.11913333501205089</v>
      </c>
      <c r="R20" s="24">
        <f t="shared" si="13"/>
        <v>24.029134105263161</v>
      </c>
      <c r="S20" s="24">
        <f t="shared" si="14"/>
        <v>0.5956666750602545</v>
      </c>
      <c r="T20" s="39">
        <f t="shared" si="15"/>
        <v>22.827677399999999</v>
      </c>
      <c r="U20" s="40">
        <f t="shared" si="16"/>
        <v>0.56588334130724172</v>
      </c>
      <c r="W20" s="37"/>
    </row>
    <row r="21" spans="1:23" x14ac:dyDescent="0.3">
      <c r="A21" s="17">
        <f t="shared" si="17"/>
        <v>13</v>
      </c>
      <c r="B21" s="43">
        <v>35439.480000000003</v>
      </c>
      <c r="C21" s="61"/>
      <c r="D21" s="43">
        <f t="shared" si="18"/>
        <v>48651.318144000004</v>
      </c>
      <c r="E21" s="44">
        <f t="shared" si="0"/>
        <v>1206.0346739580416</v>
      </c>
      <c r="F21" s="43">
        <f t="shared" si="1"/>
        <v>4054.2765120000008</v>
      </c>
      <c r="G21" s="44">
        <f t="shared" si="2"/>
        <v>100.50288949650349</v>
      </c>
      <c r="H21" s="43">
        <f t="shared" si="3"/>
        <v>0</v>
      </c>
      <c r="I21" s="44">
        <f t="shared" si="4"/>
        <v>0</v>
      </c>
      <c r="J21" s="43">
        <f t="shared" si="5"/>
        <v>0</v>
      </c>
      <c r="K21" s="44">
        <f t="shared" si="6"/>
        <v>0</v>
      </c>
      <c r="L21" s="39">
        <f t="shared" si="7"/>
        <v>24.621112421052633</v>
      </c>
      <c r="M21" s="40">
        <f t="shared" si="8"/>
        <v>0.61034143418929232</v>
      </c>
      <c r="N21" s="39">
        <f t="shared" si="9"/>
        <v>12.310556210526316</v>
      </c>
      <c r="O21" s="40">
        <f t="shared" si="10"/>
        <v>0.30517071709464616</v>
      </c>
      <c r="P21" s="39">
        <f t="shared" si="11"/>
        <v>4.9242224842105262</v>
      </c>
      <c r="Q21" s="40">
        <f t="shared" si="12"/>
        <v>0.12206828683785845</v>
      </c>
      <c r="R21" s="24">
        <f t="shared" si="13"/>
        <v>24.621112421052636</v>
      </c>
      <c r="S21" s="24">
        <f t="shared" si="14"/>
        <v>0.61034143418929243</v>
      </c>
      <c r="T21" s="39">
        <f t="shared" si="15"/>
        <v>23.390056800000004</v>
      </c>
      <c r="U21" s="40">
        <f t="shared" si="16"/>
        <v>0.57982436247982772</v>
      </c>
      <c r="W21" s="37"/>
    </row>
    <row r="22" spans="1:23" x14ac:dyDescent="0.3">
      <c r="A22" s="17">
        <f t="shared" si="17"/>
        <v>14</v>
      </c>
      <c r="B22" s="43">
        <v>36058.730000000003</v>
      </c>
      <c r="C22" s="61"/>
      <c r="D22" s="43">
        <f t="shared" si="18"/>
        <v>49501.424544000009</v>
      </c>
      <c r="E22" s="44">
        <f t="shared" si="0"/>
        <v>1227.1082611508707</v>
      </c>
      <c r="F22" s="43">
        <f t="shared" si="1"/>
        <v>4125.1187120000004</v>
      </c>
      <c r="G22" s="44">
        <f t="shared" si="2"/>
        <v>102.25902176257254</v>
      </c>
      <c r="H22" s="43">
        <f t="shared" si="3"/>
        <v>0</v>
      </c>
      <c r="I22" s="44">
        <f t="shared" si="4"/>
        <v>0</v>
      </c>
      <c r="J22" s="43">
        <f t="shared" si="5"/>
        <v>0</v>
      </c>
      <c r="K22" s="44">
        <f t="shared" si="6"/>
        <v>0</v>
      </c>
      <c r="L22" s="39">
        <f t="shared" si="7"/>
        <v>25.051328210526322</v>
      </c>
      <c r="M22" s="40">
        <f t="shared" si="8"/>
        <v>0.62100620503586579</v>
      </c>
      <c r="N22" s="39">
        <f t="shared" si="9"/>
        <v>12.525664105263161</v>
      </c>
      <c r="O22" s="40">
        <f t="shared" si="10"/>
        <v>0.31050310251793289</v>
      </c>
      <c r="P22" s="39">
        <f t="shared" si="11"/>
        <v>5.0102656421052645</v>
      </c>
      <c r="Q22" s="40">
        <f t="shared" si="12"/>
        <v>0.12420124100717315</v>
      </c>
      <c r="R22" s="24">
        <f t="shared" si="13"/>
        <v>25.051328210526322</v>
      </c>
      <c r="S22" s="24">
        <f t="shared" si="14"/>
        <v>0.62100620503586579</v>
      </c>
      <c r="T22" s="39">
        <f t="shared" si="15"/>
        <v>23.798761800000005</v>
      </c>
      <c r="U22" s="40">
        <f t="shared" si="16"/>
        <v>0.58995589478407251</v>
      </c>
      <c r="W22" s="37"/>
    </row>
    <row r="23" spans="1:23" x14ac:dyDescent="0.3">
      <c r="A23" s="17">
        <f t="shared" si="17"/>
        <v>15</v>
      </c>
      <c r="B23" s="43">
        <v>36641.86</v>
      </c>
      <c r="C23" s="61"/>
      <c r="D23" s="43">
        <f t="shared" si="18"/>
        <v>50301.945408</v>
      </c>
      <c r="E23" s="44">
        <f t="shared" si="0"/>
        <v>1246.9526550140183</v>
      </c>
      <c r="F23" s="43">
        <f t="shared" si="1"/>
        <v>4191.8287840000003</v>
      </c>
      <c r="G23" s="44">
        <f t="shared" si="2"/>
        <v>103.91272125116821</v>
      </c>
      <c r="H23" s="43">
        <f t="shared" si="3"/>
        <v>0</v>
      </c>
      <c r="I23" s="44">
        <f t="shared" si="4"/>
        <v>0</v>
      </c>
      <c r="J23" s="43">
        <f t="shared" si="5"/>
        <v>0</v>
      </c>
      <c r="K23" s="44">
        <f t="shared" si="6"/>
        <v>0</v>
      </c>
      <c r="L23" s="39">
        <f t="shared" si="7"/>
        <v>25.456450105263158</v>
      </c>
      <c r="M23" s="40">
        <f t="shared" si="8"/>
        <v>0.63104891448077849</v>
      </c>
      <c r="N23" s="39">
        <f t="shared" si="9"/>
        <v>12.728225052631579</v>
      </c>
      <c r="O23" s="40">
        <f t="shared" si="10"/>
        <v>0.31552445724038924</v>
      </c>
      <c r="P23" s="39">
        <f t="shared" si="11"/>
        <v>5.0912900210526315</v>
      </c>
      <c r="Q23" s="40">
        <f t="shared" si="12"/>
        <v>0.1262097828961557</v>
      </c>
      <c r="R23" s="24">
        <f t="shared" si="13"/>
        <v>25.456450105263162</v>
      </c>
      <c r="S23" s="24">
        <f t="shared" si="14"/>
        <v>0.6310489144807786</v>
      </c>
      <c r="T23" s="39">
        <f t="shared" si="15"/>
        <v>24.183627600000001</v>
      </c>
      <c r="U23" s="40">
        <f t="shared" si="16"/>
        <v>0.59949646875673968</v>
      </c>
      <c r="W23" s="37"/>
    </row>
    <row r="24" spans="1:23" x14ac:dyDescent="0.3">
      <c r="A24" s="17">
        <f t="shared" si="17"/>
        <v>16</v>
      </c>
      <c r="B24" s="43">
        <v>37530.080000000002</v>
      </c>
      <c r="C24" s="61"/>
      <c r="D24" s="43">
        <f t="shared" si="18"/>
        <v>51521.293824</v>
      </c>
      <c r="E24" s="44">
        <f t="shared" si="0"/>
        <v>1277.179512690909</v>
      </c>
      <c r="F24" s="43">
        <f t="shared" si="1"/>
        <v>4293.4411520000003</v>
      </c>
      <c r="G24" s="44">
        <f t="shared" si="2"/>
        <v>106.43162605757576</v>
      </c>
      <c r="H24" s="43">
        <f t="shared" si="3"/>
        <v>0</v>
      </c>
      <c r="I24" s="44">
        <f t="shared" si="4"/>
        <v>0</v>
      </c>
      <c r="J24" s="43">
        <f t="shared" si="5"/>
        <v>0</v>
      </c>
      <c r="K24" s="44">
        <f t="shared" si="6"/>
        <v>0</v>
      </c>
      <c r="L24" s="39">
        <f t="shared" si="7"/>
        <v>26.073529263157894</v>
      </c>
      <c r="M24" s="40">
        <f t="shared" si="8"/>
        <v>0.64634590723224139</v>
      </c>
      <c r="N24" s="39">
        <f t="shared" si="9"/>
        <v>13.036764631578947</v>
      </c>
      <c r="O24" s="40">
        <f t="shared" si="10"/>
        <v>0.3231729536161207</v>
      </c>
      <c r="P24" s="39">
        <f t="shared" si="11"/>
        <v>5.214705852631579</v>
      </c>
      <c r="Q24" s="40">
        <f t="shared" si="12"/>
        <v>0.12926918144644828</v>
      </c>
      <c r="R24" s="24">
        <f t="shared" si="13"/>
        <v>26.073529263157894</v>
      </c>
      <c r="S24" s="24">
        <f t="shared" si="14"/>
        <v>0.64634590723224139</v>
      </c>
      <c r="T24" s="39">
        <f t="shared" si="15"/>
        <v>24.769852799999999</v>
      </c>
      <c r="U24" s="40">
        <f t="shared" si="16"/>
        <v>0.61402861187062929</v>
      </c>
      <c r="W24" s="37"/>
    </row>
    <row r="25" spans="1:23" x14ac:dyDescent="0.3">
      <c r="A25" s="17">
        <f t="shared" si="17"/>
        <v>17</v>
      </c>
      <c r="B25" s="43">
        <v>37844.61</v>
      </c>
      <c r="C25" s="61"/>
      <c r="D25" s="43">
        <f t="shared" si="18"/>
        <v>51953.080608000004</v>
      </c>
      <c r="E25" s="44">
        <f t="shared" si="0"/>
        <v>1287.8832274745353</v>
      </c>
      <c r="F25" s="43">
        <f t="shared" si="1"/>
        <v>4329.4233840000006</v>
      </c>
      <c r="G25" s="44">
        <f t="shared" si="2"/>
        <v>107.32360228954461</v>
      </c>
      <c r="H25" s="43">
        <f t="shared" si="3"/>
        <v>0</v>
      </c>
      <c r="I25" s="44">
        <f t="shared" si="4"/>
        <v>0</v>
      </c>
      <c r="J25" s="43">
        <f t="shared" si="5"/>
        <v>0</v>
      </c>
      <c r="K25" s="44">
        <f t="shared" si="6"/>
        <v>0</v>
      </c>
      <c r="L25" s="39">
        <f t="shared" si="7"/>
        <v>26.292044842105266</v>
      </c>
      <c r="M25" s="40">
        <f t="shared" si="8"/>
        <v>0.65176276694055424</v>
      </c>
      <c r="N25" s="39">
        <f t="shared" si="9"/>
        <v>13.146022421052633</v>
      </c>
      <c r="O25" s="40">
        <f t="shared" si="10"/>
        <v>0.32588138347027712</v>
      </c>
      <c r="P25" s="39">
        <f t="shared" si="11"/>
        <v>5.2584089684210529</v>
      </c>
      <c r="Q25" s="40">
        <f t="shared" si="12"/>
        <v>0.13035255338811086</v>
      </c>
      <c r="R25" s="24">
        <f t="shared" si="13"/>
        <v>26.292044842105263</v>
      </c>
      <c r="S25" s="24">
        <f t="shared" si="14"/>
        <v>0.65176276694055424</v>
      </c>
      <c r="T25" s="39">
        <f t="shared" si="15"/>
        <v>24.977442600000003</v>
      </c>
      <c r="U25" s="40">
        <f t="shared" si="16"/>
        <v>0.61917462859352657</v>
      </c>
      <c r="W25" s="37"/>
    </row>
    <row r="26" spans="1:23" x14ac:dyDescent="0.3">
      <c r="A26" s="17">
        <f t="shared" si="17"/>
        <v>18</v>
      </c>
      <c r="B26" s="43">
        <v>39001.449999999997</v>
      </c>
      <c r="C26" s="61"/>
      <c r="D26" s="43">
        <f t="shared" si="18"/>
        <v>53541.190559999995</v>
      </c>
      <c r="E26" s="44">
        <f t="shared" si="0"/>
        <v>1327.2514448474089</v>
      </c>
      <c r="F26" s="43">
        <f t="shared" si="1"/>
        <v>4461.7658799999999</v>
      </c>
      <c r="G26" s="44">
        <f t="shared" si="2"/>
        <v>110.60428707061743</v>
      </c>
      <c r="H26" s="43">
        <f t="shared" si="3"/>
        <v>0</v>
      </c>
      <c r="I26" s="44">
        <f t="shared" si="4"/>
        <v>0</v>
      </c>
      <c r="J26" s="43">
        <f t="shared" si="5"/>
        <v>0</v>
      </c>
      <c r="K26" s="44">
        <f t="shared" si="6"/>
        <v>0</v>
      </c>
      <c r="L26" s="39">
        <f t="shared" si="7"/>
        <v>27.095744210526313</v>
      </c>
      <c r="M26" s="40">
        <f t="shared" si="8"/>
        <v>0.67168595387014629</v>
      </c>
      <c r="N26" s="39">
        <f t="shared" si="9"/>
        <v>13.547872105263156</v>
      </c>
      <c r="O26" s="40">
        <f t="shared" si="10"/>
        <v>0.33584297693507315</v>
      </c>
      <c r="P26" s="39">
        <f t="shared" si="11"/>
        <v>5.4191488421052627</v>
      </c>
      <c r="Q26" s="40">
        <f t="shared" si="12"/>
        <v>0.13433719077402925</v>
      </c>
      <c r="R26" s="24">
        <f t="shared" si="13"/>
        <v>27.09574421052632</v>
      </c>
      <c r="S26" s="24">
        <f t="shared" si="14"/>
        <v>0.6716859538701464</v>
      </c>
      <c r="T26" s="39">
        <f t="shared" si="15"/>
        <v>25.740956999999998</v>
      </c>
      <c r="U26" s="40">
        <f t="shared" si="16"/>
        <v>0.63810165617663894</v>
      </c>
      <c r="W26" s="37"/>
    </row>
    <row r="27" spans="1:23" x14ac:dyDescent="0.3">
      <c r="A27" s="17">
        <f t="shared" si="17"/>
        <v>19</v>
      </c>
      <c r="B27" s="43">
        <v>39046.949999999997</v>
      </c>
      <c r="C27" s="61"/>
      <c r="D27" s="43">
        <f t="shared" si="18"/>
        <v>53603.652959999999</v>
      </c>
      <c r="E27" s="44">
        <f t="shared" si="0"/>
        <v>1328.7998472975887</v>
      </c>
      <c r="F27" s="43">
        <f t="shared" si="1"/>
        <v>4466.9710800000003</v>
      </c>
      <c r="G27" s="44">
        <f t="shared" si="2"/>
        <v>110.7333206081324</v>
      </c>
      <c r="H27" s="43">
        <f t="shared" si="3"/>
        <v>0</v>
      </c>
      <c r="I27" s="44">
        <f t="shared" si="4"/>
        <v>0</v>
      </c>
      <c r="J27" s="43">
        <f t="shared" si="5"/>
        <v>0</v>
      </c>
      <c r="K27" s="44">
        <f t="shared" si="6"/>
        <v>0</v>
      </c>
      <c r="L27" s="39">
        <f t="shared" si="7"/>
        <v>27.127354736842104</v>
      </c>
      <c r="M27" s="40">
        <f t="shared" si="8"/>
        <v>0.67246955834898214</v>
      </c>
      <c r="N27" s="39">
        <f t="shared" si="9"/>
        <v>13.563677368421052</v>
      </c>
      <c r="O27" s="40">
        <f t="shared" si="10"/>
        <v>0.33623477917449107</v>
      </c>
      <c r="P27" s="39">
        <f t="shared" si="11"/>
        <v>5.4254709473684208</v>
      </c>
      <c r="Q27" s="40">
        <f t="shared" si="12"/>
        <v>0.13449391166979643</v>
      </c>
      <c r="R27" s="24">
        <f t="shared" si="13"/>
        <v>27.127354736842104</v>
      </c>
      <c r="S27" s="24">
        <f t="shared" si="14"/>
        <v>0.67246955834898214</v>
      </c>
      <c r="T27" s="39">
        <f t="shared" si="15"/>
        <v>25.770986999999998</v>
      </c>
      <c r="U27" s="40">
        <f t="shared" si="16"/>
        <v>0.63884608043153301</v>
      </c>
      <c r="W27" s="37"/>
    </row>
    <row r="28" spans="1:23" x14ac:dyDescent="0.3">
      <c r="A28" s="17">
        <f t="shared" si="17"/>
        <v>20</v>
      </c>
      <c r="B28" s="43">
        <v>40472.800000000003</v>
      </c>
      <c r="C28" s="61"/>
      <c r="D28" s="43">
        <f t="shared" si="18"/>
        <v>55561.059840000002</v>
      </c>
      <c r="E28" s="44">
        <f t="shared" si="0"/>
        <v>1377.3226963874476</v>
      </c>
      <c r="F28" s="43">
        <f t="shared" si="1"/>
        <v>4630.0883200000007</v>
      </c>
      <c r="G28" s="44">
        <f t="shared" si="2"/>
        <v>114.77689136562066</v>
      </c>
      <c r="H28" s="43">
        <f t="shared" si="3"/>
        <v>0</v>
      </c>
      <c r="I28" s="44">
        <f t="shared" si="4"/>
        <v>0</v>
      </c>
      <c r="J28" s="43">
        <f t="shared" si="5"/>
        <v>0</v>
      </c>
      <c r="K28" s="44">
        <f t="shared" si="6"/>
        <v>0</v>
      </c>
      <c r="L28" s="39">
        <f t="shared" si="7"/>
        <v>28.117945263157896</v>
      </c>
      <c r="M28" s="40">
        <f t="shared" si="8"/>
        <v>0.69702565606652211</v>
      </c>
      <c r="N28" s="39">
        <f t="shared" si="9"/>
        <v>14.058972631578948</v>
      </c>
      <c r="O28" s="40">
        <f t="shared" si="10"/>
        <v>0.34851282803326106</v>
      </c>
      <c r="P28" s="39">
        <f t="shared" si="11"/>
        <v>5.623589052631579</v>
      </c>
      <c r="Q28" s="40">
        <f t="shared" si="12"/>
        <v>0.13940513121330442</v>
      </c>
      <c r="R28" s="24">
        <f t="shared" si="13"/>
        <v>28.1179452631579</v>
      </c>
      <c r="S28" s="24">
        <f t="shared" si="14"/>
        <v>0.69702565606652223</v>
      </c>
      <c r="T28" s="39">
        <f t="shared" si="15"/>
        <v>26.712047999999999</v>
      </c>
      <c r="U28" s="40">
        <f t="shared" si="16"/>
        <v>0.66217437326319595</v>
      </c>
      <c r="W28" s="37"/>
    </row>
    <row r="29" spans="1:23" x14ac:dyDescent="0.3">
      <c r="A29" s="17">
        <f t="shared" si="17"/>
        <v>21</v>
      </c>
      <c r="B29" s="43">
        <v>40506.44</v>
      </c>
      <c r="C29" s="61"/>
      <c r="D29" s="43">
        <f t="shared" si="18"/>
        <v>55607.240832000003</v>
      </c>
      <c r="E29" s="44">
        <f t="shared" si="0"/>
        <v>1378.4674932758883</v>
      </c>
      <c r="F29" s="43">
        <f t="shared" si="1"/>
        <v>4633.9367360000006</v>
      </c>
      <c r="G29" s="44">
        <f t="shared" si="2"/>
        <v>114.87229110632403</v>
      </c>
      <c r="H29" s="43">
        <f t="shared" si="3"/>
        <v>0</v>
      </c>
      <c r="I29" s="44">
        <f t="shared" si="4"/>
        <v>0</v>
      </c>
      <c r="J29" s="43">
        <f t="shared" si="5"/>
        <v>0</v>
      </c>
      <c r="K29" s="44">
        <f t="shared" si="6"/>
        <v>0</v>
      </c>
      <c r="L29" s="39">
        <f t="shared" si="7"/>
        <v>28.141316210526316</v>
      </c>
      <c r="M29" s="40">
        <f t="shared" si="8"/>
        <v>0.69760500671856684</v>
      </c>
      <c r="N29" s="39">
        <f t="shared" si="9"/>
        <v>14.070658105263158</v>
      </c>
      <c r="O29" s="40">
        <f t="shared" si="10"/>
        <v>0.34880250335928342</v>
      </c>
      <c r="P29" s="39">
        <f t="shared" si="11"/>
        <v>5.6282632421052634</v>
      </c>
      <c r="Q29" s="40">
        <f t="shared" si="12"/>
        <v>0.13952100134371337</v>
      </c>
      <c r="R29" s="24">
        <f t="shared" si="13"/>
        <v>28.14131621052632</v>
      </c>
      <c r="S29" s="24">
        <f t="shared" si="14"/>
        <v>0.69760500671856696</v>
      </c>
      <c r="T29" s="39">
        <f t="shared" si="15"/>
        <v>26.734250400000001</v>
      </c>
      <c r="U29" s="40">
        <f t="shared" si="16"/>
        <v>0.6627247563826385</v>
      </c>
      <c r="W29" s="37"/>
    </row>
    <row r="30" spans="1:23" x14ac:dyDescent="0.3">
      <c r="A30" s="17">
        <f t="shared" si="17"/>
        <v>22</v>
      </c>
      <c r="B30" s="43">
        <v>41944.17</v>
      </c>
      <c r="C30" s="61"/>
      <c r="D30" s="43">
        <f t="shared" si="18"/>
        <v>57580.956575999997</v>
      </c>
      <c r="E30" s="44">
        <f t="shared" si="0"/>
        <v>1427.3946285439476</v>
      </c>
      <c r="F30" s="43">
        <f t="shared" si="1"/>
        <v>4798.4130479999994</v>
      </c>
      <c r="G30" s="44">
        <f t="shared" si="2"/>
        <v>118.9495523786623</v>
      </c>
      <c r="H30" s="43">
        <f t="shared" si="3"/>
        <v>0</v>
      </c>
      <c r="I30" s="44">
        <f t="shared" si="4"/>
        <v>0</v>
      </c>
      <c r="J30" s="43">
        <f t="shared" si="5"/>
        <v>0</v>
      </c>
      <c r="K30" s="44">
        <f t="shared" si="6"/>
        <v>0</v>
      </c>
      <c r="L30" s="39">
        <f t="shared" si="7"/>
        <v>29.140160210526314</v>
      </c>
      <c r="M30" s="40">
        <f t="shared" si="8"/>
        <v>0.72236570270442702</v>
      </c>
      <c r="N30" s="39">
        <f t="shared" si="9"/>
        <v>14.570080105263157</v>
      </c>
      <c r="O30" s="40">
        <f t="shared" si="10"/>
        <v>0.36118285135221351</v>
      </c>
      <c r="P30" s="39">
        <f t="shared" si="11"/>
        <v>5.8280320421052627</v>
      </c>
      <c r="Q30" s="40">
        <f t="shared" si="12"/>
        <v>0.14447314054088539</v>
      </c>
      <c r="R30" s="24">
        <f t="shared" si="13"/>
        <v>29.140160210526311</v>
      </c>
      <c r="S30" s="24">
        <f t="shared" si="14"/>
        <v>0.7223657027044269</v>
      </c>
      <c r="T30" s="39">
        <f t="shared" si="15"/>
        <v>27.683152199999999</v>
      </c>
      <c r="U30" s="40">
        <f t="shared" si="16"/>
        <v>0.6862474175692056</v>
      </c>
      <c r="W30" s="37"/>
    </row>
    <row r="31" spans="1:23" x14ac:dyDescent="0.3">
      <c r="A31" s="17">
        <f t="shared" si="17"/>
        <v>23</v>
      </c>
      <c r="B31" s="43">
        <v>43415.519999999997</v>
      </c>
      <c r="C31" s="61"/>
      <c r="D31" s="43">
        <f t="shared" si="18"/>
        <v>59600.825855999996</v>
      </c>
      <c r="E31" s="44">
        <f t="shared" si="0"/>
        <v>1477.4658800839861</v>
      </c>
      <c r="F31" s="43">
        <f t="shared" si="1"/>
        <v>4966.7354879999993</v>
      </c>
      <c r="G31" s="44">
        <f t="shared" si="2"/>
        <v>123.12215667366551</v>
      </c>
      <c r="H31" s="43">
        <f t="shared" si="3"/>
        <v>0</v>
      </c>
      <c r="I31" s="44">
        <f t="shared" si="4"/>
        <v>0</v>
      </c>
      <c r="J31" s="43">
        <f t="shared" si="5"/>
        <v>0</v>
      </c>
      <c r="K31" s="44">
        <f t="shared" si="6"/>
        <v>0</v>
      </c>
      <c r="L31" s="39">
        <f t="shared" si="7"/>
        <v>30.162361263157894</v>
      </c>
      <c r="M31" s="40">
        <f t="shared" si="8"/>
        <v>0.74770540490080284</v>
      </c>
      <c r="N31" s="39">
        <f t="shared" si="9"/>
        <v>15.081180631578947</v>
      </c>
      <c r="O31" s="40">
        <f t="shared" si="10"/>
        <v>0.37385270245040142</v>
      </c>
      <c r="P31" s="39">
        <f t="shared" si="11"/>
        <v>6.032472252631579</v>
      </c>
      <c r="Q31" s="40">
        <f t="shared" si="12"/>
        <v>0.14954108098016056</v>
      </c>
      <c r="R31" s="24">
        <f t="shared" si="13"/>
        <v>30.162361263157891</v>
      </c>
      <c r="S31" s="24">
        <f t="shared" si="14"/>
        <v>0.74770540490080273</v>
      </c>
      <c r="T31" s="39">
        <f t="shared" si="15"/>
        <v>28.654243199999996</v>
      </c>
      <c r="U31" s="40">
        <f t="shared" si="16"/>
        <v>0.7103201346557626</v>
      </c>
      <c r="W31" s="37"/>
    </row>
    <row r="32" spans="1:23" x14ac:dyDescent="0.3">
      <c r="A32" s="17">
        <f t="shared" si="17"/>
        <v>24</v>
      </c>
      <c r="B32" s="43">
        <v>44853.25</v>
      </c>
      <c r="C32" s="61"/>
      <c r="D32" s="43">
        <f t="shared" si="18"/>
        <v>61574.541600000004</v>
      </c>
      <c r="E32" s="44">
        <f t="shared" si="0"/>
        <v>1526.3930153520462</v>
      </c>
      <c r="F32" s="43">
        <f t="shared" si="1"/>
        <v>5131.2118</v>
      </c>
      <c r="G32" s="44">
        <f t="shared" si="2"/>
        <v>127.19941794600383</v>
      </c>
      <c r="H32" s="43">
        <f t="shared" si="3"/>
        <v>0</v>
      </c>
      <c r="I32" s="44">
        <f t="shared" si="4"/>
        <v>0</v>
      </c>
      <c r="J32" s="43">
        <f t="shared" si="5"/>
        <v>0</v>
      </c>
      <c r="K32" s="44">
        <f t="shared" si="6"/>
        <v>0</v>
      </c>
      <c r="L32" s="39">
        <f t="shared" si="7"/>
        <v>31.161205263157896</v>
      </c>
      <c r="M32" s="40">
        <f t="shared" si="8"/>
        <v>0.77246610088666301</v>
      </c>
      <c r="N32" s="39">
        <f t="shared" si="9"/>
        <v>15.580602631578948</v>
      </c>
      <c r="O32" s="40">
        <f t="shared" si="10"/>
        <v>0.3862330504433315</v>
      </c>
      <c r="P32" s="39">
        <f t="shared" si="11"/>
        <v>6.2322410526315792</v>
      </c>
      <c r="Q32" s="40">
        <f t="shared" si="12"/>
        <v>0.15449322017733261</v>
      </c>
      <c r="R32" s="24">
        <f t="shared" si="13"/>
        <v>31.161205263157896</v>
      </c>
      <c r="S32" s="24">
        <f t="shared" si="14"/>
        <v>0.77246610088666301</v>
      </c>
      <c r="T32" s="39">
        <f t="shared" si="15"/>
        <v>29.603145000000001</v>
      </c>
      <c r="U32" s="40">
        <f t="shared" si="16"/>
        <v>0.73384279584232981</v>
      </c>
      <c r="W32" s="37"/>
    </row>
    <row r="33" spans="1:23" x14ac:dyDescent="0.3">
      <c r="A33" s="17">
        <f t="shared" si="17"/>
        <v>25</v>
      </c>
      <c r="B33" s="43">
        <v>44853.25</v>
      </c>
      <c r="C33" s="61"/>
      <c r="D33" s="43">
        <f t="shared" si="18"/>
        <v>61574.541600000004</v>
      </c>
      <c r="E33" s="44">
        <f t="shared" si="0"/>
        <v>1526.3930153520462</v>
      </c>
      <c r="F33" s="43">
        <f t="shared" si="1"/>
        <v>5131.2118</v>
      </c>
      <c r="G33" s="44">
        <f t="shared" si="2"/>
        <v>127.19941794600383</v>
      </c>
      <c r="H33" s="43">
        <f t="shared" si="3"/>
        <v>0</v>
      </c>
      <c r="I33" s="44">
        <f t="shared" si="4"/>
        <v>0</v>
      </c>
      <c r="J33" s="43">
        <f t="shared" si="5"/>
        <v>0</v>
      </c>
      <c r="K33" s="44">
        <f t="shared" si="6"/>
        <v>0</v>
      </c>
      <c r="L33" s="39">
        <f t="shared" si="7"/>
        <v>31.161205263157896</v>
      </c>
      <c r="M33" s="40">
        <f t="shared" si="8"/>
        <v>0.77246610088666301</v>
      </c>
      <c r="N33" s="39">
        <f t="shared" si="9"/>
        <v>15.580602631578948</v>
      </c>
      <c r="O33" s="40">
        <f t="shared" si="10"/>
        <v>0.3862330504433315</v>
      </c>
      <c r="P33" s="39">
        <f t="shared" si="11"/>
        <v>6.2322410526315792</v>
      </c>
      <c r="Q33" s="40">
        <f t="shared" si="12"/>
        <v>0.15449322017733261</v>
      </c>
      <c r="R33" s="24">
        <f t="shared" si="13"/>
        <v>31.161205263157896</v>
      </c>
      <c r="S33" s="24">
        <f t="shared" si="14"/>
        <v>0.77246610088666301</v>
      </c>
      <c r="T33" s="39">
        <f t="shared" si="15"/>
        <v>29.603145000000001</v>
      </c>
      <c r="U33" s="40">
        <f t="shared" si="16"/>
        <v>0.73384279584232981</v>
      </c>
      <c r="W33" s="37"/>
    </row>
    <row r="34" spans="1:23" x14ac:dyDescent="0.3">
      <c r="A34" s="17">
        <f t="shared" si="17"/>
        <v>26</v>
      </c>
      <c r="B34" s="43">
        <v>44853.25</v>
      </c>
      <c r="C34" s="61"/>
      <c r="D34" s="43">
        <f t="shared" si="18"/>
        <v>61574.541600000004</v>
      </c>
      <c r="E34" s="44">
        <f t="shared" si="0"/>
        <v>1526.3930153520462</v>
      </c>
      <c r="F34" s="43">
        <f t="shared" si="1"/>
        <v>5131.2118</v>
      </c>
      <c r="G34" s="44">
        <f t="shared" si="2"/>
        <v>127.19941794600383</v>
      </c>
      <c r="H34" s="43">
        <f t="shared" si="3"/>
        <v>0</v>
      </c>
      <c r="I34" s="44">
        <f t="shared" si="4"/>
        <v>0</v>
      </c>
      <c r="J34" s="43">
        <f t="shared" si="5"/>
        <v>0</v>
      </c>
      <c r="K34" s="44">
        <f t="shared" si="6"/>
        <v>0</v>
      </c>
      <c r="L34" s="39">
        <f t="shared" si="7"/>
        <v>31.161205263157896</v>
      </c>
      <c r="M34" s="40">
        <f t="shared" si="8"/>
        <v>0.77246610088666301</v>
      </c>
      <c r="N34" s="39">
        <f t="shared" si="9"/>
        <v>15.580602631578948</v>
      </c>
      <c r="O34" s="40">
        <f t="shared" si="10"/>
        <v>0.3862330504433315</v>
      </c>
      <c r="P34" s="39">
        <f t="shared" si="11"/>
        <v>6.2322410526315792</v>
      </c>
      <c r="Q34" s="40">
        <f t="shared" si="12"/>
        <v>0.15449322017733261</v>
      </c>
      <c r="R34" s="24">
        <f t="shared" si="13"/>
        <v>31.161205263157896</v>
      </c>
      <c r="S34" s="24">
        <f t="shared" si="14"/>
        <v>0.77246610088666301</v>
      </c>
      <c r="T34" s="39">
        <f t="shared" si="15"/>
        <v>29.603145000000001</v>
      </c>
      <c r="U34" s="40">
        <f t="shared" si="16"/>
        <v>0.73384279584232981</v>
      </c>
      <c r="W34" s="37"/>
    </row>
    <row r="35" spans="1:23" x14ac:dyDescent="0.3">
      <c r="A35" s="17">
        <f t="shared" si="17"/>
        <v>27</v>
      </c>
      <c r="B35" s="43">
        <v>44853.25</v>
      </c>
      <c r="C35" s="61"/>
      <c r="D35" s="43">
        <f t="shared" si="18"/>
        <v>61574.541600000004</v>
      </c>
      <c r="E35" s="44">
        <f t="shared" si="0"/>
        <v>1526.3930153520462</v>
      </c>
      <c r="F35" s="43">
        <f t="shared" si="1"/>
        <v>5131.2118</v>
      </c>
      <c r="G35" s="44">
        <f t="shared" si="2"/>
        <v>127.19941794600383</v>
      </c>
      <c r="H35" s="43">
        <f t="shared" si="3"/>
        <v>0</v>
      </c>
      <c r="I35" s="44">
        <f t="shared" si="4"/>
        <v>0</v>
      </c>
      <c r="J35" s="43">
        <f t="shared" si="5"/>
        <v>0</v>
      </c>
      <c r="K35" s="44">
        <f t="shared" si="6"/>
        <v>0</v>
      </c>
      <c r="L35" s="39">
        <f t="shared" si="7"/>
        <v>31.161205263157896</v>
      </c>
      <c r="M35" s="40">
        <f t="shared" si="8"/>
        <v>0.77246610088666301</v>
      </c>
      <c r="N35" s="39">
        <f t="shared" si="9"/>
        <v>15.580602631578948</v>
      </c>
      <c r="O35" s="40">
        <f t="shared" si="10"/>
        <v>0.3862330504433315</v>
      </c>
      <c r="P35" s="39">
        <f t="shared" si="11"/>
        <v>6.2322410526315792</v>
      </c>
      <c r="Q35" s="40">
        <f t="shared" si="12"/>
        <v>0.15449322017733261</v>
      </c>
      <c r="R35" s="24">
        <f t="shared" si="13"/>
        <v>31.161205263157896</v>
      </c>
      <c r="S35" s="24">
        <f t="shared" si="14"/>
        <v>0.77246610088666301</v>
      </c>
      <c r="T35" s="39">
        <f t="shared" si="15"/>
        <v>29.603145000000001</v>
      </c>
      <c r="U35" s="40">
        <f t="shared" si="16"/>
        <v>0.73384279584232981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5703125" style="1" customWidth="1"/>
    <col min="24" max="16384" width="8.85546875" style="1"/>
  </cols>
  <sheetData>
    <row r="1" spans="1:23" ht="16.5" x14ac:dyDescent="0.3">
      <c r="A1" s="5" t="s">
        <v>57</v>
      </c>
      <c r="B1" s="5" t="s">
        <v>1</v>
      </c>
      <c r="C1" s="5" t="s">
        <v>87</v>
      </c>
      <c r="D1" s="5"/>
      <c r="E1"/>
      <c r="F1"/>
      <c r="G1"/>
      <c r="H1" s="5"/>
      <c r="N1" s="34">
        <f>Inhoud!$C$3</f>
        <v>43922</v>
      </c>
      <c r="Q1" s="8" t="s">
        <v>56</v>
      </c>
    </row>
    <row r="2" spans="1:23" x14ac:dyDescent="0.3">
      <c r="A2" s="8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27164.45</v>
      </c>
      <c r="C8" s="61"/>
      <c r="D8" s="43">
        <f t="shared" ref="D8:D35" si="0">B8*$U$2</f>
        <v>37291.356960000005</v>
      </c>
      <c r="E8" s="44">
        <f t="shared" ref="E8:E35" si="1">D8/40.3399</f>
        <v>924.42859203914747</v>
      </c>
      <c r="F8" s="43">
        <f t="shared" ref="F8:F35" si="2">B8/12*$U$2</f>
        <v>3107.6130800000005</v>
      </c>
      <c r="G8" s="44">
        <f t="shared" ref="G8:G35" si="3">F8/40.3399</f>
        <v>77.035716003262294</v>
      </c>
      <c r="H8" s="43">
        <f t="shared" ref="H8:H35" si="4">((B8&lt;19968.2)*913.03+(B8&gt;19968.2)*(B8&lt;20424.71)*(20424.71-B8+456.51)+(B8&gt;20424.71)*(B8&lt;22659.62)*456.51+(B8&gt;22659.62)*(B8&lt;23116.13)*(23116.13-B8))/12*$U$2</f>
        <v>0</v>
      </c>
      <c r="I8" s="44">
        <f t="shared" ref="I8:I35" si="5">H8/40.3399</f>
        <v>0</v>
      </c>
      <c r="J8" s="43">
        <f t="shared" ref="J8:J35" si="6">((B8&lt;19968.2)*456.51+(B8&gt;19968.2)*(B8&lt;20196.46)*(20196.46-B8+228.26)+(B8&gt;20196.46)*(B8&lt;22659.62)*228.26+(B8&gt;22659.62)*(B8&lt;22887.88)*(22887.88-B8))/12*$U$2</f>
        <v>0</v>
      </c>
      <c r="K8" s="44">
        <f t="shared" ref="K8:K35" si="7">J8/40.3399</f>
        <v>0</v>
      </c>
      <c r="L8" s="39">
        <f t="shared" ref="L8:L35" si="8">D8/1976</f>
        <v>18.872144210526319</v>
      </c>
      <c r="M8" s="40">
        <f t="shared" ref="M8:M35" si="9">L8/40.3399</f>
        <v>0.46782823483762526</v>
      </c>
      <c r="N8" s="39">
        <f t="shared" ref="N8:N35" si="10">L8/2</f>
        <v>9.4360721052631593</v>
      </c>
      <c r="O8" s="40">
        <f t="shared" ref="O8:O35" si="11">N8/40.3399</f>
        <v>0.23391411741881263</v>
      </c>
      <c r="P8" s="39">
        <f t="shared" ref="P8:P35" si="12">L8/5</f>
        <v>3.7744288421052636</v>
      </c>
      <c r="Q8" s="40">
        <f t="shared" ref="Q8:Q35" si="13">P8/40.3399</f>
        <v>9.3565646967525049E-2</v>
      </c>
      <c r="R8" s="24">
        <f t="shared" ref="R8:R35" si="14">(F8+H8)/1976*12</f>
        <v>18.872144210526319</v>
      </c>
      <c r="S8" s="24">
        <f t="shared" ref="S8:S35" si="15">R8/40.3399</f>
        <v>0.46782823483762526</v>
      </c>
      <c r="T8" s="39">
        <f t="shared" ref="T8:T35" si="16">D8/2080</f>
        <v>17.928537000000002</v>
      </c>
      <c r="U8" s="40">
        <f t="shared" ref="U8:U35" si="17">T8/40.3399</f>
        <v>0.44443682309574395</v>
      </c>
      <c r="W8" s="37"/>
    </row>
    <row r="9" spans="1:23" x14ac:dyDescent="0.3">
      <c r="A9" s="17">
        <f t="shared" ref="A9:A35" si="18">+A8+1</f>
        <v>1</v>
      </c>
      <c r="B9" s="43">
        <v>27948.04</v>
      </c>
      <c r="C9" s="61"/>
      <c r="D9" s="43">
        <f t="shared" si="0"/>
        <v>38367.069312</v>
      </c>
      <c r="E9" s="44">
        <f t="shared" si="1"/>
        <v>951.09480469708649</v>
      </c>
      <c r="F9" s="43">
        <f t="shared" si="2"/>
        <v>3197.2557760000004</v>
      </c>
      <c r="G9" s="44">
        <f t="shared" si="3"/>
        <v>79.257900391423888</v>
      </c>
      <c r="H9" s="43">
        <f t="shared" si="4"/>
        <v>0</v>
      </c>
      <c r="I9" s="44">
        <f t="shared" si="5"/>
        <v>0</v>
      </c>
      <c r="J9" s="43">
        <f t="shared" si="6"/>
        <v>0</v>
      </c>
      <c r="K9" s="44">
        <f t="shared" si="7"/>
        <v>0</v>
      </c>
      <c r="L9" s="39">
        <f t="shared" si="8"/>
        <v>19.416533052631578</v>
      </c>
      <c r="M9" s="40">
        <f t="shared" si="9"/>
        <v>0.48132328172929478</v>
      </c>
      <c r="N9" s="39">
        <f t="shared" si="10"/>
        <v>9.7082665263157892</v>
      </c>
      <c r="O9" s="40">
        <f t="shared" si="11"/>
        <v>0.24066164086464739</v>
      </c>
      <c r="P9" s="39">
        <f t="shared" si="12"/>
        <v>3.8833066105263159</v>
      </c>
      <c r="Q9" s="40">
        <f t="shared" si="13"/>
        <v>9.6264656345858957E-2</v>
      </c>
      <c r="R9" s="24">
        <f t="shared" si="14"/>
        <v>19.416533052631578</v>
      </c>
      <c r="S9" s="24">
        <f t="shared" si="15"/>
        <v>0.48132328172929478</v>
      </c>
      <c r="T9" s="39">
        <f t="shared" si="16"/>
        <v>18.445706399999999</v>
      </c>
      <c r="U9" s="40">
        <f t="shared" si="17"/>
        <v>0.45725711764283</v>
      </c>
      <c r="W9" s="37"/>
    </row>
    <row r="10" spans="1:23" x14ac:dyDescent="0.3">
      <c r="A10" s="17">
        <f t="shared" si="18"/>
        <v>2</v>
      </c>
      <c r="B10" s="43">
        <v>28764.29</v>
      </c>
      <c r="C10" s="61"/>
      <c r="D10" s="43">
        <f t="shared" si="0"/>
        <v>39487.617312000002</v>
      </c>
      <c r="E10" s="44">
        <f t="shared" si="1"/>
        <v>978.87246403684696</v>
      </c>
      <c r="F10" s="43">
        <f t="shared" si="2"/>
        <v>3290.6347759999999</v>
      </c>
      <c r="G10" s="44">
        <f t="shared" si="3"/>
        <v>81.572705336403899</v>
      </c>
      <c r="H10" s="43">
        <f t="shared" si="4"/>
        <v>0</v>
      </c>
      <c r="I10" s="44">
        <f t="shared" si="5"/>
        <v>0</v>
      </c>
      <c r="J10" s="43">
        <f t="shared" si="6"/>
        <v>0</v>
      </c>
      <c r="K10" s="44">
        <f t="shared" si="7"/>
        <v>0</v>
      </c>
      <c r="L10" s="39">
        <f t="shared" si="8"/>
        <v>19.983612000000001</v>
      </c>
      <c r="M10" s="40">
        <f t="shared" si="9"/>
        <v>0.4953808016380804</v>
      </c>
      <c r="N10" s="39">
        <f t="shared" si="10"/>
        <v>9.9918060000000004</v>
      </c>
      <c r="O10" s="40">
        <f t="shared" si="11"/>
        <v>0.2476904008190402</v>
      </c>
      <c r="P10" s="39">
        <f t="shared" si="12"/>
        <v>3.9967224000000003</v>
      </c>
      <c r="Q10" s="40">
        <f t="shared" si="13"/>
        <v>9.9076160327616097E-2</v>
      </c>
      <c r="R10" s="24">
        <f t="shared" si="14"/>
        <v>19.983612000000001</v>
      </c>
      <c r="S10" s="24">
        <f t="shared" si="15"/>
        <v>0.4953808016380804</v>
      </c>
      <c r="T10" s="39">
        <f t="shared" si="16"/>
        <v>18.984431400000002</v>
      </c>
      <c r="U10" s="40">
        <f t="shared" si="17"/>
        <v>0.47061176155617646</v>
      </c>
      <c r="W10" s="37"/>
    </row>
    <row r="11" spans="1:23" x14ac:dyDescent="0.3">
      <c r="A11" s="17">
        <f t="shared" si="18"/>
        <v>3</v>
      </c>
      <c r="B11" s="43">
        <v>29580.51</v>
      </c>
      <c r="C11" s="61"/>
      <c r="D11" s="43">
        <f t="shared" si="0"/>
        <v>40608.124127999996</v>
      </c>
      <c r="E11" s="44">
        <f t="shared" si="1"/>
        <v>1006.6491024519147</v>
      </c>
      <c r="F11" s="43">
        <f t="shared" si="2"/>
        <v>3384.0103440000003</v>
      </c>
      <c r="G11" s="44">
        <f t="shared" si="3"/>
        <v>83.887425204326249</v>
      </c>
      <c r="H11" s="43">
        <f t="shared" si="4"/>
        <v>0</v>
      </c>
      <c r="I11" s="44">
        <f t="shared" si="5"/>
        <v>0</v>
      </c>
      <c r="J11" s="43">
        <f t="shared" si="6"/>
        <v>0</v>
      </c>
      <c r="K11" s="44">
        <f t="shared" si="7"/>
        <v>0</v>
      </c>
      <c r="L11" s="39">
        <f t="shared" si="8"/>
        <v>20.550670105263155</v>
      </c>
      <c r="M11" s="40">
        <f t="shared" si="9"/>
        <v>0.50943780488457224</v>
      </c>
      <c r="N11" s="39">
        <f t="shared" si="10"/>
        <v>10.275335052631577</v>
      </c>
      <c r="O11" s="40">
        <f t="shared" si="11"/>
        <v>0.25471890244228612</v>
      </c>
      <c r="P11" s="39">
        <f t="shared" si="12"/>
        <v>4.1101340210526311</v>
      </c>
      <c r="Q11" s="40">
        <f t="shared" si="13"/>
        <v>0.10188756097691445</v>
      </c>
      <c r="R11" s="24">
        <f t="shared" si="14"/>
        <v>20.550670105263158</v>
      </c>
      <c r="S11" s="24">
        <f t="shared" si="15"/>
        <v>0.50943780488457235</v>
      </c>
      <c r="T11" s="39">
        <f t="shared" si="16"/>
        <v>19.523136599999997</v>
      </c>
      <c r="U11" s="40">
        <f t="shared" si="17"/>
        <v>0.48396591464034361</v>
      </c>
      <c r="W11" s="37"/>
    </row>
    <row r="12" spans="1:23" x14ac:dyDescent="0.3">
      <c r="A12" s="17">
        <f t="shared" si="18"/>
        <v>4</v>
      </c>
      <c r="B12" s="43">
        <v>30560.01</v>
      </c>
      <c r="C12" s="61"/>
      <c r="D12" s="43">
        <f t="shared" si="0"/>
        <v>41952.781728000002</v>
      </c>
      <c r="E12" s="44">
        <f t="shared" si="1"/>
        <v>1039.9822936596274</v>
      </c>
      <c r="F12" s="43">
        <f t="shared" si="2"/>
        <v>3496.0651440000001</v>
      </c>
      <c r="G12" s="44">
        <f t="shared" si="3"/>
        <v>86.665191138302276</v>
      </c>
      <c r="H12" s="43">
        <f t="shared" si="4"/>
        <v>0</v>
      </c>
      <c r="I12" s="44">
        <f t="shared" si="5"/>
        <v>0</v>
      </c>
      <c r="J12" s="43">
        <f t="shared" si="6"/>
        <v>0</v>
      </c>
      <c r="K12" s="44">
        <f t="shared" si="7"/>
        <v>0</v>
      </c>
      <c r="L12" s="39">
        <f t="shared" si="8"/>
        <v>21.231164842105265</v>
      </c>
      <c r="M12" s="40">
        <f t="shared" si="9"/>
        <v>0.52630682877511514</v>
      </c>
      <c r="N12" s="39">
        <f t="shared" si="10"/>
        <v>10.615582421052633</v>
      </c>
      <c r="O12" s="40">
        <f t="shared" si="11"/>
        <v>0.26315341438755757</v>
      </c>
      <c r="P12" s="39">
        <f t="shared" si="12"/>
        <v>4.2462329684210527</v>
      </c>
      <c r="Q12" s="40">
        <f t="shared" si="13"/>
        <v>0.10526136575502301</v>
      </c>
      <c r="R12" s="24">
        <f t="shared" si="14"/>
        <v>21.231164842105265</v>
      </c>
      <c r="S12" s="24">
        <f t="shared" si="15"/>
        <v>0.52630682877511514</v>
      </c>
      <c r="T12" s="39">
        <f t="shared" si="16"/>
        <v>20.169606600000002</v>
      </c>
      <c r="U12" s="40">
        <f t="shared" si="17"/>
        <v>0.49999148733635934</v>
      </c>
      <c r="W12" s="37"/>
    </row>
    <row r="13" spans="1:23" x14ac:dyDescent="0.3">
      <c r="A13" s="17">
        <f t="shared" si="18"/>
        <v>5</v>
      </c>
      <c r="B13" s="43">
        <v>31833.34</v>
      </c>
      <c r="C13" s="61"/>
      <c r="D13" s="43">
        <f t="shared" si="0"/>
        <v>43700.809152000002</v>
      </c>
      <c r="E13" s="44">
        <f t="shared" si="1"/>
        <v>1083.3147616131919</v>
      </c>
      <c r="F13" s="43">
        <f t="shared" si="2"/>
        <v>3641.7340959999997</v>
      </c>
      <c r="G13" s="44">
        <f t="shared" si="3"/>
        <v>90.276230134432652</v>
      </c>
      <c r="H13" s="43">
        <f t="shared" si="4"/>
        <v>0</v>
      </c>
      <c r="I13" s="44">
        <f t="shared" si="5"/>
        <v>0</v>
      </c>
      <c r="J13" s="43">
        <f t="shared" si="6"/>
        <v>0</v>
      </c>
      <c r="K13" s="44">
        <f t="shared" si="7"/>
        <v>0</v>
      </c>
      <c r="L13" s="39">
        <f t="shared" si="8"/>
        <v>22.115794105263159</v>
      </c>
      <c r="M13" s="40">
        <f t="shared" si="9"/>
        <v>0.54823621539129153</v>
      </c>
      <c r="N13" s="39">
        <f t="shared" si="10"/>
        <v>11.05789705263158</v>
      </c>
      <c r="O13" s="40">
        <f t="shared" si="11"/>
        <v>0.27411810769564576</v>
      </c>
      <c r="P13" s="39">
        <f t="shared" si="12"/>
        <v>4.423158821052632</v>
      </c>
      <c r="Q13" s="40">
        <f t="shared" si="13"/>
        <v>0.10964724307825829</v>
      </c>
      <c r="R13" s="24">
        <f t="shared" si="14"/>
        <v>22.115794105263156</v>
      </c>
      <c r="S13" s="24">
        <f t="shared" si="15"/>
        <v>0.54823621539129141</v>
      </c>
      <c r="T13" s="39">
        <f t="shared" si="16"/>
        <v>21.0100044</v>
      </c>
      <c r="U13" s="40">
        <f t="shared" si="17"/>
        <v>0.52082440462172686</v>
      </c>
      <c r="W13" s="37"/>
    </row>
    <row r="14" spans="1:23" x14ac:dyDescent="0.3">
      <c r="A14" s="17">
        <f t="shared" si="18"/>
        <v>6</v>
      </c>
      <c r="B14" s="43">
        <v>31833.34</v>
      </c>
      <c r="C14" s="61"/>
      <c r="D14" s="43">
        <f t="shared" si="0"/>
        <v>43700.809152000002</v>
      </c>
      <c r="E14" s="44">
        <f t="shared" si="1"/>
        <v>1083.3147616131919</v>
      </c>
      <c r="F14" s="43">
        <f t="shared" si="2"/>
        <v>3641.7340959999997</v>
      </c>
      <c r="G14" s="44">
        <f t="shared" si="3"/>
        <v>90.276230134432652</v>
      </c>
      <c r="H14" s="43">
        <f t="shared" si="4"/>
        <v>0</v>
      </c>
      <c r="I14" s="44">
        <f t="shared" si="5"/>
        <v>0</v>
      </c>
      <c r="J14" s="43">
        <f t="shared" si="6"/>
        <v>0</v>
      </c>
      <c r="K14" s="44">
        <f t="shared" si="7"/>
        <v>0</v>
      </c>
      <c r="L14" s="39">
        <f t="shared" si="8"/>
        <v>22.115794105263159</v>
      </c>
      <c r="M14" s="40">
        <f t="shared" si="9"/>
        <v>0.54823621539129153</v>
      </c>
      <c r="N14" s="39">
        <f t="shared" si="10"/>
        <v>11.05789705263158</v>
      </c>
      <c r="O14" s="40">
        <f t="shared" si="11"/>
        <v>0.27411810769564576</v>
      </c>
      <c r="P14" s="39">
        <f t="shared" si="12"/>
        <v>4.423158821052632</v>
      </c>
      <c r="Q14" s="40">
        <f t="shared" si="13"/>
        <v>0.10964724307825829</v>
      </c>
      <c r="R14" s="24">
        <f t="shared" si="14"/>
        <v>22.115794105263156</v>
      </c>
      <c r="S14" s="24">
        <f t="shared" si="15"/>
        <v>0.54823621539129141</v>
      </c>
      <c r="T14" s="39">
        <f t="shared" si="16"/>
        <v>21.0100044</v>
      </c>
      <c r="U14" s="40">
        <f t="shared" si="17"/>
        <v>0.52082440462172686</v>
      </c>
      <c r="W14" s="37"/>
    </row>
    <row r="15" spans="1:23" x14ac:dyDescent="0.3">
      <c r="A15" s="17">
        <f t="shared" si="18"/>
        <v>7</v>
      </c>
      <c r="B15" s="43">
        <v>33139.31</v>
      </c>
      <c r="C15" s="61"/>
      <c r="D15" s="43">
        <f t="shared" si="0"/>
        <v>45493.644767999998</v>
      </c>
      <c r="E15" s="44">
        <f t="shared" si="1"/>
        <v>1127.757995632116</v>
      </c>
      <c r="F15" s="43">
        <f t="shared" si="2"/>
        <v>3791.137064</v>
      </c>
      <c r="G15" s="44">
        <f t="shared" si="3"/>
        <v>93.979832969343008</v>
      </c>
      <c r="H15" s="43">
        <f t="shared" si="4"/>
        <v>0</v>
      </c>
      <c r="I15" s="44">
        <f t="shared" si="5"/>
        <v>0</v>
      </c>
      <c r="J15" s="43">
        <f t="shared" si="6"/>
        <v>0</v>
      </c>
      <c r="K15" s="44">
        <f t="shared" si="7"/>
        <v>0</v>
      </c>
      <c r="L15" s="39">
        <f t="shared" si="8"/>
        <v>23.023099578947367</v>
      </c>
      <c r="M15" s="40">
        <f t="shared" si="9"/>
        <v>0.5707277305830547</v>
      </c>
      <c r="N15" s="39">
        <f t="shared" si="10"/>
        <v>11.511549789473683</v>
      </c>
      <c r="O15" s="40">
        <f t="shared" si="11"/>
        <v>0.28536386529152735</v>
      </c>
      <c r="P15" s="39">
        <f t="shared" si="12"/>
        <v>4.6046199157894732</v>
      </c>
      <c r="Q15" s="40">
        <f t="shared" si="13"/>
        <v>0.11414554611661093</v>
      </c>
      <c r="R15" s="24">
        <f t="shared" si="14"/>
        <v>23.023099578947367</v>
      </c>
      <c r="S15" s="24">
        <f t="shared" si="15"/>
        <v>0.5707277305830547</v>
      </c>
      <c r="T15" s="39">
        <f t="shared" si="16"/>
        <v>21.871944599999999</v>
      </c>
      <c r="U15" s="40">
        <f t="shared" si="17"/>
        <v>0.5421913440539019</v>
      </c>
      <c r="W15" s="37"/>
    </row>
    <row r="16" spans="1:23" x14ac:dyDescent="0.3">
      <c r="A16" s="17">
        <f t="shared" si="18"/>
        <v>8</v>
      </c>
      <c r="B16" s="43">
        <v>33139.31</v>
      </c>
      <c r="C16" s="61"/>
      <c r="D16" s="43">
        <f t="shared" si="0"/>
        <v>45493.644767999998</v>
      </c>
      <c r="E16" s="44">
        <f t="shared" si="1"/>
        <v>1127.757995632116</v>
      </c>
      <c r="F16" s="43">
        <f t="shared" si="2"/>
        <v>3791.137064</v>
      </c>
      <c r="G16" s="44">
        <f t="shared" si="3"/>
        <v>93.979832969343008</v>
      </c>
      <c r="H16" s="43">
        <f t="shared" si="4"/>
        <v>0</v>
      </c>
      <c r="I16" s="44">
        <f t="shared" si="5"/>
        <v>0</v>
      </c>
      <c r="J16" s="43">
        <f t="shared" si="6"/>
        <v>0</v>
      </c>
      <c r="K16" s="44">
        <f t="shared" si="7"/>
        <v>0</v>
      </c>
      <c r="L16" s="39">
        <f t="shared" si="8"/>
        <v>23.023099578947367</v>
      </c>
      <c r="M16" s="40">
        <f t="shared" si="9"/>
        <v>0.5707277305830547</v>
      </c>
      <c r="N16" s="39">
        <f t="shared" si="10"/>
        <v>11.511549789473683</v>
      </c>
      <c r="O16" s="40">
        <f t="shared" si="11"/>
        <v>0.28536386529152735</v>
      </c>
      <c r="P16" s="39">
        <f t="shared" si="12"/>
        <v>4.6046199157894732</v>
      </c>
      <c r="Q16" s="40">
        <f t="shared" si="13"/>
        <v>0.11414554611661093</v>
      </c>
      <c r="R16" s="24">
        <f t="shared" si="14"/>
        <v>23.023099578947367</v>
      </c>
      <c r="S16" s="24">
        <f t="shared" si="15"/>
        <v>0.5707277305830547</v>
      </c>
      <c r="T16" s="39">
        <f t="shared" si="16"/>
        <v>21.871944599999999</v>
      </c>
      <c r="U16" s="40">
        <f t="shared" si="17"/>
        <v>0.5421913440539019</v>
      </c>
      <c r="W16" s="37"/>
    </row>
    <row r="17" spans="1:23" x14ac:dyDescent="0.3">
      <c r="A17" s="17">
        <f t="shared" si="18"/>
        <v>9</v>
      </c>
      <c r="B17" s="43">
        <v>34445.31</v>
      </c>
      <c r="C17" s="61"/>
      <c r="D17" s="43">
        <f t="shared" si="0"/>
        <v>47286.521567999996</v>
      </c>
      <c r="E17" s="44">
        <f t="shared" si="1"/>
        <v>1172.2022505757327</v>
      </c>
      <c r="F17" s="43">
        <f t="shared" si="2"/>
        <v>3940.5434639999994</v>
      </c>
      <c r="G17" s="44">
        <f t="shared" si="3"/>
        <v>97.68352088131104</v>
      </c>
      <c r="H17" s="43">
        <f t="shared" si="4"/>
        <v>0</v>
      </c>
      <c r="I17" s="44">
        <f t="shared" si="5"/>
        <v>0</v>
      </c>
      <c r="J17" s="43">
        <f t="shared" si="6"/>
        <v>0</v>
      </c>
      <c r="K17" s="44">
        <f t="shared" si="7"/>
        <v>0</v>
      </c>
      <c r="L17" s="39">
        <f t="shared" si="8"/>
        <v>23.930425894736839</v>
      </c>
      <c r="M17" s="40">
        <f t="shared" si="9"/>
        <v>0.59321976243711161</v>
      </c>
      <c r="N17" s="39">
        <f t="shared" si="10"/>
        <v>11.965212947368419</v>
      </c>
      <c r="O17" s="40">
        <f t="shared" si="11"/>
        <v>0.2966098812185558</v>
      </c>
      <c r="P17" s="39">
        <f t="shared" si="12"/>
        <v>4.786085178947368</v>
      </c>
      <c r="Q17" s="40">
        <f t="shared" si="13"/>
        <v>0.11864395248742232</v>
      </c>
      <c r="R17" s="24">
        <f t="shared" si="14"/>
        <v>23.930425894736839</v>
      </c>
      <c r="S17" s="24">
        <f t="shared" si="15"/>
        <v>0.59321976243711161</v>
      </c>
      <c r="T17" s="39">
        <f t="shared" si="16"/>
        <v>22.733904599999999</v>
      </c>
      <c r="U17" s="40">
        <f t="shared" si="17"/>
        <v>0.56355877431525603</v>
      </c>
      <c r="W17" s="37"/>
    </row>
    <row r="18" spans="1:23" x14ac:dyDescent="0.3">
      <c r="A18" s="17">
        <f t="shared" si="18"/>
        <v>10</v>
      </c>
      <c r="B18" s="43">
        <v>34445.31</v>
      </c>
      <c r="C18" s="61"/>
      <c r="D18" s="43">
        <f t="shared" si="0"/>
        <v>47286.521567999996</v>
      </c>
      <c r="E18" s="44">
        <f t="shared" si="1"/>
        <v>1172.2022505757327</v>
      </c>
      <c r="F18" s="43">
        <f t="shared" si="2"/>
        <v>3940.5434639999994</v>
      </c>
      <c r="G18" s="44">
        <f t="shared" si="3"/>
        <v>97.68352088131104</v>
      </c>
      <c r="H18" s="43">
        <f t="shared" si="4"/>
        <v>0</v>
      </c>
      <c r="I18" s="44">
        <f t="shared" si="5"/>
        <v>0</v>
      </c>
      <c r="J18" s="43">
        <f t="shared" si="6"/>
        <v>0</v>
      </c>
      <c r="K18" s="44">
        <f t="shared" si="7"/>
        <v>0</v>
      </c>
      <c r="L18" s="39">
        <f t="shared" si="8"/>
        <v>23.930425894736839</v>
      </c>
      <c r="M18" s="40">
        <f t="shared" si="9"/>
        <v>0.59321976243711161</v>
      </c>
      <c r="N18" s="39">
        <f t="shared" si="10"/>
        <v>11.965212947368419</v>
      </c>
      <c r="O18" s="40">
        <f t="shared" si="11"/>
        <v>0.2966098812185558</v>
      </c>
      <c r="P18" s="39">
        <f t="shared" si="12"/>
        <v>4.786085178947368</v>
      </c>
      <c r="Q18" s="40">
        <f t="shared" si="13"/>
        <v>0.11864395248742232</v>
      </c>
      <c r="R18" s="24">
        <f t="shared" si="14"/>
        <v>23.930425894736839</v>
      </c>
      <c r="S18" s="24">
        <f t="shared" si="15"/>
        <v>0.59321976243711161</v>
      </c>
      <c r="T18" s="39">
        <f t="shared" si="16"/>
        <v>22.733904599999999</v>
      </c>
      <c r="U18" s="40">
        <f t="shared" si="17"/>
        <v>0.56355877431525603</v>
      </c>
      <c r="W18" s="37"/>
    </row>
    <row r="19" spans="1:23" x14ac:dyDescent="0.3">
      <c r="A19" s="17">
        <f t="shared" si="18"/>
        <v>11</v>
      </c>
      <c r="B19" s="43">
        <v>36077.79</v>
      </c>
      <c r="C19" s="61"/>
      <c r="D19" s="43">
        <f t="shared" si="0"/>
        <v>49527.590112000005</v>
      </c>
      <c r="E19" s="44">
        <f t="shared" si="1"/>
        <v>1227.7568886387919</v>
      </c>
      <c r="F19" s="43">
        <f t="shared" si="2"/>
        <v>4127.2991760000004</v>
      </c>
      <c r="G19" s="44">
        <f t="shared" si="3"/>
        <v>102.31307405323267</v>
      </c>
      <c r="H19" s="43">
        <f t="shared" si="4"/>
        <v>0</v>
      </c>
      <c r="I19" s="44">
        <f t="shared" si="5"/>
        <v>0</v>
      </c>
      <c r="J19" s="43">
        <f t="shared" si="6"/>
        <v>0</v>
      </c>
      <c r="K19" s="44">
        <f t="shared" si="7"/>
        <v>0</v>
      </c>
      <c r="L19" s="39">
        <f t="shared" si="8"/>
        <v>25.064569894736845</v>
      </c>
      <c r="M19" s="40">
        <f t="shared" si="9"/>
        <v>0.62133445781315388</v>
      </c>
      <c r="N19" s="39">
        <f t="shared" si="10"/>
        <v>12.532284947368423</v>
      </c>
      <c r="O19" s="40">
        <f t="shared" si="11"/>
        <v>0.31066722890657694</v>
      </c>
      <c r="P19" s="39">
        <f t="shared" si="12"/>
        <v>5.0129139789473687</v>
      </c>
      <c r="Q19" s="40">
        <f t="shared" si="13"/>
        <v>0.12426689156263077</v>
      </c>
      <c r="R19" s="24">
        <f t="shared" si="14"/>
        <v>25.064569894736849</v>
      </c>
      <c r="S19" s="24">
        <f t="shared" si="15"/>
        <v>0.621334457813154</v>
      </c>
      <c r="T19" s="39">
        <f t="shared" si="16"/>
        <v>23.811341400000003</v>
      </c>
      <c r="U19" s="40">
        <f t="shared" si="17"/>
        <v>0.59026773492249618</v>
      </c>
      <c r="W19" s="37"/>
    </row>
    <row r="20" spans="1:23" x14ac:dyDescent="0.3">
      <c r="A20" s="17">
        <f t="shared" si="18"/>
        <v>12</v>
      </c>
      <c r="B20" s="43">
        <v>36077.79</v>
      </c>
      <c r="C20" s="61"/>
      <c r="D20" s="43">
        <f t="shared" si="0"/>
        <v>49527.590112000005</v>
      </c>
      <c r="E20" s="44">
        <f t="shared" si="1"/>
        <v>1227.7568886387919</v>
      </c>
      <c r="F20" s="43">
        <f t="shared" si="2"/>
        <v>4127.2991760000004</v>
      </c>
      <c r="G20" s="44">
        <f t="shared" si="3"/>
        <v>102.31307405323267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25.064569894736845</v>
      </c>
      <c r="M20" s="40">
        <f t="shared" si="9"/>
        <v>0.62133445781315388</v>
      </c>
      <c r="N20" s="39">
        <f t="shared" si="10"/>
        <v>12.532284947368423</v>
      </c>
      <c r="O20" s="40">
        <f t="shared" si="11"/>
        <v>0.31066722890657694</v>
      </c>
      <c r="P20" s="39">
        <f t="shared" si="12"/>
        <v>5.0129139789473687</v>
      </c>
      <c r="Q20" s="40">
        <f t="shared" si="13"/>
        <v>0.12426689156263077</v>
      </c>
      <c r="R20" s="24">
        <f t="shared" si="14"/>
        <v>25.064569894736849</v>
      </c>
      <c r="S20" s="24">
        <f t="shared" si="15"/>
        <v>0.621334457813154</v>
      </c>
      <c r="T20" s="39">
        <f t="shared" si="16"/>
        <v>23.811341400000003</v>
      </c>
      <c r="U20" s="40">
        <f t="shared" si="17"/>
        <v>0.59026773492249618</v>
      </c>
      <c r="W20" s="37"/>
    </row>
    <row r="21" spans="1:23" x14ac:dyDescent="0.3">
      <c r="A21" s="17">
        <f t="shared" si="18"/>
        <v>13</v>
      </c>
      <c r="B21" s="43">
        <v>37547.019999999997</v>
      </c>
      <c r="C21" s="61"/>
      <c r="D21" s="43">
        <f t="shared" si="0"/>
        <v>51544.549055999996</v>
      </c>
      <c r="E21" s="44">
        <f t="shared" si="1"/>
        <v>1277.7559948338987</v>
      </c>
      <c r="F21" s="43">
        <f t="shared" si="2"/>
        <v>4295.3790879999997</v>
      </c>
      <c r="G21" s="44">
        <f t="shared" si="3"/>
        <v>106.47966623615824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26.085298105263156</v>
      </c>
      <c r="M21" s="40">
        <f t="shared" si="9"/>
        <v>0.64663764920743871</v>
      </c>
      <c r="N21" s="39">
        <f t="shared" si="10"/>
        <v>13.042649052631578</v>
      </c>
      <c r="O21" s="40">
        <f t="shared" si="11"/>
        <v>0.32331882460371936</v>
      </c>
      <c r="P21" s="39">
        <f t="shared" si="12"/>
        <v>5.2170596210526314</v>
      </c>
      <c r="Q21" s="40">
        <f t="shared" si="13"/>
        <v>0.12932752984148774</v>
      </c>
      <c r="R21" s="24">
        <f t="shared" si="14"/>
        <v>26.085298105263156</v>
      </c>
      <c r="S21" s="24">
        <f t="shared" si="15"/>
        <v>0.64663764920743871</v>
      </c>
      <c r="T21" s="39">
        <f t="shared" si="16"/>
        <v>24.7810332</v>
      </c>
      <c r="U21" s="40">
        <f t="shared" si="17"/>
        <v>0.61430576674706683</v>
      </c>
      <c r="W21" s="37"/>
    </row>
    <row r="22" spans="1:23" x14ac:dyDescent="0.3">
      <c r="A22" s="17">
        <f t="shared" si="18"/>
        <v>14</v>
      </c>
      <c r="B22" s="43">
        <v>37547.019999999997</v>
      </c>
      <c r="C22" s="61"/>
      <c r="D22" s="43">
        <f t="shared" si="0"/>
        <v>51544.549055999996</v>
      </c>
      <c r="E22" s="44">
        <f t="shared" si="1"/>
        <v>1277.7559948338987</v>
      </c>
      <c r="F22" s="43">
        <f t="shared" si="2"/>
        <v>4295.3790879999997</v>
      </c>
      <c r="G22" s="44">
        <f t="shared" si="3"/>
        <v>106.47966623615824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26.085298105263156</v>
      </c>
      <c r="M22" s="40">
        <f t="shared" si="9"/>
        <v>0.64663764920743871</v>
      </c>
      <c r="N22" s="39">
        <f t="shared" si="10"/>
        <v>13.042649052631578</v>
      </c>
      <c r="O22" s="40">
        <f t="shared" si="11"/>
        <v>0.32331882460371936</v>
      </c>
      <c r="P22" s="39">
        <f t="shared" si="12"/>
        <v>5.2170596210526314</v>
      </c>
      <c r="Q22" s="40">
        <f t="shared" si="13"/>
        <v>0.12932752984148774</v>
      </c>
      <c r="R22" s="24">
        <f t="shared" si="14"/>
        <v>26.085298105263156</v>
      </c>
      <c r="S22" s="24">
        <f t="shared" si="15"/>
        <v>0.64663764920743871</v>
      </c>
      <c r="T22" s="39">
        <f t="shared" si="16"/>
        <v>24.7810332</v>
      </c>
      <c r="U22" s="40">
        <f t="shared" si="17"/>
        <v>0.61430576674706683</v>
      </c>
      <c r="W22" s="37"/>
    </row>
    <row r="23" spans="1:23" x14ac:dyDescent="0.3">
      <c r="A23" s="17">
        <f t="shared" si="18"/>
        <v>15</v>
      </c>
      <c r="B23" s="43">
        <v>39016.26</v>
      </c>
      <c r="C23" s="61"/>
      <c r="D23" s="43">
        <f t="shared" si="0"/>
        <v>53561.521728000007</v>
      </c>
      <c r="E23" s="44">
        <f t="shared" si="1"/>
        <v>1327.755441337237</v>
      </c>
      <c r="F23" s="43">
        <f t="shared" si="2"/>
        <v>4463.4601439999997</v>
      </c>
      <c r="G23" s="44">
        <f t="shared" si="3"/>
        <v>110.64628677810306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27.106033263157897</v>
      </c>
      <c r="M23" s="40">
        <f t="shared" si="9"/>
        <v>0.6719410128224883</v>
      </c>
      <c r="N23" s="39">
        <f t="shared" si="10"/>
        <v>13.553016631578949</v>
      </c>
      <c r="O23" s="40">
        <f t="shared" si="11"/>
        <v>0.33597050641124415</v>
      </c>
      <c r="P23" s="39">
        <f t="shared" si="12"/>
        <v>5.4212066526315796</v>
      </c>
      <c r="Q23" s="40">
        <f t="shared" si="13"/>
        <v>0.13438820256449768</v>
      </c>
      <c r="R23" s="24">
        <f t="shared" si="14"/>
        <v>27.106033263157894</v>
      </c>
      <c r="S23" s="24">
        <f t="shared" si="15"/>
        <v>0.67194101282248819</v>
      </c>
      <c r="T23" s="39">
        <f t="shared" si="16"/>
        <v>25.750731600000002</v>
      </c>
      <c r="U23" s="40">
        <f t="shared" si="17"/>
        <v>0.63834396218136391</v>
      </c>
      <c r="W23" s="37"/>
    </row>
    <row r="24" spans="1:23" x14ac:dyDescent="0.3">
      <c r="A24" s="17">
        <f t="shared" si="18"/>
        <v>16</v>
      </c>
      <c r="B24" s="43">
        <v>39016.26</v>
      </c>
      <c r="C24" s="61"/>
      <c r="D24" s="43">
        <f t="shared" si="0"/>
        <v>53561.521728000007</v>
      </c>
      <c r="E24" s="44">
        <f t="shared" si="1"/>
        <v>1327.755441337237</v>
      </c>
      <c r="F24" s="43">
        <f t="shared" si="2"/>
        <v>4463.4601439999997</v>
      </c>
      <c r="G24" s="44">
        <f t="shared" si="3"/>
        <v>110.64628677810306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27.106033263157897</v>
      </c>
      <c r="M24" s="40">
        <f t="shared" si="9"/>
        <v>0.6719410128224883</v>
      </c>
      <c r="N24" s="39">
        <f t="shared" si="10"/>
        <v>13.553016631578949</v>
      </c>
      <c r="O24" s="40">
        <f t="shared" si="11"/>
        <v>0.33597050641124415</v>
      </c>
      <c r="P24" s="39">
        <f t="shared" si="12"/>
        <v>5.4212066526315796</v>
      </c>
      <c r="Q24" s="40">
        <f t="shared" si="13"/>
        <v>0.13438820256449768</v>
      </c>
      <c r="R24" s="24">
        <f t="shared" si="14"/>
        <v>27.106033263157894</v>
      </c>
      <c r="S24" s="24">
        <f t="shared" si="15"/>
        <v>0.67194101282248819</v>
      </c>
      <c r="T24" s="39">
        <f t="shared" si="16"/>
        <v>25.750731600000002</v>
      </c>
      <c r="U24" s="40">
        <f t="shared" si="17"/>
        <v>0.63834396218136391</v>
      </c>
      <c r="W24" s="37"/>
    </row>
    <row r="25" spans="1:23" x14ac:dyDescent="0.3">
      <c r="A25" s="17">
        <f t="shared" si="18"/>
        <v>17</v>
      </c>
      <c r="B25" s="43">
        <v>40648.74</v>
      </c>
      <c r="C25" s="61"/>
      <c r="D25" s="43">
        <f t="shared" si="0"/>
        <v>55802.590272000001</v>
      </c>
      <c r="E25" s="44">
        <f t="shared" si="1"/>
        <v>1383.310079400296</v>
      </c>
      <c r="F25" s="43">
        <f t="shared" si="2"/>
        <v>4650.2158559999998</v>
      </c>
      <c r="G25" s="44">
        <f t="shared" si="3"/>
        <v>115.27583995002466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28.240177263157896</v>
      </c>
      <c r="M25" s="40">
        <f t="shared" si="9"/>
        <v>0.70005570819853036</v>
      </c>
      <c r="N25" s="39">
        <f t="shared" si="10"/>
        <v>14.120088631578948</v>
      </c>
      <c r="O25" s="40">
        <f t="shared" si="11"/>
        <v>0.35002785409926518</v>
      </c>
      <c r="P25" s="39">
        <f t="shared" si="12"/>
        <v>5.6480354526315795</v>
      </c>
      <c r="Q25" s="40">
        <f t="shared" si="13"/>
        <v>0.14001114163970607</v>
      </c>
      <c r="R25" s="24">
        <f t="shared" si="14"/>
        <v>28.240177263157893</v>
      </c>
      <c r="S25" s="24">
        <f t="shared" si="15"/>
        <v>0.70005570819853036</v>
      </c>
      <c r="T25" s="39">
        <f t="shared" si="16"/>
        <v>26.828168399999999</v>
      </c>
      <c r="U25" s="40">
        <f t="shared" si="17"/>
        <v>0.66505292278860384</v>
      </c>
      <c r="W25" s="37"/>
    </row>
    <row r="26" spans="1:23" x14ac:dyDescent="0.3">
      <c r="A26" s="17">
        <f t="shared" si="18"/>
        <v>18</v>
      </c>
      <c r="B26" s="43">
        <v>40648.74</v>
      </c>
      <c r="C26" s="61"/>
      <c r="D26" s="43">
        <f t="shared" si="0"/>
        <v>55802.590272000001</v>
      </c>
      <c r="E26" s="44">
        <f t="shared" si="1"/>
        <v>1383.310079400296</v>
      </c>
      <c r="F26" s="43">
        <f t="shared" si="2"/>
        <v>4650.2158559999998</v>
      </c>
      <c r="G26" s="44">
        <f t="shared" si="3"/>
        <v>115.27583995002466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28.240177263157896</v>
      </c>
      <c r="M26" s="40">
        <f t="shared" si="9"/>
        <v>0.70005570819853036</v>
      </c>
      <c r="N26" s="39">
        <f t="shared" si="10"/>
        <v>14.120088631578948</v>
      </c>
      <c r="O26" s="40">
        <f t="shared" si="11"/>
        <v>0.35002785409926518</v>
      </c>
      <c r="P26" s="39">
        <f t="shared" si="12"/>
        <v>5.6480354526315795</v>
      </c>
      <c r="Q26" s="40">
        <f t="shared" si="13"/>
        <v>0.14001114163970607</v>
      </c>
      <c r="R26" s="24">
        <f t="shared" si="14"/>
        <v>28.240177263157893</v>
      </c>
      <c r="S26" s="24">
        <f t="shared" si="15"/>
        <v>0.70005570819853036</v>
      </c>
      <c r="T26" s="39">
        <f t="shared" si="16"/>
        <v>26.828168399999999</v>
      </c>
      <c r="U26" s="40">
        <f t="shared" si="17"/>
        <v>0.66505292278860384</v>
      </c>
      <c r="W26" s="37"/>
    </row>
    <row r="27" spans="1:23" x14ac:dyDescent="0.3">
      <c r="A27" s="17">
        <f t="shared" si="18"/>
        <v>19</v>
      </c>
      <c r="B27" s="43">
        <v>40648.74</v>
      </c>
      <c r="C27" s="61"/>
      <c r="D27" s="43">
        <f t="shared" si="0"/>
        <v>55802.590272000001</v>
      </c>
      <c r="E27" s="44">
        <f t="shared" si="1"/>
        <v>1383.310079400296</v>
      </c>
      <c r="F27" s="43">
        <f t="shared" si="2"/>
        <v>4650.2158559999998</v>
      </c>
      <c r="G27" s="44">
        <f t="shared" si="3"/>
        <v>115.27583995002466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28.240177263157896</v>
      </c>
      <c r="M27" s="40">
        <f t="shared" si="9"/>
        <v>0.70005570819853036</v>
      </c>
      <c r="N27" s="39">
        <f t="shared" si="10"/>
        <v>14.120088631578948</v>
      </c>
      <c r="O27" s="40">
        <f t="shared" si="11"/>
        <v>0.35002785409926518</v>
      </c>
      <c r="P27" s="39">
        <f t="shared" si="12"/>
        <v>5.6480354526315795</v>
      </c>
      <c r="Q27" s="40">
        <f t="shared" si="13"/>
        <v>0.14001114163970607</v>
      </c>
      <c r="R27" s="24">
        <f t="shared" si="14"/>
        <v>28.240177263157893</v>
      </c>
      <c r="S27" s="24">
        <f t="shared" si="15"/>
        <v>0.70005570819853036</v>
      </c>
      <c r="T27" s="39">
        <f t="shared" si="16"/>
        <v>26.828168399999999</v>
      </c>
      <c r="U27" s="40">
        <f t="shared" si="17"/>
        <v>0.66505292278860384</v>
      </c>
      <c r="W27" s="37"/>
    </row>
    <row r="28" spans="1:23" x14ac:dyDescent="0.3">
      <c r="A28" s="17">
        <f t="shared" si="18"/>
        <v>20</v>
      </c>
      <c r="B28" s="43">
        <v>42117.95</v>
      </c>
      <c r="C28" s="61"/>
      <c r="D28" s="43">
        <f t="shared" si="0"/>
        <v>57819.521759999996</v>
      </c>
      <c r="E28" s="44">
        <f t="shared" si="1"/>
        <v>1433.3085049789413</v>
      </c>
      <c r="F28" s="43">
        <f t="shared" si="2"/>
        <v>4818.2934799999994</v>
      </c>
      <c r="G28" s="44">
        <f t="shared" si="3"/>
        <v>119.44237541491177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29.260891578947366</v>
      </c>
      <c r="M28" s="40">
        <f t="shared" si="9"/>
        <v>0.72535855515128611</v>
      </c>
      <c r="N28" s="39">
        <f t="shared" si="10"/>
        <v>14.630445789473683</v>
      </c>
      <c r="O28" s="40">
        <f t="shared" si="11"/>
        <v>0.36267927757564306</v>
      </c>
      <c r="P28" s="39">
        <f t="shared" si="12"/>
        <v>5.8521783157894731</v>
      </c>
      <c r="Q28" s="40">
        <f t="shared" si="13"/>
        <v>0.14507171103025721</v>
      </c>
      <c r="R28" s="24">
        <f t="shared" si="14"/>
        <v>29.260891578947366</v>
      </c>
      <c r="S28" s="24">
        <f t="shared" si="15"/>
        <v>0.72535855515128611</v>
      </c>
      <c r="T28" s="39">
        <f t="shared" si="16"/>
        <v>27.797846999999997</v>
      </c>
      <c r="U28" s="40">
        <f t="shared" si="17"/>
        <v>0.68909062739372173</v>
      </c>
      <c r="W28" s="37"/>
    </row>
    <row r="29" spans="1:23" x14ac:dyDescent="0.3">
      <c r="A29" s="17">
        <f t="shared" si="18"/>
        <v>21</v>
      </c>
      <c r="B29" s="43">
        <v>42117.95</v>
      </c>
      <c r="C29" s="61"/>
      <c r="D29" s="43">
        <f t="shared" si="0"/>
        <v>57819.521759999996</v>
      </c>
      <c r="E29" s="44">
        <f t="shared" si="1"/>
        <v>1433.3085049789413</v>
      </c>
      <c r="F29" s="43">
        <f t="shared" si="2"/>
        <v>4818.2934799999994</v>
      </c>
      <c r="G29" s="44">
        <f t="shared" si="3"/>
        <v>119.44237541491177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29.260891578947366</v>
      </c>
      <c r="M29" s="40">
        <f t="shared" si="9"/>
        <v>0.72535855515128611</v>
      </c>
      <c r="N29" s="39">
        <f t="shared" si="10"/>
        <v>14.630445789473683</v>
      </c>
      <c r="O29" s="40">
        <f t="shared" si="11"/>
        <v>0.36267927757564306</v>
      </c>
      <c r="P29" s="39">
        <f t="shared" si="12"/>
        <v>5.8521783157894731</v>
      </c>
      <c r="Q29" s="40">
        <f t="shared" si="13"/>
        <v>0.14507171103025721</v>
      </c>
      <c r="R29" s="24">
        <f t="shared" si="14"/>
        <v>29.260891578947366</v>
      </c>
      <c r="S29" s="24">
        <f t="shared" si="15"/>
        <v>0.72535855515128611</v>
      </c>
      <c r="T29" s="39">
        <f t="shared" si="16"/>
        <v>27.797846999999997</v>
      </c>
      <c r="U29" s="40">
        <f t="shared" si="17"/>
        <v>0.68909062739372173</v>
      </c>
      <c r="W29" s="37"/>
    </row>
    <row r="30" spans="1:23" x14ac:dyDescent="0.3">
      <c r="A30" s="17">
        <f t="shared" si="18"/>
        <v>22</v>
      </c>
      <c r="B30" s="43">
        <v>43750.42</v>
      </c>
      <c r="C30" s="61"/>
      <c r="D30" s="43">
        <f t="shared" si="0"/>
        <v>60060.576575999999</v>
      </c>
      <c r="E30" s="44">
        <f t="shared" si="1"/>
        <v>1488.8628027337697</v>
      </c>
      <c r="F30" s="43">
        <f t="shared" si="2"/>
        <v>5005.0480479999997</v>
      </c>
      <c r="G30" s="44">
        <f t="shared" si="3"/>
        <v>124.07190022781414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30.395028631578946</v>
      </c>
      <c r="M30" s="40">
        <f t="shared" si="9"/>
        <v>0.75347307830656363</v>
      </c>
      <c r="N30" s="39">
        <f t="shared" si="10"/>
        <v>15.197514315789473</v>
      </c>
      <c r="O30" s="40">
        <f t="shared" si="11"/>
        <v>0.37673653915328181</v>
      </c>
      <c r="P30" s="39">
        <f t="shared" si="12"/>
        <v>6.0790057263157893</v>
      </c>
      <c r="Q30" s="40">
        <f t="shared" si="13"/>
        <v>0.15069461566131273</v>
      </c>
      <c r="R30" s="24">
        <f t="shared" si="14"/>
        <v>30.395028631578946</v>
      </c>
      <c r="S30" s="24">
        <f t="shared" si="15"/>
        <v>0.75347307830656363</v>
      </c>
      <c r="T30" s="39">
        <f t="shared" si="16"/>
        <v>28.875277199999999</v>
      </c>
      <c r="U30" s="40">
        <f t="shared" si="17"/>
        <v>0.71579942439123545</v>
      </c>
      <c r="W30" s="37"/>
    </row>
    <row r="31" spans="1:23" x14ac:dyDescent="0.3">
      <c r="A31" s="17">
        <f t="shared" si="18"/>
        <v>23</v>
      </c>
      <c r="B31" s="43">
        <v>45382.93</v>
      </c>
      <c r="C31" s="61"/>
      <c r="D31" s="43">
        <f t="shared" si="0"/>
        <v>62301.686304000003</v>
      </c>
      <c r="E31" s="44">
        <f t="shared" si="1"/>
        <v>1544.4184617215215</v>
      </c>
      <c r="F31" s="43">
        <f t="shared" si="2"/>
        <v>5191.8071920000002</v>
      </c>
      <c r="G31" s="44">
        <f t="shared" si="3"/>
        <v>128.70153847679344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31.529193473684213</v>
      </c>
      <c r="M31" s="40">
        <f t="shared" si="9"/>
        <v>0.78158829034489952</v>
      </c>
      <c r="N31" s="39">
        <f t="shared" si="10"/>
        <v>15.764596736842106</v>
      </c>
      <c r="O31" s="40">
        <f t="shared" si="11"/>
        <v>0.39079414517244976</v>
      </c>
      <c r="P31" s="39">
        <f t="shared" si="12"/>
        <v>6.3058386947368428</v>
      </c>
      <c r="Q31" s="40">
        <f t="shared" si="13"/>
        <v>0.1563176580689799</v>
      </c>
      <c r="R31" s="24">
        <f t="shared" si="14"/>
        <v>31.529193473684213</v>
      </c>
      <c r="S31" s="24">
        <f t="shared" si="15"/>
        <v>0.78158829034489952</v>
      </c>
      <c r="T31" s="39">
        <f t="shared" si="16"/>
        <v>29.952733800000001</v>
      </c>
      <c r="U31" s="40">
        <f t="shared" si="17"/>
        <v>0.74250887582765457</v>
      </c>
      <c r="W31" s="37"/>
    </row>
    <row r="32" spans="1:23" x14ac:dyDescent="0.3">
      <c r="A32" s="17">
        <f t="shared" si="18"/>
        <v>24</v>
      </c>
      <c r="B32" s="43">
        <v>46688.9</v>
      </c>
      <c r="C32" s="61"/>
      <c r="D32" s="43">
        <f t="shared" si="0"/>
        <v>64094.521920000007</v>
      </c>
      <c r="E32" s="44">
        <f t="shared" si="1"/>
        <v>1588.8616957404456</v>
      </c>
      <c r="F32" s="43">
        <f t="shared" si="2"/>
        <v>5341.2101600000005</v>
      </c>
      <c r="G32" s="44">
        <f t="shared" si="3"/>
        <v>132.4051413117038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32.436498947368428</v>
      </c>
      <c r="M32" s="40">
        <f t="shared" si="9"/>
        <v>0.80407980553666292</v>
      </c>
      <c r="N32" s="39">
        <f t="shared" si="10"/>
        <v>16.218249473684214</v>
      </c>
      <c r="O32" s="40">
        <f t="shared" si="11"/>
        <v>0.40203990276833146</v>
      </c>
      <c r="P32" s="39">
        <f t="shared" si="12"/>
        <v>6.4872997894736857</v>
      </c>
      <c r="Q32" s="40">
        <f t="shared" si="13"/>
        <v>0.16081596110733259</v>
      </c>
      <c r="R32" s="24">
        <f t="shared" si="14"/>
        <v>32.43649894736842</v>
      </c>
      <c r="S32" s="24">
        <f t="shared" si="15"/>
        <v>0.8040798055366627</v>
      </c>
      <c r="T32" s="39">
        <f t="shared" si="16"/>
        <v>30.814674000000004</v>
      </c>
      <c r="U32" s="40">
        <f t="shared" si="17"/>
        <v>0.76387581525982973</v>
      </c>
      <c r="W32" s="37"/>
    </row>
    <row r="33" spans="1:23" x14ac:dyDescent="0.3">
      <c r="A33" s="17">
        <f t="shared" si="18"/>
        <v>25</v>
      </c>
      <c r="B33" s="43">
        <v>46688.9</v>
      </c>
      <c r="C33" s="61"/>
      <c r="D33" s="43">
        <f t="shared" si="0"/>
        <v>64094.521920000007</v>
      </c>
      <c r="E33" s="44">
        <f t="shared" si="1"/>
        <v>1588.8616957404456</v>
      </c>
      <c r="F33" s="43">
        <f t="shared" si="2"/>
        <v>5341.2101600000005</v>
      </c>
      <c r="G33" s="44">
        <f t="shared" si="3"/>
        <v>132.4051413117038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32.436498947368428</v>
      </c>
      <c r="M33" s="40">
        <f t="shared" si="9"/>
        <v>0.80407980553666292</v>
      </c>
      <c r="N33" s="39">
        <f t="shared" si="10"/>
        <v>16.218249473684214</v>
      </c>
      <c r="O33" s="40">
        <f t="shared" si="11"/>
        <v>0.40203990276833146</v>
      </c>
      <c r="P33" s="39">
        <f t="shared" si="12"/>
        <v>6.4872997894736857</v>
      </c>
      <c r="Q33" s="40">
        <f t="shared" si="13"/>
        <v>0.16081596110733259</v>
      </c>
      <c r="R33" s="24">
        <f t="shared" si="14"/>
        <v>32.43649894736842</v>
      </c>
      <c r="S33" s="24">
        <f t="shared" si="15"/>
        <v>0.8040798055366627</v>
      </c>
      <c r="T33" s="39">
        <f t="shared" si="16"/>
        <v>30.814674000000004</v>
      </c>
      <c r="U33" s="40">
        <f t="shared" si="17"/>
        <v>0.76387581525982973</v>
      </c>
      <c r="W33" s="37"/>
    </row>
    <row r="34" spans="1:23" x14ac:dyDescent="0.3">
      <c r="A34" s="17">
        <f t="shared" si="18"/>
        <v>26</v>
      </c>
      <c r="B34" s="43">
        <v>46688.9</v>
      </c>
      <c r="C34" s="61"/>
      <c r="D34" s="43">
        <f t="shared" si="0"/>
        <v>64094.521920000007</v>
      </c>
      <c r="E34" s="44">
        <f t="shared" si="1"/>
        <v>1588.8616957404456</v>
      </c>
      <c r="F34" s="43">
        <f t="shared" si="2"/>
        <v>5341.2101600000005</v>
      </c>
      <c r="G34" s="44">
        <f t="shared" si="3"/>
        <v>132.4051413117038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32.436498947368428</v>
      </c>
      <c r="M34" s="40">
        <f t="shared" si="9"/>
        <v>0.80407980553666292</v>
      </c>
      <c r="N34" s="39">
        <f t="shared" si="10"/>
        <v>16.218249473684214</v>
      </c>
      <c r="O34" s="40">
        <f t="shared" si="11"/>
        <v>0.40203990276833146</v>
      </c>
      <c r="P34" s="39">
        <f t="shared" si="12"/>
        <v>6.4872997894736857</v>
      </c>
      <c r="Q34" s="40">
        <f t="shared" si="13"/>
        <v>0.16081596110733259</v>
      </c>
      <c r="R34" s="24">
        <f t="shared" si="14"/>
        <v>32.43649894736842</v>
      </c>
      <c r="S34" s="24">
        <f t="shared" si="15"/>
        <v>0.8040798055366627</v>
      </c>
      <c r="T34" s="39">
        <f t="shared" si="16"/>
        <v>30.814674000000004</v>
      </c>
      <c r="U34" s="40">
        <f t="shared" si="17"/>
        <v>0.76387581525982973</v>
      </c>
      <c r="W34" s="37"/>
    </row>
    <row r="35" spans="1:23" x14ac:dyDescent="0.3">
      <c r="A35" s="17">
        <f t="shared" si="18"/>
        <v>27</v>
      </c>
      <c r="B35" s="43">
        <v>46688.9</v>
      </c>
      <c r="C35" s="61"/>
      <c r="D35" s="43">
        <f t="shared" si="0"/>
        <v>64094.521920000007</v>
      </c>
      <c r="E35" s="44">
        <f t="shared" si="1"/>
        <v>1588.8616957404456</v>
      </c>
      <c r="F35" s="43">
        <f t="shared" si="2"/>
        <v>5341.2101600000005</v>
      </c>
      <c r="G35" s="44">
        <f t="shared" si="3"/>
        <v>132.4051413117038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32.436498947368428</v>
      </c>
      <c r="M35" s="40">
        <f t="shared" si="9"/>
        <v>0.80407980553666292</v>
      </c>
      <c r="N35" s="39">
        <f t="shared" si="10"/>
        <v>16.218249473684214</v>
      </c>
      <c r="O35" s="40">
        <f t="shared" si="11"/>
        <v>0.40203990276833146</v>
      </c>
      <c r="P35" s="39">
        <f t="shared" si="12"/>
        <v>6.4872997894736857</v>
      </c>
      <c r="Q35" s="40">
        <f t="shared" si="13"/>
        <v>0.16081596110733259</v>
      </c>
      <c r="R35" s="24">
        <f t="shared" si="14"/>
        <v>32.43649894736842</v>
      </c>
      <c r="S35" s="24">
        <f t="shared" si="15"/>
        <v>0.8040798055366627</v>
      </c>
      <c r="T35" s="39">
        <f t="shared" si="16"/>
        <v>30.814674000000004</v>
      </c>
      <c r="U35" s="40">
        <f t="shared" si="17"/>
        <v>0.76387581525982973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2.140625" style="1" customWidth="1"/>
    <col min="24" max="16384" width="8.85546875" style="1"/>
  </cols>
  <sheetData>
    <row r="1" spans="1:23" ht="16.5" x14ac:dyDescent="0.3">
      <c r="A1" s="5" t="s">
        <v>60</v>
      </c>
      <c r="B1" s="5" t="s">
        <v>1</v>
      </c>
      <c r="C1" s="5" t="s">
        <v>70</v>
      </c>
      <c r="D1" s="5"/>
      <c r="E1"/>
      <c r="F1"/>
      <c r="G1"/>
      <c r="H1"/>
      <c r="N1" s="34">
        <f>Inhoud!$C$3</f>
        <v>43922</v>
      </c>
      <c r="Q1" s="8" t="s">
        <v>59</v>
      </c>
    </row>
    <row r="2" spans="1:23" x14ac:dyDescent="0.3">
      <c r="A2" s="8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31377.86</v>
      </c>
      <c r="C8" s="61"/>
      <c r="D8" s="43">
        <f t="shared" ref="D8:D35" si="0">B8*$U$2</f>
        <v>43075.526208000003</v>
      </c>
      <c r="E8" s="44">
        <f t="shared" ref="E8:E35" si="1">D8/40.3399</f>
        <v>1067.8144023163172</v>
      </c>
      <c r="F8" s="43">
        <f t="shared" ref="F8:F35" si="2">B8/12*$U$2</f>
        <v>3589.6271839999999</v>
      </c>
      <c r="G8" s="44">
        <f t="shared" ref="G8:G35" si="3">F8/40.3399</f>
        <v>88.984533526359755</v>
      </c>
      <c r="H8" s="43">
        <f t="shared" ref="H8:H35" si="4">((B8&lt;19968.2)*913.03+(B8&gt;19968.2)*(B8&lt;20424.71)*(20424.71-B8+456.51)+(B8&gt;20424.71)*(B8&lt;22659.62)*456.51+(B8&gt;22659.62)*(B8&lt;23116.13)*(23116.13-B8))/12*$U$2</f>
        <v>0</v>
      </c>
      <c r="I8" s="44">
        <f t="shared" ref="I8:I35" si="5">H8/40.3399</f>
        <v>0</v>
      </c>
      <c r="J8" s="43">
        <f t="shared" ref="J8:J35" si="6">((B8&lt;19968.2)*456.51+(B8&gt;19968.2)*(B8&lt;20196.46)*(20196.46-B8+228.26)+(B8&gt;20196.46)*(B8&lt;22659.62)*228.26+(B8&gt;22659.62)*(B8&lt;22887.88)*(22887.88-B8))/12*$U$2</f>
        <v>0</v>
      </c>
      <c r="K8" s="44">
        <f t="shared" ref="K8:K35" si="7">J8/40.3399</f>
        <v>0</v>
      </c>
      <c r="L8" s="39">
        <f t="shared" ref="L8:L35" si="8">D8/1976</f>
        <v>21.799355368421054</v>
      </c>
      <c r="M8" s="40">
        <f t="shared" ref="M8:M35" si="9">L8/40.3399</f>
        <v>0.54039190400623338</v>
      </c>
      <c r="N8" s="39">
        <f t="shared" ref="N8:N35" si="10">L8/2</f>
        <v>10.899677684210527</v>
      </c>
      <c r="O8" s="40">
        <f t="shared" ref="O8:O35" si="11">N8/40.3399</f>
        <v>0.27019595200311669</v>
      </c>
      <c r="P8" s="39">
        <f t="shared" ref="P8:P35" si="12">L8/5</f>
        <v>4.3598710736842108</v>
      </c>
      <c r="Q8" s="40">
        <f t="shared" ref="Q8:Q35" si="13">P8/40.3399</f>
        <v>0.10807838080124668</v>
      </c>
      <c r="R8" s="24">
        <f t="shared" ref="R8:R35" si="14">(F8+H8)/1976*12</f>
        <v>21.79935536842105</v>
      </c>
      <c r="S8" s="24">
        <f t="shared" ref="S8:S35" si="15">R8/40.3399</f>
        <v>0.54039190400623327</v>
      </c>
      <c r="T8" s="39">
        <f t="shared" ref="T8:T35" si="16">D8/2080</f>
        <v>20.709387600000003</v>
      </c>
      <c r="U8" s="40">
        <f t="shared" ref="U8:U35" si="17">T8/40.3399</f>
        <v>0.51337230880592177</v>
      </c>
      <c r="W8" s="37"/>
    </row>
    <row r="9" spans="1:23" x14ac:dyDescent="0.3">
      <c r="A9" s="17">
        <f t="shared" ref="A9:A35" si="18">+A8+1</f>
        <v>1</v>
      </c>
      <c r="B9" s="43">
        <v>32139.07</v>
      </c>
      <c r="C9" s="61"/>
      <c r="D9" s="43">
        <f t="shared" si="0"/>
        <v>44120.515295999998</v>
      </c>
      <c r="E9" s="44">
        <f t="shared" si="1"/>
        <v>1093.7190051537063</v>
      </c>
      <c r="F9" s="43">
        <f t="shared" si="2"/>
        <v>3676.7096079999997</v>
      </c>
      <c r="G9" s="44">
        <f t="shared" si="3"/>
        <v>91.143250429475529</v>
      </c>
      <c r="H9" s="43">
        <f t="shared" si="4"/>
        <v>0</v>
      </c>
      <c r="I9" s="44">
        <f t="shared" si="5"/>
        <v>0</v>
      </c>
      <c r="J9" s="43">
        <f t="shared" si="6"/>
        <v>0</v>
      </c>
      <c r="K9" s="44">
        <f t="shared" si="7"/>
        <v>0</v>
      </c>
      <c r="L9" s="39">
        <f t="shared" si="8"/>
        <v>22.328195999999998</v>
      </c>
      <c r="M9" s="40">
        <f t="shared" si="9"/>
        <v>0.5535015208267744</v>
      </c>
      <c r="N9" s="39">
        <f t="shared" si="10"/>
        <v>11.164097999999999</v>
      </c>
      <c r="O9" s="40">
        <f t="shared" si="11"/>
        <v>0.2767507604133872</v>
      </c>
      <c r="P9" s="39">
        <f t="shared" si="12"/>
        <v>4.4656392</v>
      </c>
      <c r="Q9" s="40">
        <f t="shared" si="13"/>
        <v>0.1107003041653549</v>
      </c>
      <c r="R9" s="24">
        <f t="shared" si="14"/>
        <v>22.328195999999998</v>
      </c>
      <c r="S9" s="24">
        <f t="shared" si="15"/>
        <v>0.5535015208267744</v>
      </c>
      <c r="T9" s="39">
        <f t="shared" si="16"/>
        <v>21.211786199999999</v>
      </c>
      <c r="U9" s="40">
        <f t="shared" si="17"/>
        <v>0.52582644478543572</v>
      </c>
      <c r="W9" s="37"/>
    </row>
    <row r="10" spans="1:23" x14ac:dyDescent="0.3">
      <c r="A10" s="17">
        <f t="shared" si="18"/>
        <v>2</v>
      </c>
      <c r="B10" s="43">
        <v>32900.239999999998</v>
      </c>
      <c r="C10" s="61"/>
      <c r="D10" s="43">
        <f t="shared" si="0"/>
        <v>45165.449472</v>
      </c>
      <c r="E10" s="44">
        <f t="shared" si="1"/>
        <v>1119.6222467581724</v>
      </c>
      <c r="F10" s="43">
        <f t="shared" si="2"/>
        <v>3763.787456</v>
      </c>
      <c r="G10" s="44">
        <f t="shared" si="3"/>
        <v>93.301853896514373</v>
      </c>
      <c r="H10" s="43">
        <f t="shared" si="4"/>
        <v>0</v>
      </c>
      <c r="I10" s="44">
        <f t="shared" si="5"/>
        <v>0</v>
      </c>
      <c r="J10" s="43">
        <f t="shared" si="6"/>
        <v>0</v>
      </c>
      <c r="K10" s="44">
        <f t="shared" si="7"/>
        <v>0</v>
      </c>
      <c r="L10" s="39">
        <f t="shared" si="8"/>
        <v>22.857008842105262</v>
      </c>
      <c r="M10" s="40">
        <f t="shared" si="9"/>
        <v>0.56661044876425726</v>
      </c>
      <c r="N10" s="39">
        <f t="shared" si="10"/>
        <v>11.428504421052631</v>
      </c>
      <c r="O10" s="40">
        <f t="shared" si="11"/>
        <v>0.28330522438212863</v>
      </c>
      <c r="P10" s="39">
        <f t="shared" si="12"/>
        <v>4.5714017684210528</v>
      </c>
      <c r="Q10" s="40">
        <f t="shared" si="13"/>
        <v>0.11332208975285146</v>
      </c>
      <c r="R10" s="24">
        <f t="shared" si="14"/>
        <v>22.857008842105262</v>
      </c>
      <c r="S10" s="24">
        <f t="shared" si="15"/>
        <v>0.56661044876425726</v>
      </c>
      <c r="T10" s="39">
        <f t="shared" si="16"/>
        <v>21.714158399999999</v>
      </c>
      <c r="U10" s="40">
        <f t="shared" si="17"/>
        <v>0.53827992632604438</v>
      </c>
      <c r="W10" s="37"/>
    </row>
    <row r="11" spans="1:23" x14ac:dyDescent="0.3">
      <c r="A11" s="17">
        <f t="shared" si="18"/>
        <v>3</v>
      </c>
      <c r="B11" s="43">
        <v>33661.06</v>
      </c>
      <c r="C11" s="61"/>
      <c r="D11" s="43">
        <f t="shared" si="0"/>
        <v>46209.903167999997</v>
      </c>
      <c r="E11" s="44">
        <f t="shared" si="1"/>
        <v>1145.51357757456</v>
      </c>
      <c r="F11" s="43">
        <f t="shared" si="2"/>
        <v>3850.8252639999996</v>
      </c>
      <c r="G11" s="44">
        <f t="shared" si="3"/>
        <v>95.459464797880003</v>
      </c>
      <c r="H11" s="43">
        <f t="shared" si="4"/>
        <v>0</v>
      </c>
      <c r="I11" s="44">
        <f t="shared" si="5"/>
        <v>0</v>
      </c>
      <c r="J11" s="43">
        <f t="shared" si="6"/>
        <v>0</v>
      </c>
      <c r="K11" s="44">
        <f t="shared" si="7"/>
        <v>0</v>
      </c>
      <c r="L11" s="39">
        <f t="shared" si="8"/>
        <v>23.385578526315786</v>
      </c>
      <c r="M11" s="40">
        <f t="shared" si="9"/>
        <v>0.57971334897497973</v>
      </c>
      <c r="N11" s="39">
        <f t="shared" si="10"/>
        <v>11.692789263157893</v>
      </c>
      <c r="O11" s="40">
        <f t="shared" si="11"/>
        <v>0.28985667448748986</v>
      </c>
      <c r="P11" s="39">
        <f t="shared" si="12"/>
        <v>4.6771157052631569</v>
      </c>
      <c r="Q11" s="40">
        <f t="shared" si="13"/>
        <v>0.11594266979499594</v>
      </c>
      <c r="R11" s="24">
        <f t="shared" si="14"/>
        <v>23.385578526315786</v>
      </c>
      <c r="S11" s="24">
        <f t="shared" si="15"/>
        <v>0.57971334897497973</v>
      </c>
      <c r="T11" s="39">
        <f t="shared" si="16"/>
        <v>22.216299599999999</v>
      </c>
      <c r="U11" s="40">
        <f t="shared" si="17"/>
        <v>0.55072768152623086</v>
      </c>
      <c r="W11" s="37"/>
    </row>
    <row r="12" spans="1:23" x14ac:dyDescent="0.3">
      <c r="A12" s="17">
        <f t="shared" si="18"/>
        <v>4</v>
      </c>
      <c r="B12" s="43">
        <v>33661.06</v>
      </c>
      <c r="C12" s="61"/>
      <c r="D12" s="43">
        <f t="shared" si="0"/>
        <v>46209.903167999997</v>
      </c>
      <c r="E12" s="44">
        <f t="shared" si="1"/>
        <v>1145.51357757456</v>
      </c>
      <c r="F12" s="43">
        <f t="shared" si="2"/>
        <v>3850.8252639999996</v>
      </c>
      <c r="G12" s="44">
        <f t="shared" si="3"/>
        <v>95.459464797880003</v>
      </c>
      <c r="H12" s="43">
        <f t="shared" si="4"/>
        <v>0</v>
      </c>
      <c r="I12" s="44">
        <f t="shared" si="5"/>
        <v>0</v>
      </c>
      <c r="J12" s="43">
        <f t="shared" si="6"/>
        <v>0</v>
      </c>
      <c r="K12" s="44">
        <f t="shared" si="7"/>
        <v>0</v>
      </c>
      <c r="L12" s="39">
        <f t="shared" si="8"/>
        <v>23.385578526315786</v>
      </c>
      <c r="M12" s="40">
        <f t="shared" si="9"/>
        <v>0.57971334897497973</v>
      </c>
      <c r="N12" s="39">
        <f t="shared" si="10"/>
        <v>11.692789263157893</v>
      </c>
      <c r="O12" s="40">
        <f t="shared" si="11"/>
        <v>0.28985667448748986</v>
      </c>
      <c r="P12" s="39">
        <f t="shared" si="12"/>
        <v>4.6771157052631569</v>
      </c>
      <c r="Q12" s="40">
        <f t="shared" si="13"/>
        <v>0.11594266979499594</v>
      </c>
      <c r="R12" s="24">
        <f t="shared" si="14"/>
        <v>23.385578526315786</v>
      </c>
      <c r="S12" s="24">
        <f t="shared" si="15"/>
        <v>0.57971334897497973</v>
      </c>
      <c r="T12" s="39">
        <f t="shared" si="16"/>
        <v>22.216299599999999</v>
      </c>
      <c r="U12" s="40">
        <f t="shared" si="17"/>
        <v>0.55072768152623086</v>
      </c>
      <c r="W12" s="37"/>
    </row>
    <row r="13" spans="1:23" x14ac:dyDescent="0.3">
      <c r="A13" s="17">
        <f t="shared" si="18"/>
        <v>5</v>
      </c>
      <c r="B13" s="43">
        <v>34992.94</v>
      </c>
      <c r="C13" s="61"/>
      <c r="D13" s="43">
        <f t="shared" si="0"/>
        <v>48038.308032000001</v>
      </c>
      <c r="E13" s="44">
        <f t="shared" si="1"/>
        <v>1190.8385502195097</v>
      </c>
      <c r="F13" s="43">
        <f t="shared" si="2"/>
        <v>4003.1923360000001</v>
      </c>
      <c r="G13" s="44">
        <f t="shared" si="3"/>
        <v>99.236545851625806</v>
      </c>
      <c r="H13" s="43">
        <f t="shared" si="4"/>
        <v>0</v>
      </c>
      <c r="I13" s="44">
        <f t="shared" si="5"/>
        <v>0</v>
      </c>
      <c r="J13" s="43">
        <f t="shared" si="6"/>
        <v>0</v>
      </c>
      <c r="K13" s="44">
        <f t="shared" si="7"/>
        <v>0</v>
      </c>
      <c r="L13" s="39">
        <f t="shared" si="8"/>
        <v>24.310884631578947</v>
      </c>
      <c r="M13" s="40">
        <f t="shared" si="9"/>
        <v>0.60265108816776802</v>
      </c>
      <c r="N13" s="39">
        <f t="shared" si="10"/>
        <v>12.155442315789474</v>
      </c>
      <c r="O13" s="40">
        <f t="shared" si="11"/>
        <v>0.30132554408388401</v>
      </c>
      <c r="P13" s="39">
        <f t="shared" si="12"/>
        <v>4.8621769263157892</v>
      </c>
      <c r="Q13" s="40">
        <f t="shared" si="13"/>
        <v>0.12053021763355361</v>
      </c>
      <c r="R13" s="24">
        <f t="shared" si="14"/>
        <v>24.310884631578944</v>
      </c>
      <c r="S13" s="24">
        <f t="shared" si="15"/>
        <v>0.60265108816776802</v>
      </c>
      <c r="T13" s="39">
        <f t="shared" si="16"/>
        <v>23.095340400000001</v>
      </c>
      <c r="U13" s="40">
        <f t="shared" si="17"/>
        <v>0.57251853375937967</v>
      </c>
      <c r="W13" s="37"/>
    </row>
    <row r="14" spans="1:23" x14ac:dyDescent="0.3">
      <c r="A14" s="17">
        <f t="shared" si="18"/>
        <v>6</v>
      </c>
      <c r="B14" s="43">
        <v>34992.94</v>
      </c>
      <c r="C14" s="61"/>
      <c r="D14" s="43">
        <f t="shared" si="0"/>
        <v>48038.308032000001</v>
      </c>
      <c r="E14" s="44">
        <f t="shared" si="1"/>
        <v>1190.8385502195097</v>
      </c>
      <c r="F14" s="43">
        <f t="shared" si="2"/>
        <v>4003.1923360000001</v>
      </c>
      <c r="G14" s="44">
        <f t="shared" si="3"/>
        <v>99.236545851625806</v>
      </c>
      <c r="H14" s="43">
        <f t="shared" si="4"/>
        <v>0</v>
      </c>
      <c r="I14" s="44">
        <f t="shared" si="5"/>
        <v>0</v>
      </c>
      <c r="J14" s="43">
        <f t="shared" si="6"/>
        <v>0</v>
      </c>
      <c r="K14" s="44">
        <f t="shared" si="7"/>
        <v>0</v>
      </c>
      <c r="L14" s="39">
        <f t="shared" si="8"/>
        <v>24.310884631578947</v>
      </c>
      <c r="M14" s="40">
        <f t="shared" si="9"/>
        <v>0.60265108816776802</v>
      </c>
      <c r="N14" s="39">
        <f t="shared" si="10"/>
        <v>12.155442315789474</v>
      </c>
      <c r="O14" s="40">
        <f t="shared" si="11"/>
        <v>0.30132554408388401</v>
      </c>
      <c r="P14" s="39">
        <f t="shared" si="12"/>
        <v>4.8621769263157892</v>
      </c>
      <c r="Q14" s="40">
        <f t="shared" si="13"/>
        <v>0.12053021763355361</v>
      </c>
      <c r="R14" s="24">
        <f t="shared" si="14"/>
        <v>24.310884631578944</v>
      </c>
      <c r="S14" s="24">
        <f t="shared" si="15"/>
        <v>0.60265108816776802</v>
      </c>
      <c r="T14" s="39">
        <f t="shared" si="16"/>
        <v>23.095340400000001</v>
      </c>
      <c r="U14" s="40">
        <f t="shared" si="17"/>
        <v>0.57251853375937967</v>
      </c>
      <c r="W14" s="37"/>
    </row>
    <row r="15" spans="1:23" x14ac:dyDescent="0.3">
      <c r="A15" s="17">
        <f t="shared" si="18"/>
        <v>7</v>
      </c>
      <c r="B15" s="43">
        <v>36324.839999999997</v>
      </c>
      <c r="C15" s="61"/>
      <c r="D15" s="43">
        <f t="shared" si="0"/>
        <v>49866.740351999993</v>
      </c>
      <c r="E15" s="44">
        <f t="shared" si="1"/>
        <v>1236.1642034809206</v>
      </c>
      <c r="F15" s="43">
        <f t="shared" si="2"/>
        <v>4155.5616959999998</v>
      </c>
      <c r="G15" s="44">
        <f t="shared" si="3"/>
        <v>103.01368362341006</v>
      </c>
      <c r="H15" s="43">
        <f t="shared" si="4"/>
        <v>0</v>
      </c>
      <c r="I15" s="44">
        <f t="shared" si="5"/>
        <v>0</v>
      </c>
      <c r="J15" s="43">
        <f t="shared" si="6"/>
        <v>0</v>
      </c>
      <c r="K15" s="44">
        <f t="shared" si="7"/>
        <v>0</v>
      </c>
      <c r="L15" s="39">
        <f t="shared" si="8"/>
        <v>25.236204631578943</v>
      </c>
      <c r="M15" s="40">
        <f t="shared" si="9"/>
        <v>0.6255891718020854</v>
      </c>
      <c r="N15" s="39">
        <f t="shared" si="10"/>
        <v>12.618102315789471</v>
      </c>
      <c r="O15" s="40">
        <f t="shared" si="11"/>
        <v>0.3127945859010427</v>
      </c>
      <c r="P15" s="39">
        <f t="shared" si="12"/>
        <v>5.0472409263157889</v>
      </c>
      <c r="Q15" s="40">
        <f t="shared" si="13"/>
        <v>0.12511783436041707</v>
      </c>
      <c r="R15" s="24">
        <f t="shared" si="14"/>
        <v>25.23620463157895</v>
      </c>
      <c r="S15" s="24">
        <f t="shared" si="15"/>
        <v>0.62558917180208551</v>
      </c>
      <c r="T15" s="39">
        <f t="shared" si="16"/>
        <v>23.974394399999998</v>
      </c>
      <c r="U15" s="40">
        <f t="shared" si="17"/>
        <v>0.59430971321198112</v>
      </c>
      <c r="W15" s="37"/>
    </row>
    <row r="16" spans="1:23" x14ac:dyDescent="0.3">
      <c r="A16" s="17">
        <f t="shared" si="18"/>
        <v>8</v>
      </c>
      <c r="B16" s="43">
        <v>36324.839999999997</v>
      </c>
      <c r="C16" s="61"/>
      <c r="D16" s="43">
        <f t="shared" si="0"/>
        <v>49866.740351999993</v>
      </c>
      <c r="E16" s="44">
        <f t="shared" si="1"/>
        <v>1236.1642034809206</v>
      </c>
      <c r="F16" s="43">
        <f t="shared" si="2"/>
        <v>4155.5616959999998</v>
      </c>
      <c r="G16" s="44">
        <f t="shared" si="3"/>
        <v>103.01368362341006</v>
      </c>
      <c r="H16" s="43">
        <f t="shared" si="4"/>
        <v>0</v>
      </c>
      <c r="I16" s="44">
        <f t="shared" si="5"/>
        <v>0</v>
      </c>
      <c r="J16" s="43">
        <f t="shared" si="6"/>
        <v>0</v>
      </c>
      <c r="K16" s="44">
        <f t="shared" si="7"/>
        <v>0</v>
      </c>
      <c r="L16" s="39">
        <f t="shared" si="8"/>
        <v>25.236204631578943</v>
      </c>
      <c r="M16" s="40">
        <f t="shared" si="9"/>
        <v>0.6255891718020854</v>
      </c>
      <c r="N16" s="39">
        <f t="shared" si="10"/>
        <v>12.618102315789471</v>
      </c>
      <c r="O16" s="40">
        <f t="shared" si="11"/>
        <v>0.3127945859010427</v>
      </c>
      <c r="P16" s="39">
        <f t="shared" si="12"/>
        <v>5.0472409263157889</v>
      </c>
      <c r="Q16" s="40">
        <f t="shared" si="13"/>
        <v>0.12511783436041707</v>
      </c>
      <c r="R16" s="24">
        <f t="shared" si="14"/>
        <v>25.23620463157895</v>
      </c>
      <c r="S16" s="24">
        <f t="shared" si="15"/>
        <v>0.62558917180208551</v>
      </c>
      <c r="T16" s="39">
        <f t="shared" si="16"/>
        <v>23.974394399999998</v>
      </c>
      <c r="U16" s="40">
        <f t="shared" si="17"/>
        <v>0.59430971321198112</v>
      </c>
      <c r="W16" s="37"/>
    </row>
    <row r="17" spans="1:23" x14ac:dyDescent="0.3">
      <c r="A17" s="17">
        <f t="shared" si="18"/>
        <v>9</v>
      </c>
      <c r="B17" s="43">
        <v>37656.75</v>
      </c>
      <c r="C17" s="61"/>
      <c r="D17" s="43">
        <f t="shared" si="0"/>
        <v>51695.186399999999</v>
      </c>
      <c r="E17" s="44">
        <f t="shared" si="1"/>
        <v>1281.4901970505628</v>
      </c>
      <c r="F17" s="43">
        <f t="shared" si="2"/>
        <v>4307.9322000000002</v>
      </c>
      <c r="G17" s="44">
        <f t="shared" si="3"/>
        <v>106.79084975421357</v>
      </c>
      <c r="H17" s="43">
        <f t="shared" si="4"/>
        <v>0</v>
      </c>
      <c r="I17" s="44">
        <f t="shared" si="5"/>
        <v>0</v>
      </c>
      <c r="J17" s="43">
        <f t="shared" si="6"/>
        <v>0</v>
      </c>
      <c r="K17" s="44">
        <f t="shared" si="7"/>
        <v>0</v>
      </c>
      <c r="L17" s="39">
        <f t="shared" si="8"/>
        <v>26.161531578947368</v>
      </c>
      <c r="M17" s="40">
        <f t="shared" si="9"/>
        <v>0.64852742765716742</v>
      </c>
      <c r="N17" s="39">
        <f t="shared" si="10"/>
        <v>13.080765789473684</v>
      </c>
      <c r="O17" s="40">
        <f t="shared" si="11"/>
        <v>0.32426371382858371</v>
      </c>
      <c r="P17" s="39">
        <f t="shared" si="12"/>
        <v>5.232306315789474</v>
      </c>
      <c r="Q17" s="40">
        <f t="shared" si="13"/>
        <v>0.12970548553143349</v>
      </c>
      <c r="R17" s="24">
        <f t="shared" si="14"/>
        <v>26.161531578947368</v>
      </c>
      <c r="S17" s="24">
        <f t="shared" si="15"/>
        <v>0.64852742765716742</v>
      </c>
      <c r="T17" s="39">
        <f t="shared" si="16"/>
        <v>24.853455</v>
      </c>
      <c r="U17" s="40">
        <f t="shared" si="17"/>
        <v>0.61610105627430911</v>
      </c>
      <c r="W17" s="37"/>
    </row>
    <row r="18" spans="1:23" x14ac:dyDescent="0.3">
      <c r="A18" s="17">
        <f t="shared" si="18"/>
        <v>10</v>
      </c>
      <c r="B18" s="43">
        <v>37656.75</v>
      </c>
      <c r="C18" s="61"/>
      <c r="D18" s="43">
        <f t="shared" si="0"/>
        <v>51695.186399999999</v>
      </c>
      <c r="E18" s="44">
        <f t="shared" si="1"/>
        <v>1281.4901970505628</v>
      </c>
      <c r="F18" s="43">
        <f t="shared" si="2"/>
        <v>4307.9322000000002</v>
      </c>
      <c r="G18" s="44">
        <f t="shared" si="3"/>
        <v>106.79084975421357</v>
      </c>
      <c r="H18" s="43">
        <f t="shared" si="4"/>
        <v>0</v>
      </c>
      <c r="I18" s="44">
        <f t="shared" si="5"/>
        <v>0</v>
      </c>
      <c r="J18" s="43">
        <f t="shared" si="6"/>
        <v>0</v>
      </c>
      <c r="K18" s="44">
        <f t="shared" si="7"/>
        <v>0</v>
      </c>
      <c r="L18" s="39">
        <f t="shared" si="8"/>
        <v>26.161531578947368</v>
      </c>
      <c r="M18" s="40">
        <f t="shared" si="9"/>
        <v>0.64852742765716742</v>
      </c>
      <c r="N18" s="39">
        <f t="shared" si="10"/>
        <v>13.080765789473684</v>
      </c>
      <c r="O18" s="40">
        <f t="shared" si="11"/>
        <v>0.32426371382858371</v>
      </c>
      <c r="P18" s="39">
        <f t="shared" si="12"/>
        <v>5.232306315789474</v>
      </c>
      <c r="Q18" s="40">
        <f t="shared" si="13"/>
        <v>0.12970548553143349</v>
      </c>
      <c r="R18" s="24">
        <f t="shared" si="14"/>
        <v>26.161531578947368</v>
      </c>
      <c r="S18" s="24">
        <f t="shared" si="15"/>
        <v>0.64852742765716742</v>
      </c>
      <c r="T18" s="39">
        <f t="shared" si="16"/>
        <v>24.853455</v>
      </c>
      <c r="U18" s="40">
        <f t="shared" si="17"/>
        <v>0.61610105627430911</v>
      </c>
      <c r="W18" s="37"/>
    </row>
    <row r="19" spans="1:23" x14ac:dyDescent="0.3">
      <c r="A19" s="17">
        <f t="shared" si="18"/>
        <v>11</v>
      </c>
      <c r="B19" s="43">
        <v>38988.629999999997</v>
      </c>
      <c r="C19" s="61"/>
      <c r="D19" s="43">
        <f t="shared" si="0"/>
        <v>53523.591263999995</v>
      </c>
      <c r="E19" s="44">
        <f t="shared" si="1"/>
        <v>1326.8151696955122</v>
      </c>
      <c r="F19" s="43">
        <f t="shared" si="2"/>
        <v>4460.2992720000002</v>
      </c>
      <c r="G19" s="44">
        <f t="shared" si="3"/>
        <v>110.56793080795937</v>
      </c>
      <c r="H19" s="43">
        <f t="shared" si="4"/>
        <v>0</v>
      </c>
      <c r="I19" s="44">
        <f t="shared" si="5"/>
        <v>0</v>
      </c>
      <c r="J19" s="43">
        <f t="shared" si="6"/>
        <v>0</v>
      </c>
      <c r="K19" s="44">
        <f t="shared" si="7"/>
        <v>0</v>
      </c>
      <c r="L19" s="39">
        <f t="shared" si="8"/>
        <v>27.086837684210526</v>
      </c>
      <c r="M19" s="40">
        <f t="shared" si="9"/>
        <v>0.67146516684995561</v>
      </c>
      <c r="N19" s="39">
        <f t="shared" si="10"/>
        <v>13.543418842105263</v>
      </c>
      <c r="O19" s="40">
        <f t="shared" si="11"/>
        <v>0.3357325834249778</v>
      </c>
      <c r="P19" s="39">
        <f t="shared" si="12"/>
        <v>5.4173675368421055</v>
      </c>
      <c r="Q19" s="40">
        <f t="shared" si="13"/>
        <v>0.13429303336999113</v>
      </c>
      <c r="R19" s="24">
        <f t="shared" si="14"/>
        <v>27.086837684210529</v>
      </c>
      <c r="S19" s="24">
        <f t="shared" si="15"/>
        <v>0.67146516684995572</v>
      </c>
      <c r="T19" s="39">
        <f t="shared" si="16"/>
        <v>25.732495799999999</v>
      </c>
      <c r="U19" s="40">
        <f t="shared" si="17"/>
        <v>0.63789190850745781</v>
      </c>
      <c r="W19" s="37"/>
    </row>
    <row r="20" spans="1:23" x14ac:dyDescent="0.3">
      <c r="A20" s="17">
        <f t="shared" si="18"/>
        <v>12</v>
      </c>
      <c r="B20" s="43">
        <v>38988.629999999997</v>
      </c>
      <c r="C20" s="61"/>
      <c r="D20" s="43">
        <f t="shared" si="0"/>
        <v>53523.591263999995</v>
      </c>
      <c r="E20" s="44">
        <f t="shared" si="1"/>
        <v>1326.8151696955122</v>
      </c>
      <c r="F20" s="43">
        <f t="shared" si="2"/>
        <v>4460.2992720000002</v>
      </c>
      <c r="G20" s="44">
        <f t="shared" si="3"/>
        <v>110.56793080795937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27.086837684210526</v>
      </c>
      <c r="M20" s="40">
        <f t="shared" si="9"/>
        <v>0.67146516684995561</v>
      </c>
      <c r="N20" s="39">
        <f t="shared" si="10"/>
        <v>13.543418842105263</v>
      </c>
      <c r="O20" s="40">
        <f t="shared" si="11"/>
        <v>0.3357325834249778</v>
      </c>
      <c r="P20" s="39">
        <f t="shared" si="12"/>
        <v>5.4173675368421055</v>
      </c>
      <c r="Q20" s="40">
        <f t="shared" si="13"/>
        <v>0.13429303336999113</v>
      </c>
      <c r="R20" s="24">
        <f t="shared" si="14"/>
        <v>27.086837684210529</v>
      </c>
      <c r="S20" s="24">
        <f t="shared" si="15"/>
        <v>0.67146516684995572</v>
      </c>
      <c r="T20" s="39">
        <f t="shared" si="16"/>
        <v>25.732495799999999</v>
      </c>
      <c r="U20" s="40">
        <f t="shared" si="17"/>
        <v>0.63789190850745781</v>
      </c>
      <c r="W20" s="37"/>
    </row>
    <row r="21" spans="1:23" x14ac:dyDescent="0.3">
      <c r="A21" s="17">
        <f t="shared" si="18"/>
        <v>13</v>
      </c>
      <c r="B21" s="43">
        <v>40320.53</v>
      </c>
      <c r="C21" s="61"/>
      <c r="D21" s="43">
        <f t="shared" si="0"/>
        <v>55352.023584000002</v>
      </c>
      <c r="E21" s="44">
        <f t="shared" si="1"/>
        <v>1372.1408229569236</v>
      </c>
      <c r="F21" s="43">
        <f t="shared" si="2"/>
        <v>4612.6686319999999</v>
      </c>
      <c r="G21" s="44">
        <f t="shared" si="3"/>
        <v>114.34506857974363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28.012157684210528</v>
      </c>
      <c r="M21" s="40">
        <f t="shared" si="9"/>
        <v>0.69440325048427309</v>
      </c>
      <c r="N21" s="39">
        <f t="shared" si="10"/>
        <v>14.006078842105264</v>
      </c>
      <c r="O21" s="40">
        <f t="shared" si="11"/>
        <v>0.34720162524213655</v>
      </c>
      <c r="P21" s="39">
        <f t="shared" si="12"/>
        <v>5.602431536842106</v>
      </c>
      <c r="Q21" s="40">
        <f t="shared" si="13"/>
        <v>0.13888065009685463</v>
      </c>
      <c r="R21" s="24">
        <f t="shared" si="14"/>
        <v>28.012157684210528</v>
      </c>
      <c r="S21" s="24">
        <f t="shared" si="15"/>
        <v>0.69440325048427309</v>
      </c>
      <c r="T21" s="39">
        <f t="shared" si="16"/>
        <v>26.611549800000002</v>
      </c>
      <c r="U21" s="40">
        <f t="shared" si="17"/>
        <v>0.65968308796005948</v>
      </c>
      <c r="W21" s="37"/>
    </row>
    <row r="22" spans="1:23" x14ac:dyDescent="0.3">
      <c r="A22" s="17">
        <f t="shared" si="18"/>
        <v>14</v>
      </c>
      <c r="B22" s="43">
        <v>40320.53</v>
      </c>
      <c r="C22" s="61"/>
      <c r="D22" s="43">
        <f t="shared" si="0"/>
        <v>55352.023584000002</v>
      </c>
      <c r="E22" s="44">
        <f t="shared" si="1"/>
        <v>1372.1408229569236</v>
      </c>
      <c r="F22" s="43">
        <f t="shared" si="2"/>
        <v>4612.6686319999999</v>
      </c>
      <c r="G22" s="44">
        <f t="shared" si="3"/>
        <v>114.34506857974363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28.012157684210528</v>
      </c>
      <c r="M22" s="40">
        <f t="shared" si="9"/>
        <v>0.69440325048427309</v>
      </c>
      <c r="N22" s="39">
        <f t="shared" si="10"/>
        <v>14.006078842105264</v>
      </c>
      <c r="O22" s="40">
        <f t="shared" si="11"/>
        <v>0.34720162524213655</v>
      </c>
      <c r="P22" s="39">
        <f t="shared" si="12"/>
        <v>5.602431536842106</v>
      </c>
      <c r="Q22" s="40">
        <f t="shared" si="13"/>
        <v>0.13888065009685463</v>
      </c>
      <c r="R22" s="24">
        <f t="shared" si="14"/>
        <v>28.012157684210528</v>
      </c>
      <c r="S22" s="24">
        <f t="shared" si="15"/>
        <v>0.69440325048427309</v>
      </c>
      <c r="T22" s="39">
        <f t="shared" si="16"/>
        <v>26.611549800000002</v>
      </c>
      <c r="U22" s="40">
        <f t="shared" si="17"/>
        <v>0.65968308796005948</v>
      </c>
      <c r="W22" s="37"/>
    </row>
    <row r="23" spans="1:23" x14ac:dyDescent="0.3">
      <c r="A23" s="17">
        <f t="shared" si="18"/>
        <v>15</v>
      </c>
      <c r="B23" s="43">
        <v>41652.03</v>
      </c>
      <c r="C23" s="61"/>
      <c r="D23" s="43">
        <f t="shared" si="0"/>
        <v>57179.906783999999</v>
      </c>
      <c r="E23" s="44">
        <f t="shared" si="1"/>
        <v>1417.4528638891022</v>
      </c>
      <c r="F23" s="43">
        <f t="shared" si="2"/>
        <v>4764.9922320000005</v>
      </c>
      <c r="G23" s="44">
        <f t="shared" si="3"/>
        <v>118.12107199075854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28.937199789473684</v>
      </c>
      <c r="M23" s="40">
        <f t="shared" si="9"/>
        <v>0.71733444528800727</v>
      </c>
      <c r="N23" s="39">
        <f t="shared" si="10"/>
        <v>14.468599894736842</v>
      </c>
      <c r="O23" s="40">
        <f t="shared" si="11"/>
        <v>0.35866722264400364</v>
      </c>
      <c r="P23" s="39">
        <f t="shared" si="12"/>
        <v>5.7874399578947369</v>
      </c>
      <c r="Q23" s="40">
        <f t="shared" si="13"/>
        <v>0.14346688905760147</v>
      </c>
      <c r="R23" s="24">
        <f t="shared" si="14"/>
        <v>28.937199789473688</v>
      </c>
      <c r="S23" s="24">
        <f t="shared" si="15"/>
        <v>0.71733444528800738</v>
      </c>
      <c r="T23" s="39">
        <f t="shared" si="16"/>
        <v>27.490339800000001</v>
      </c>
      <c r="U23" s="40">
        <f t="shared" si="17"/>
        <v>0.68146772302360692</v>
      </c>
      <c r="W23" s="37"/>
    </row>
    <row r="24" spans="1:23" x14ac:dyDescent="0.3">
      <c r="A24" s="17">
        <f t="shared" si="18"/>
        <v>16</v>
      </c>
      <c r="B24" s="43">
        <v>41652.03</v>
      </c>
      <c r="C24" s="61"/>
      <c r="D24" s="43">
        <f t="shared" si="0"/>
        <v>57179.906783999999</v>
      </c>
      <c r="E24" s="44">
        <f t="shared" si="1"/>
        <v>1417.4528638891022</v>
      </c>
      <c r="F24" s="43">
        <f t="shared" si="2"/>
        <v>4764.9922320000005</v>
      </c>
      <c r="G24" s="44">
        <f t="shared" si="3"/>
        <v>118.12107199075854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28.937199789473684</v>
      </c>
      <c r="M24" s="40">
        <f t="shared" si="9"/>
        <v>0.71733444528800727</v>
      </c>
      <c r="N24" s="39">
        <f t="shared" si="10"/>
        <v>14.468599894736842</v>
      </c>
      <c r="O24" s="40">
        <f t="shared" si="11"/>
        <v>0.35866722264400364</v>
      </c>
      <c r="P24" s="39">
        <f t="shared" si="12"/>
        <v>5.7874399578947369</v>
      </c>
      <c r="Q24" s="40">
        <f t="shared" si="13"/>
        <v>0.14346688905760147</v>
      </c>
      <c r="R24" s="24">
        <f t="shared" si="14"/>
        <v>28.937199789473688</v>
      </c>
      <c r="S24" s="24">
        <f t="shared" si="15"/>
        <v>0.71733444528800738</v>
      </c>
      <c r="T24" s="39">
        <f t="shared" si="16"/>
        <v>27.490339800000001</v>
      </c>
      <c r="U24" s="40">
        <f t="shared" si="17"/>
        <v>0.68146772302360692</v>
      </c>
      <c r="W24" s="37"/>
    </row>
    <row r="25" spans="1:23" x14ac:dyDescent="0.3">
      <c r="A25" s="17">
        <f t="shared" si="18"/>
        <v>17</v>
      </c>
      <c r="B25" s="43">
        <v>42983.94</v>
      </c>
      <c r="C25" s="61"/>
      <c r="D25" s="43">
        <f t="shared" si="0"/>
        <v>59008.352832000004</v>
      </c>
      <c r="E25" s="44">
        <f t="shared" si="1"/>
        <v>1462.7788574587444</v>
      </c>
      <c r="F25" s="43">
        <f t="shared" si="2"/>
        <v>4917.362736000001</v>
      </c>
      <c r="G25" s="44">
        <f t="shared" si="3"/>
        <v>121.89823812156204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29.862526736842106</v>
      </c>
      <c r="M25" s="40">
        <f t="shared" si="9"/>
        <v>0.7402727011430893</v>
      </c>
      <c r="N25" s="39">
        <f t="shared" si="10"/>
        <v>14.931263368421053</v>
      </c>
      <c r="O25" s="40">
        <f t="shared" si="11"/>
        <v>0.37013635057154465</v>
      </c>
      <c r="P25" s="39">
        <f t="shared" si="12"/>
        <v>5.9725053473684211</v>
      </c>
      <c r="Q25" s="40">
        <f t="shared" si="13"/>
        <v>0.14805454022861786</v>
      </c>
      <c r="R25" s="24">
        <f t="shared" si="14"/>
        <v>29.862526736842113</v>
      </c>
      <c r="S25" s="24">
        <f t="shared" si="15"/>
        <v>0.74027270114308941</v>
      </c>
      <c r="T25" s="39">
        <f t="shared" si="16"/>
        <v>28.369400400000004</v>
      </c>
      <c r="U25" s="40">
        <f t="shared" si="17"/>
        <v>0.7032590660859348</v>
      </c>
      <c r="W25" s="37"/>
    </row>
    <row r="26" spans="1:23" x14ac:dyDescent="0.3">
      <c r="A26" s="17">
        <f t="shared" si="18"/>
        <v>18</v>
      </c>
      <c r="B26" s="43">
        <v>42983.94</v>
      </c>
      <c r="C26" s="61"/>
      <c r="D26" s="43">
        <f t="shared" si="0"/>
        <v>59008.352832000004</v>
      </c>
      <c r="E26" s="44">
        <f t="shared" si="1"/>
        <v>1462.7788574587444</v>
      </c>
      <c r="F26" s="43">
        <f t="shared" si="2"/>
        <v>4917.362736000001</v>
      </c>
      <c r="G26" s="44">
        <f t="shared" si="3"/>
        <v>121.89823812156204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29.862526736842106</v>
      </c>
      <c r="M26" s="40">
        <f t="shared" si="9"/>
        <v>0.7402727011430893</v>
      </c>
      <c r="N26" s="39">
        <f t="shared" si="10"/>
        <v>14.931263368421053</v>
      </c>
      <c r="O26" s="40">
        <f t="shared" si="11"/>
        <v>0.37013635057154465</v>
      </c>
      <c r="P26" s="39">
        <f t="shared" si="12"/>
        <v>5.9725053473684211</v>
      </c>
      <c r="Q26" s="40">
        <f t="shared" si="13"/>
        <v>0.14805454022861786</v>
      </c>
      <c r="R26" s="24">
        <f t="shared" si="14"/>
        <v>29.862526736842113</v>
      </c>
      <c r="S26" s="24">
        <f t="shared" si="15"/>
        <v>0.74027270114308941</v>
      </c>
      <c r="T26" s="39">
        <f t="shared" si="16"/>
        <v>28.369400400000004</v>
      </c>
      <c r="U26" s="40">
        <f t="shared" si="17"/>
        <v>0.7032590660859348</v>
      </c>
      <c r="W26" s="37"/>
    </row>
    <row r="27" spans="1:23" x14ac:dyDescent="0.3">
      <c r="A27" s="17">
        <f t="shared" si="18"/>
        <v>19</v>
      </c>
      <c r="B27" s="43">
        <v>44315.839999999997</v>
      </c>
      <c r="C27" s="61"/>
      <c r="D27" s="43">
        <f t="shared" si="0"/>
        <v>60836.785151999997</v>
      </c>
      <c r="E27" s="44">
        <f t="shared" si="1"/>
        <v>1508.1045107201553</v>
      </c>
      <c r="F27" s="43">
        <f t="shared" si="2"/>
        <v>5069.7320959999997</v>
      </c>
      <c r="G27" s="44">
        <f t="shared" si="3"/>
        <v>125.67537589334628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30.787846736842102</v>
      </c>
      <c r="M27" s="40">
        <f t="shared" si="9"/>
        <v>0.76321078477740656</v>
      </c>
      <c r="N27" s="39">
        <f t="shared" si="10"/>
        <v>15.393923368421051</v>
      </c>
      <c r="O27" s="40">
        <f t="shared" si="11"/>
        <v>0.38160539238870328</v>
      </c>
      <c r="P27" s="39">
        <f t="shared" si="12"/>
        <v>6.1575693473684208</v>
      </c>
      <c r="Q27" s="40">
        <f t="shared" si="13"/>
        <v>0.15264215695548131</v>
      </c>
      <c r="R27" s="24">
        <f t="shared" si="14"/>
        <v>30.787846736842106</v>
      </c>
      <c r="S27" s="24">
        <f t="shared" si="15"/>
        <v>0.76321078477740667</v>
      </c>
      <c r="T27" s="39">
        <f t="shared" si="16"/>
        <v>29.2484544</v>
      </c>
      <c r="U27" s="40">
        <f t="shared" si="17"/>
        <v>0.72505024553853625</v>
      </c>
      <c r="W27" s="37"/>
    </row>
    <row r="28" spans="1:23" x14ac:dyDescent="0.3">
      <c r="A28" s="17">
        <f t="shared" si="18"/>
        <v>20</v>
      </c>
      <c r="B28" s="43">
        <v>44315.839999999997</v>
      </c>
      <c r="C28" s="61"/>
      <c r="D28" s="43">
        <f t="shared" si="0"/>
        <v>60836.785151999997</v>
      </c>
      <c r="E28" s="44">
        <f t="shared" si="1"/>
        <v>1508.1045107201553</v>
      </c>
      <c r="F28" s="43">
        <f t="shared" si="2"/>
        <v>5069.7320959999997</v>
      </c>
      <c r="G28" s="44">
        <f t="shared" si="3"/>
        <v>125.67537589334628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30.787846736842102</v>
      </c>
      <c r="M28" s="40">
        <f t="shared" si="9"/>
        <v>0.76321078477740656</v>
      </c>
      <c r="N28" s="39">
        <f t="shared" si="10"/>
        <v>15.393923368421051</v>
      </c>
      <c r="O28" s="40">
        <f t="shared" si="11"/>
        <v>0.38160539238870328</v>
      </c>
      <c r="P28" s="39">
        <f t="shared" si="12"/>
        <v>6.1575693473684208</v>
      </c>
      <c r="Q28" s="40">
        <f t="shared" si="13"/>
        <v>0.15264215695548131</v>
      </c>
      <c r="R28" s="24">
        <f t="shared" si="14"/>
        <v>30.787846736842106</v>
      </c>
      <c r="S28" s="24">
        <f t="shared" si="15"/>
        <v>0.76321078477740667</v>
      </c>
      <c r="T28" s="39">
        <f t="shared" si="16"/>
        <v>29.2484544</v>
      </c>
      <c r="U28" s="40">
        <f t="shared" si="17"/>
        <v>0.72505024553853625</v>
      </c>
      <c r="W28" s="37"/>
    </row>
    <row r="29" spans="1:23" x14ac:dyDescent="0.3">
      <c r="A29" s="17">
        <f t="shared" si="18"/>
        <v>21</v>
      </c>
      <c r="B29" s="43">
        <v>45647.72</v>
      </c>
      <c r="C29" s="61"/>
      <c r="D29" s="43">
        <f t="shared" si="0"/>
        <v>62665.190016</v>
      </c>
      <c r="E29" s="44">
        <f t="shared" si="1"/>
        <v>1553.4294833651049</v>
      </c>
      <c r="F29" s="43">
        <f t="shared" si="2"/>
        <v>5222.0991680000006</v>
      </c>
      <c r="G29" s="44">
        <f t="shared" si="3"/>
        <v>129.45245694709209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31.713152842105263</v>
      </c>
      <c r="M29" s="40">
        <f t="shared" si="9"/>
        <v>0.78614852397019486</v>
      </c>
      <c r="N29" s="39">
        <f t="shared" si="10"/>
        <v>15.856576421052631</v>
      </c>
      <c r="O29" s="40">
        <f t="shared" si="11"/>
        <v>0.39307426198509743</v>
      </c>
      <c r="P29" s="39">
        <f t="shared" si="12"/>
        <v>6.3426305684210522</v>
      </c>
      <c r="Q29" s="40">
        <f t="shared" si="13"/>
        <v>0.15722970479403897</v>
      </c>
      <c r="R29" s="24">
        <f t="shared" si="14"/>
        <v>31.713152842105266</v>
      </c>
      <c r="S29" s="24">
        <f t="shared" si="15"/>
        <v>0.78614852397019497</v>
      </c>
      <c r="T29" s="39">
        <f t="shared" si="16"/>
        <v>30.127495199999998</v>
      </c>
      <c r="U29" s="40">
        <f t="shared" si="17"/>
        <v>0.74684109777168506</v>
      </c>
      <c r="W29" s="37"/>
    </row>
    <row r="30" spans="1:23" x14ac:dyDescent="0.3">
      <c r="A30" s="17">
        <f t="shared" si="18"/>
        <v>22</v>
      </c>
      <c r="B30" s="43">
        <v>45647.72</v>
      </c>
      <c r="C30" s="61"/>
      <c r="D30" s="43">
        <f t="shared" si="0"/>
        <v>62665.190016</v>
      </c>
      <c r="E30" s="44">
        <f t="shared" si="1"/>
        <v>1553.4294833651049</v>
      </c>
      <c r="F30" s="43">
        <f t="shared" si="2"/>
        <v>5222.0991680000006</v>
      </c>
      <c r="G30" s="44">
        <f t="shared" si="3"/>
        <v>129.45245694709209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31.713152842105263</v>
      </c>
      <c r="M30" s="40">
        <f t="shared" si="9"/>
        <v>0.78614852397019486</v>
      </c>
      <c r="N30" s="39">
        <f t="shared" si="10"/>
        <v>15.856576421052631</v>
      </c>
      <c r="O30" s="40">
        <f t="shared" si="11"/>
        <v>0.39307426198509743</v>
      </c>
      <c r="P30" s="39">
        <f t="shared" si="12"/>
        <v>6.3426305684210522</v>
      </c>
      <c r="Q30" s="40">
        <f t="shared" si="13"/>
        <v>0.15722970479403897</v>
      </c>
      <c r="R30" s="24">
        <f t="shared" si="14"/>
        <v>31.713152842105266</v>
      </c>
      <c r="S30" s="24">
        <f t="shared" si="15"/>
        <v>0.78614852397019497</v>
      </c>
      <c r="T30" s="39">
        <f t="shared" si="16"/>
        <v>30.127495199999998</v>
      </c>
      <c r="U30" s="40">
        <f t="shared" si="17"/>
        <v>0.74684109777168506</v>
      </c>
      <c r="W30" s="37"/>
    </row>
    <row r="31" spans="1:23" x14ac:dyDescent="0.3">
      <c r="A31" s="17">
        <f t="shared" si="18"/>
        <v>23</v>
      </c>
      <c r="B31" s="43">
        <v>46979.63</v>
      </c>
      <c r="C31" s="61"/>
      <c r="D31" s="43">
        <f t="shared" si="0"/>
        <v>64493.636063999998</v>
      </c>
      <c r="E31" s="44">
        <f t="shared" si="1"/>
        <v>1598.7554769347469</v>
      </c>
      <c r="F31" s="43">
        <f t="shared" si="2"/>
        <v>5374.4696719999993</v>
      </c>
      <c r="G31" s="44">
        <f t="shared" si="3"/>
        <v>133.22962307789555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32.638479789473685</v>
      </c>
      <c r="M31" s="40">
        <f t="shared" si="9"/>
        <v>0.80908677982527688</v>
      </c>
      <c r="N31" s="39">
        <f t="shared" si="10"/>
        <v>16.319239894736842</v>
      </c>
      <c r="O31" s="40">
        <f t="shared" si="11"/>
        <v>0.40454338991263844</v>
      </c>
      <c r="P31" s="39">
        <f t="shared" si="12"/>
        <v>6.5276959578947373</v>
      </c>
      <c r="Q31" s="40">
        <f t="shared" si="13"/>
        <v>0.16181735596505537</v>
      </c>
      <c r="R31" s="24">
        <f t="shared" si="14"/>
        <v>32.638479789473678</v>
      </c>
      <c r="S31" s="24">
        <f t="shared" si="15"/>
        <v>0.80908677982527666</v>
      </c>
      <c r="T31" s="39">
        <f t="shared" si="16"/>
        <v>31.006555800000001</v>
      </c>
      <c r="U31" s="40">
        <f t="shared" si="17"/>
        <v>0.76863244083401305</v>
      </c>
      <c r="W31" s="37"/>
    </row>
    <row r="32" spans="1:23" x14ac:dyDescent="0.3">
      <c r="A32" s="17">
        <f t="shared" si="18"/>
        <v>24</v>
      </c>
      <c r="B32" s="43">
        <v>46979.63</v>
      </c>
      <c r="C32" s="61"/>
      <c r="D32" s="43">
        <f t="shared" si="0"/>
        <v>64493.636063999998</v>
      </c>
      <c r="E32" s="44">
        <f t="shared" si="1"/>
        <v>1598.7554769347469</v>
      </c>
      <c r="F32" s="43">
        <f t="shared" si="2"/>
        <v>5374.4696719999993</v>
      </c>
      <c r="G32" s="44">
        <f t="shared" si="3"/>
        <v>133.22962307789555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32.638479789473685</v>
      </c>
      <c r="M32" s="40">
        <f t="shared" si="9"/>
        <v>0.80908677982527688</v>
      </c>
      <c r="N32" s="39">
        <f t="shared" si="10"/>
        <v>16.319239894736842</v>
      </c>
      <c r="O32" s="40">
        <f t="shared" si="11"/>
        <v>0.40454338991263844</v>
      </c>
      <c r="P32" s="39">
        <f t="shared" si="12"/>
        <v>6.5276959578947373</v>
      </c>
      <c r="Q32" s="40">
        <f t="shared" si="13"/>
        <v>0.16181735596505537</v>
      </c>
      <c r="R32" s="24">
        <f t="shared" si="14"/>
        <v>32.638479789473678</v>
      </c>
      <c r="S32" s="24">
        <f t="shared" si="15"/>
        <v>0.80908677982527666</v>
      </c>
      <c r="T32" s="39">
        <f t="shared" si="16"/>
        <v>31.006555800000001</v>
      </c>
      <c r="U32" s="40">
        <f t="shared" si="17"/>
        <v>0.76863244083401305</v>
      </c>
      <c r="W32" s="37"/>
    </row>
    <row r="33" spans="1:23" x14ac:dyDescent="0.3">
      <c r="A33" s="17">
        <f t="shared" si="18"/>
        <v>25</v>
      </c>
      <c r="B33" s="43">
        <v>46979.63</v>
      </c>
      <c r="C33" s="61"/>
      <c r="D33" s="43">
        <f t="shared" si="0"/>
        <v>64493.636063999998</v>
      </c>
      <c r="E33" s="44">
        <f t="shared" si="1"/>
        <v>1598.7554769347469</v>
      </c>
      <c r="F33" s="43">
        <f t="shared" si="2"/>
        <v>5374.4696719999993</v>
      </c>
      <c r="G33" s="44">
        <f t="shared" si="3"/>
        <v>133.22962307789555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32.638479789473685</v>
      </c>
      <c r="M33" s="40">
        <f t="shared" si="9"/>
        <v>0.80908677982527688</v>
      </c>
      <c r="N33" s="39">
        <f t="shared" si="10"/>
        <v>16.319239894736842</v>
      </c>
      <c r="O33" s="40">
        <f t="shared" si="11"/>
        <v>0.40454338991263844</v>
      </c>
      <c r="P33" s="39">
        <f t="shared" si="12"/>
        <v>6.5276959578947373</v>
      </c>
      <c r="Q33" s="40">
        <f t="shared" si="13"/>
        <v>0.16181735596505537</v>
      </c>
      <c r="R33" s="24">
        <f t="shared" si="14"/>
        <v>32.638479789473678</v>
      </c>
      <c r="S33" s="24">
        <f t="shared" si="15"/>
        <v>0.80908677982527666</v>
      </c>
      <c r="T33" s="39">
        <f t="shared" si="16"/>
        <v>31.006555800000001</v>
      </c>
      <c r="U33" s="40">
        <f t="shared" si="17"/>
        <v>0.76863244083401305</v>
      </c>
      <c r="W33" s="37"/>
    </row>
    <row r="34" spans="1:23" x14ac:dyDescent="0.3">
      <c r="A34" s="17">
        <f t="shared" si="18"/>
        <v>26</v>
      </c>
      <c r="B34" s="43">
        <v>46979.63</v>
      </c>
      <c r="C34" s="61"/>
      <c r="D34" s="43">
        <f t="shared" si="0"/>
        <v>64493.636063999998</v>
      </c>
      <c r="E34" s="44">
        <f t="shared" si="1"/>
        <v>1598.7554769347469</v>
      </c>
      <c r="F34" s="43">
        <f t="shared" si="2"/>
        <v>5374.4696719999993</v>
      </c>
      <c r="G34" s="44">
        <f t="shared" si="3"/>
        <v>133.22962307789555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32.638479789473685</v>
      </c>
      <c r="M34" s="40">
        <f t="shared" si="9"/>
        <v>0.80908677982527688</v>
      </c>
      <c r="N34" s="39">
        <f t="shared" si="10"/>
        <v>16.319239894736842</v>
      </c>
      <c r="O34" s="40">
        <f t="shared" si="11"/>
        <v>0.40454338991263844</v>
      </c>
      <c r="P34" s="39">
        <f t="shared" si="12"/>
        <v>6.5276959578947373</v>
      </c>
      <c r="Q34" s="40">
        <f t="shared" si="13"/>
        <v>0.16181735596505537</v>
      </c>
      <c r="R34" s="24">
        <f t="shared" si="14"/>
        <v>32.638479789473678</v>
      </c>
      <c r="S34" s="24">
        <f t="shared" si="15"/>
        <v>0.80908677982527666</v>
      </c>
      <c r="T34" s="39">
        <f t="shared" si="16"/>
        <v>31.006555800000001</v>
      </c>
      <c r="U34" s="40">
        <f t="shared" si="17"/>
        <v>0.76863244083401305</v>
      </c>
      <c r="W34" s="37"/>
    </row>
    <row r="35" spans="1:23" x14ac:dyDescent="0.3">
      <c r="A35" s="17">
        <f t="shared" si="18"/>
        <v>27</v>
      </c>
      <c r="B35" s="43">
        <v>46979.63</v>
      </c>
      <c r="C35" s="61"/>
      <c r="D35" s="43">
        <f t="shared" si="0"/>
        <v>64493.636063999998</v>
      </c>
      <c r="E35" s="44">
        <f t="shared" si="1"/>
        <v>1598.7554769347469</v>
      </c>
      <c r="F35" s="43">
        <f t="shared" si="2"/>
        <v>5374.4696719999993</v>
      </c>
      <c r="G35" s="44">
        <f t="shared" si="3"/>
        <v>133.22962307789555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32.638479789473685</v>
      </c>
      <c r="M35" s="40">
        <f t="shared" si="9"/>
        <v>0.80908677982527688</v>
      </c>
      <c r="N35" s="39">
        <f t="shared" si="10"/>
        <v>16.319239894736842</v>
      </c>
      <c r="O35" s="40">
        <f t="shared" si="11"/>
        <v>0.40454338991263844</v>
      </c>
      <c r="P35" s="39">
        <f t="shared" si="12"/>
        <v>6.5276959578947373</v>
      </c>
      <c r="Q35" s="40">
        <f t="shared" si="13"/>
        <v>0.16181735596505537</v>
      </c>
      <c r="R35" s="24">
        <f t="shared" si="14"/>
        <v>32.638479789473678</v>
      </c>
      <c r="S35" s="24">
        <f t="shared" si="15"/>
        <v>0.80908677982527666</v>
      </c>
      <c r="T35" s="39">
        <f t="shared" si="16"/>
        <v>31.006555800000001</v>
      </c>
      <c r="U35" s="40">
        <f t="shared" si="17"/>
        <v>0.76863244083401305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0.7109375" style="1" customWidth="1"/>
    <col min="24" max="16384" width="8.85546875" style="1"/>
  </cols>
  <sheetData>
    <row r="1" spans="1:23" ht="16.5" x14ac:dyDescent="0.3">
      <c r="A1" s="5" t="s">
        <v>63</v>
      </c>
      <c r="B1" s="5" t="s">
        <v>1</v>
      </c>
      <c r="C1" s="5" t="s">
        <v>71</v>
      </c>
      <c r="D1" s="5"/>
      <c r="E1"/>
      <c r="F1"/>
      <c r="G1"/>
      <c r="H1" s="5"/>
      <c r="N1" s="34">
        <f>Inhoud!$C$3</f>
        <v>43922</v>
      </c>
      <c r="Q1" s="8" t="s">
        <v>62</v>
      </c>
    </row>
    <row r="2" spans="1:23" x14ac:dyDescent="0.3">
      <c r="A2" s="8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  <c r="U3" s="12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41706.69</v>
      </c>
      <c r="C8" s="61"/>
      <c r="D8" s="43">
        <f t="shared" ref="D8:D35" si="0">B8*$U$2</f>
        <v>57254.944032000007</v>
      </c>
      <c r="E8" s="44">
        <f t="shared" ref="E8:E35" si="1">D8/40.3399</f>
        <v>1419.3129886787028</v>
      </c>
      <c r="F8" s="43">
        <f t="shared" ref="F8:F35" si="2">B8/12*$U$2</f>
        <v>4771.2453360000009</v>
      </c>
      <c r="G8" s="44">
        <f t="shared" ref="G8:G35" si="3">F8/40.3399</f>
        <v>118.27608238989191</v>
      </c>
      <c r="H8" s="43">
        <f t="shared" ref="H8:H35" si="4">((B8&lt;19968.2)*913.03+(B8&gt;19968.2)*(B8&lt;20424.71)*(20424.71-B8+456.51)+(B8&gt;20424.71)*(B8&lt;22659.62)*456.51+(B8&gt;22659.62)*(B8&lt;23116.13)*(23116.13-B8))/12*$U$2</f>
        <v>0</v>
      </c>
      <c r="I8" s="44">
        <f t="shared" ref="I8:I35" si="5">H8/40.3399</f>
        <v>0</v>
      </c>
      <c r="J8" s="43">
        <f t="shared" ref="J8:J35" si="6">((B8&lt;19968.2)*456.51+(B8&gt;19968.2)*(B8&lt;20196.46)*(20196.46-B8+228.26)+(B8&gt;20196.46)*(B8&lt;22659.62)*228.26+(B8&gt;22659.62)*(B8&lt;22887.88)*(22887.88-B8))/12*$U$2</f>
        <v>0</v>
      </c>
      <c r="K8" s="44">
        <f t="shared" ref="K8:K35" si="7">J8/40.3399</f>
        <v>0</v>
      </c>
      <c r="L8" s="39">
        <f t="shared" ref="L8:L35" si="8">D8/1976</f>
        <v>28.975174105263161</v>
      </c>
      <c r="M8" s="40">
        <f t="shared" ref="M8:M35" si="9">L8/40.3399</f>
        <v>0.71827580398719781</v>
      </c>
      <c r="N8" s="39">
        <f t="shared" ref="N8:N35" si="10">L8/2</f>
        <v>14.48758705263158</v>
      </c>
      <c r="O8" s="40">
        <f t="shared" ref="O8:O35" si="11">N8/40.3399</f>
        <v>0.35913790199359891</v>
      </c>
      <c r="P8" s="39">
        <f t="shared" ref="P8:P35" si="12">L8/5</f>
        <v>5.7950348210526323</v>
      </c>
      <c r="Q8" s="40">
        <f t="shared" ref="Q8:Q35" si="13">P8/40.3399</f>
        <v>0.14365516079743956</v>
      </c>
      <c r="R8" s="24">
        <f t="shared" ref="R8:R35" si="14">(F8+H8)/1976*12</f>
        <v>28.975174105263161</v>
      </c>
      <c r="S8" s="24">
        <f t="shared" ref="S8:S35" si="15">R8/40.3399</f>
        <v>0.71827580398719781</v>
      </c>
      <c r="T8" s="39">
        <f t="shared" ref="T8:T35" si="16">D8/2080</f>
        <v>27.526415400000005</v>
      </c>
      <c r="U8" s="40">
        <f t="shared" ref="U8:U35" si="17">T8/40.3399</f>
        <v>0.68236201378783801</v>
      </c>
      <c r="W8" s="37"/>
    </row>
    <row r="9" spans="1:23" x14ac:dyDescent="0.3">
      <c r="A9" s="17">
        <f t="shared" ref="A9:A35" si="18">+A8+1</f>
        <v>1</v>
      </c>
      <c r="B9" s="43">
        <v>41706.69</v>
      </c>
      <c r="C9" s="61"/>
      <c r="D9" s="43">
        <f t="shared" si="0"/>
        <v>57254.944032000007</v>
      </c>
      <c r="E9" s="44">
        <f t="shared" si="1"/>
        <v>1419.3129886787028</v>
      </c>
      <c r="F9" s="43">
        <f t="shared" si="2"/>
        <v>4771.2453360000009</v>
      </c>
      <c r="G9" s="44">
        <f t="shared" si="3"/>
        <v>118.27608238989191</v>
      </c>
      <c r="H9" s="43">
        <f t="shared" si="4"/>
        <v>0</v>
      </c>
      <c r="I9" s="44">
        <f t="shared" si="5"/>
        <v>0</v>
      </c>
      <c r="J9" s="43">
        <f t="shared" si="6"/>
        <v>0</v>
      </c>
      <c r="K9" s="44">
        <f t="shared" si="7"/>
        <v>0</v>
      </c>
      <c r="L9" s="39">
        <f t="shared" si="8"/>
        <v>28.975174105263161</v>
      </c>
      <c r="M9" s="40">
        <f t="shared" si="9"/>
        <v>0.71827580398719781</v>
      </c>
      <c r="N9" s="39">
        <f t="shared" si="10"/>
        <v>14.48758705263158</v>
      </c>
      <c r="O9" s="40">
        <f t="shared" si="11"/>
        <v>0.35913790199359891</v>
      </c>
      <c r="P9" s="39">
        <f t="shared" si="12"/>
        <v>5.7950348210526323</v>
      </c>
      <c r="Q9" s="40">
        <f t="shared" si="13"/>
        <v>0.14365516079743956</v>
      </c>
      <c r="R9" s="24">
        <f t="shared" si="14"/>
        <v>28.975174105263161</v>
      </c>
      <c r="S9" s="24">
        <f t="shared" si="15"/>
        <v>0.71827580398719781</v>
      </c>
      <c r="T9" s="39">
        <f t="shared" si="16"/>
        <v>27.526415400000005</v>
      </c>
      <c r="U9" s="40">
        <f t="shared" si="17"/>
        <v>0.68236201378783801</v>
      </c>
      <c r="W9" s="37"/>
    </row>
    <row r="10" spans="1:23" x14ac:dyDescent="0.3">
      <c r="A10" s="17">
        <f t="shared" si="18"/>
        <v>2</v>
      </c>
      <c r="B10" s="43">
        <v>43337.599999999999</v>
      </c>
      <c r="C10" s="61"/>
      <c r="D10" s="43">
        <f t="shared" si="0"/>
        <v>59493.857279999997</v>
      </c>
      <c r="E10" s="44">
        <f t="shared" si="1"/>
        <v>1474.8141983495248</v>
      </c>
      <c r="F10" s="43">
        <f t="shared" si="2"/>
        <v>4957.8214399999997</v>
      </c>
      <c r="G10" s="44">
        <f t="shared" si="3"/>
        <v>122.90118319579373</v>
      </c>
      <c r="H10" s="43">
        <f t="shared" si="4"/>
        <v>0</v>
      </c>
      <c r="I10" s="44">
        <f t="shared" si="5"/>
        <v>0</v>
      </c>
      <c r="J10" s="43">
        <f t="shared" si="6"/>
        <v>0</v>
      </c>
      <c r="K10" s="44">
        <f t="shared" si="7"/>
        <v>0</v>
      </c>
      <c r="L10" s="39">
        <f t="shared" si="8"/>
        <v>30.108227368421051</v>
      </c>
      <c r="M10" s="40">
        <f t="shared" si="9"/>
        <v>0.74636346070320081</v>
      </c>
      <c r="N10" s="39">
        <f t="shared" si="10"/>
        <v>15.054113684210526</v>
      </c>
      <c r="O10" s="40">
        <f t="shared" si="11"/>
        <v>0.3731817303516004</v>
      </c>
      <c r="P10" s="39">
        <f t="shared" si="12"/>
        <v>6.0216454736842104</v>
      </c>
      <c r="Q10" s="40">
        <f t="shared" si="13"/>
        <v>0.14927269214064018</v>
      </c>
      <c r="R10" s="24">
        <f t="shared" si="14"/>
        <v>30.108227368421048</v>
      </c>
      <c r="S10" s="24">
        <f t="shared" si="15"/>
        <v>0.7463634607032007</v>
      </c>
      <c r="T10" s="39">
        <f t="shared" si="16"/>
        <v>28.602815999999997</v>
      </c>
      <c r="U10" s="40">
        <f t="shared" si="17"/>
        <v>0.70904528766804076</v>
      </c>
      <c r="W10" s="37"/>
    </row>
    <row r="11" spans="1:23" x14ac:dyDescent="0.3">
      <c r="A11" s="17">
        <f t="shared" si="18"/>
        <v>3</v>
      </c>
      <c r="B11" s="43">
        <v>43337.599999999999</v>
      </c>
      <c r="C11" s="61"/>
      <c r="D11" s="43">
        <f t="shared" si="0"/>
        <v>59493.857279999997</v>
      </c>
      <c r="E11" s="44">
        <f t="shared" si="1"/>
        <v>1474.8141983495248</v>
      </c>
      <c r="F11" s="43">
        <f t="shared" si="2"/>
        <v>4957.8214399999997</v>
      </c>
      <c r="G11" s="44">
        <f t="shared" si="3"/>
        <v>122.90118319579373</v>
      </c>
      <c r="H11" s="43">
        <f t="shared" si="4"/>
        <v>0</v>
      </c>
      <c r="I11" s="44">
        <f t="shared" si="5"/>
        <v>0</v>
      </c>
      <c r="J11" s="43">
        <f t="shared" si="6"/>
        <v>0</v>
      </c>
      <c r="K11" s="44">
        <f t="shared" si="7"/>
        <v>0</v>
      </c>
      <c r="L11" s="39">
        <f t="shared" si="8"/>
        <v>30.108227368421051</v>
      </c>
      <c r="M11" s="40">
        <f t="shared" si="9"/>
        <v>0.74636346070320081</v>
      </c>
      <c r="N11" s="39">
        <f t="shared" si="10"/>
        <v>15.054113684210526</v>
      </c>
      <c r="O11" s="40">
        <f t="shared" si="11"/>
        <v>0.3731817303516004</v>
      </c>
      <c r="P11" s="39">
        <f t="shared" si="12"/>
        <v>6.0216454736842104</v>
      </c>
      <c r="Q11" s="40">
        <f t="shared" si="13"/>
        <v>0.14927269214064018</v>
      </c>
      <c r="R11" s="24">
        <f t="shared" si="14"/>
        <v>30.108227368421048</v>
      </c>
      <c r="S11" s="24">
        <f t="shared" si="15"/>
        <v>0.7463634607032007</v>
      </c>
      <c r="T11" s="39">
        <f t="shared" si="16"/>
        <v>28.602815999999997</v>
      </c>
      <c r="U11" s="40">
        <f t="shared" si="17"/>
        <v>0.70904528766804076</v>
      </c>
      <c r="W11" s="37"/>
    </row>
    <row r="12" spans="1:23" x14ac:dyDescent="0.3">
      <c r="A12" s="17">
        <f t="shared" si="18"/>
        <v>4</v>
      </c>
      <c r="B12" s="43">
        <v>44968.51</v>
      </c>
      <c r="C12" s="61"/>
      <c r="D12" s="43">
        <f t="shared" si="0"/>
        <v>61732.770528000001</v>
      </c>
      <c r="E12" s="44">
        <f t="shared" si="1"/>
        <v>1530.3154080203471</v>
      </c>
      <c r="F12" s="43">
        <f t="shared" si="2"/>
        <v>5144.3975440000004</v>
      </c>
      <c r="G12" s="44">
        <f t="shared" si="3"/>
        <v>127.5262840016956</v>
      </c>
      <c r="H12" s="43">
        <f t="shared" si="4"/>
        <v>0</v>
      </c>
      <c r="I12" s="44">
        <f t="shared" si="5"/>
        <v>0</v>
      </c>
      <c r="J12" s="43">
        <f t="shared" si="6"/>
        <v>0</v>
      </c>
      <c r="K12" s="44">
        <f t="shared" si="7"/>
        <v>0</v>
      </c>
      <c r="L12" s="39">
        <f t="shared" si="8"/>
        <v>31.241280631578949</v>
      </c>
      <c r="M12" s="40">
        <f t="shared" si="9"/>
        <v>0.77445111741920403</v>
      </c>
      <c r="N12" s="39">
        <f t="shared" si="10"/>
        <v>15.620640315789474</v>
      </c>
      <c r="O12" s="40">
        <f t="shared" si="11"/>
        <v>0.38722555870960201</v>
      </c>
      <c r="P12" s="39">
        <f t="shared" si="12"/>
        <v>6.2482561263157894</v>
      </c>
      <c r="Q12" s="40">
        <f t="shared" si="13"/>
        <v>0.15489022348384079</v>
      </c>
      <c r="R12" s="24">
        <f t="shared" si="14"/>
        <v>31.241280631578949</v>
      </c>
      <c r="S12" s="24">
        <f t="shared" si="15"/>
        <v>0.77445111741920403</v>
      </c>
      <c r="T12" s="39">
        <f t="shared" si="16"/>
        <v>29.6792166</v>
      </c>
      <c r="U12" s="40">
        <f t="shared" si="17"/>
        <v>0.73572856154824384</v>
      </c>
      <c r="W12" s="37"/>
    </row>
    <row r="13" spans="1:23" x14ac:dyDescent="0.3">
      <c r="A13" s="17">
        <f t="shared" si="18"/>
        <v>5</v>
      </c>
      <c r="B13" s="43">
        <v>44968.51</v>
      </c>
      <c r="C13" s="61"/>
      <c r="D13" s="43">
        <f t="shared" si="0"/>
        <v>61732.770528000001</v>
      </c>
      <c r="E13" s="44">
        <f t="shared" si="1"/>
        <v>1530.3154080203471</v>
      </c>
      <c r="F13" s="43">
        <f t="shared" si="2"/>
        <v>5144.3975440000004</v>
      </c>
      <c r="G13" s="44">
        <f t="shared" si="3"/>
        <v>127.5262840016956</v>
      </c>
      <c r="H13" s="43">
        <f t="shared" si="4"/>
        <v>0</v>
      </c>
      <c r="I13" s="44">
        <f t="shared" si="5"/>
        <v>0</v>
      </c>
      <c r="J13" s="43">
        <f t="shared" si="6"/>
        <v>0</v>
      </c>
      <c r="K13" s="44">
        <f t="shared" si="7"/>
        <v>0</v>
      </c>
      <c r="L13" s="39">
        <f t="shared" si="8"/>
        <v>31.241280631578949</v>
      </c>
      <c r="M13" s="40">
        <f t="shared" si="9"/>
        <v>0.77445111741920403</v>
      </c>
      <c r="N13" s="39">
        <f t="shared" si="10"/>
        <v>15.620640315789474</v>
      </c>
      <c r="O13" s="40">
        <f t="shared" si="11"/>
        <v>0.38722555870960201</v>
      </c>
      <c r="P13" s="39">
        <f t="shared" si="12"/>
        <v>6.2482561263157894</v>
      </c>
      <c r="Q13" s="40">
        <f t="shared" si="13"/>
        <v>0.15489022348384079</v>
      </c>
      <c r="R13" s="24">
        <f t="shared" si="14"/>
        <v>31.241280631578949</v>
      </c>
      <c r="S13" s="24">
        <f t="shared" si="15"/>
        <v>0.77445111741920403</v>
      </c>
      <c r="T13" s="39">
        <f t="shared" si="16"/>
        <v>29.6792166</v>
      </c>
      <c r="U13" s="40">
        <f t="shared" si="17"/>
        <v>0.73572856154824384</v>
      </c>
      <c r="W13" s="37"/>
    </row>
    <row r="14" spans="1:23" x14ac:dyDescent="0.3">
      <c r="A14" s="17">
        <f t="shared" si="18"/>
        <v>6</v>
      </c>
      <c r="B14" s="43">
        <v>46599.03</v>
      </c>
      <c r="C14" s="61"/>
      <c r="D14" s="43">
        <f t="shared" si="0"/>
        <v>63971.148384</v>
      </c>
      <c r="E14" s="44">
        <f t="shared" si="1"/>
        <v>1585.8033456701678</v>
      </c>
      <c r="F14" s="43">
        <f t="shared" si="2"/>
        <v>5330.929032</v>
      </c>
      <c r="G14" s="44">
        <f t="shared" si="3"/>
        <v>132.15027880584731</v>
      </c>
      <c r="H14" s="43">
        <f t="shared" si="4"/>
        <v>0</v>
      </c>
      <c r="I14" s="44">
        <f t="shared" si="5"/>
        <v>0</v>
      </c>
      <c r="J14" s="43">
        <f t="shared" si="6"/>
        <v>0</v>
      </c>
      <c r="K14" s="44">
        <f t="shared" si="7"/>
        <v>0</v>
      </c>
      <c r="L14" s="39">
        <f t="shared" si="8"/>
        <v>32.374062947368422</v>
      </c>
      <c r="M14" s="40">
        <f t="shared" si="9"/>
        <v>0.80253205752538859</v>
      </c>
      <c r="N14" s="39">
        <f t="shared" si="10"/>
        <v>16.187031473684211</v>
      </c>
      <c r="O14" s="40">
        <f t="shared" si="11"/>
        <v>0.40126602876269429</v>
      </c>
      <c r="P14" s="39">
        <f t="shared" si="12"/>
        <v>6.4748125894736841</v>
      </c>
      <c r="Q14" s="40">
        <f t="shared" si="13"/>
        <v>0.16050641150507772</v>
      </c>
      <c r="R14" s="24">
        <f t="shared" si="14"/>
        <v>32.374062947368415</v>
      </c>
      <c r="S14" s="24">
        <f t="shared" si="15"/>
        <v>0.80253205752538836</v>
      </c>
      <c r="T14" s="39">
        <f t="shared" si="16"/>
        <v>30.755359800000001</v>
      </c>
      <c r="U14" s="40">
        <f t="shared" si="17"/>
        <v>0.76240545464911913</v>
      </c>
      <c r="W14" s="37"/>
    </row>
    <row r="15" spans="1:23" x14ac:dyDescent="0.3">
      <c r="A15" s="17">
        <f t="shared" si="18"/>
        <v>7</v>
      </c>
      <c r="B15" s="43">
        <v>46599.03</v>
      </c>
      <c r="C15" s="61"/>
      <c r="D15" s="43">
        <f t="shared" si="0"/>
        <v>63971.148384</v>
      </c>
      <c r="E15" s="44">
        <f t="shared" si="1"/>
        <v>1585.8033456701678</v>
      </c>
      <c r="F15" s="43">
        <f t="shared" si="2"/>
        <v>5330.929032</v>
      </c>
      <c r="G15" s="44">
        <f t="shared" si="3"/>
        <v>132.15027880584731</v>
      </c>
      <c r="H15" s="43">
        <f t="shared" si="4"/>
        <v>0</v>
      </c>
      <c r="I15" s="44">
        <f t="shared" si="5"/>
        <v>0</v>
      </c>
      <c r="J15" s="43">
        <f t="shared" si="6"/>
        <v>0</v>
      </c>
      <c r="K15" s="44">
        <f t="shared" si="7"/>
        <v>0</v>
      </c>
      <c r="L15" s="39">
        <f t="shared" si="8"/>
        <v>32.374062947368422</v>
      </c>
      <c r="M15" s="40">
        <f t="shared" si="9"/>
        <v>0.80253205752538859</v>
      </c>
      <c r="N15" s="39">
        <f t="shared" si="10"/>
        <v>16.187031473684211</v>
      </c>
      <c r="O15" s="40">
        <f t="shared" si="11"/>
        <v>0.40126602876269429</v>
      </c>
      <c r="P15" s="39">
        <f t="shared" si="12"/>
        <v>6.4748125894736841</v>
      </c>
      <c r="Q15" s="40">
        <f t="shared" si="13"/>
        <v>0.16050641150507772</v>
      </c>
      <c r="R15" s="24">
        <f t="shared" si="14"/>
        <v>32.374062947368415</v>
      </c>
      <c r="S15" s="24">
        <f t="shared" si="15"/>
        <v>0.80253205752538836</v>
      </c>
      <c r="T15" s="39">
        <f t="shared" si="16"/>
        <v>30.755359800000001</v>
      </c>
      <c r="U15" s="40">
        <f t="shared" si="17"/>
        <v>0.76240545464911913</v>
      </c>
      <c r="W15" s="37"/>
    </row>
    <row r="16" spans="1:23" x14ac:dyDescent="0.3">
      <c r="A16" s="17">
        <f t="shared" si="18"/>
        <v>8</v>
      </c>
      <c r="B16" s="43">
        <v>48229.94</v>
      </c>
      <c r="C16" s="61"/>
      <c r="D16" s="43">
        <f t="shared" si="0"/>
        <v>66210.061631999997</v>
      </c>
      <c r="E16" s="44">
        <f t="shared" si="1"/>
        <v>1641.30455534099</v>
      </c>
      <c r="F16" s="43">
        <f t="shared" si="2"/>
        <v>5517.5051360000007</v>
      </c>
      <c r="G16" s="44">
        <f t="shared" si="3"/>
        <v>136.77537961174917</v>
      </c>
      <c r="H16" s="43">
        <f t="shared" si="4"/>
        <v>0</v>
      </c>
      <c r="I16" s="44">
        <f t="shared" si="5"/>
        <v>0</v>
      </c>
      <c r="J16" s="43">
        <f t="shared" si="6"/>
        <v>0</v>
      </c>
      <c r="K16" s="44">
        <f t="shared" si="7"/>
        <v>0</v>
      </c>
      <c r="L16" s="39">
        <f t="shared" si="8"/>
        <v>33.507116210526313</v>
      </c>
      <c r="M16" s="40">
        <f t="shared" si="9"/>
        <v>0.83061971424139158</v>
      </c>
      <c r="N16" s="39">
        <f t="shared" si="10"/>
        <v>16.753558105263156</v>
      </c>
      <c r="O16" s="40">
        <f t="shared" si="11"/>
        <v>0.41530985712069579</v>
      </c>
      <c r="P16" s="39">
        <f t="shared" si="12"/>
        <v>6.7014232421052622</v>
      </c>
      <c r="Q16" s="40">
        <f t="shared" si="13"/>
        <v>0.16612394284827831</v>
      </c>
      <c r="R16" s="24">
        <f t="shared" si="14"/>
        <v>33.50711621052632</v>
      </c>
      <c r="S16" s="24">
        <f t="shared" si="15"/>
        <v>0.8306197142413918</v>
      </c>
      <c r="T16" s="39">
        <f t="shared" si="16"/>
        <v>31.8317604</v>
      </c>
      <c r="U16" s="40">
        <f t="shared" si="17"/>
        <v>0.7890887285293221</v>
      </c>
      <c r="W16" s="37"/>
    </row>
    <row r="17" spans="1:23" x14ac:dyDescent="0.3">
      <c r="A17" s="17">
        <f t="shared" si="18"/>
        <v>9</v>
      </c>
      <c r="B17" s="43">
        <v>48229.94</v>
      </c>
      <c r="C17" s="61"/>
      <c r="D17" s="43">
        <f t="shared" si="0"/>
        <v>66210.061631999997</v>
      </c>
      <c r="E17" s="44">
        <f t="shared" si="1"/>
        <v>1641.30455534099</v>
      </c>
      <c r="F17" s="43">
        <f t="shared" si="2"/>
        <v>5517.5051360000007</v>
      </c>
      <c r="G17" s="44">
        <f t="shared" si="3"/>
        <v>136.77537961174917</v>
      </c>
      <c r="H17" s="43">
        <f t="shared" si="4"/>
        <v>0</v>
      </c>
      <c r="I17" s="44">
        <f t="shared" si="5"/>
        <v>0</v>
      </c>
      <c r="J17" s="43">
        <f t="shared" si="6"/>
        <v>0</v>
      </c>
      <c r="K17" s="44">
        <f t="shared" si="7"/>
        <v>0</v>
      </c>
      <c r="L17" s="39">
        <f t="shared" si="8"/>
        <v>33.507116210526313</v>
      </c>
      <c r="M17" s="40">
        <f t="shared" si="9"/>
        <v>0.83061971424139158</v>
      </c>
      <c r="N17" s="39">
        <f t="shared" si="10"/>
        <v>16.753558105263156</v>
      </c>
      <c r="O17" s="40">
        <f t="shared" si="11"/>
        <v>0.41530985712069579</v>
      </c>
      <c r="P17" s="39">
        <f t="shared" si="12"/>
        <v>6.7014232421052622</v>
      </c>
      <c r="Q17" s="40">
        <f t="shared" si="13"/>
        <v>0.16612394284827831</v>
      </c>
      <c r="R17" s="24">
        <f t="shared" si="14"/>
        <v>33.50711621052632</v>
      </c>
      <c r="S17" s="24">
        <f t="shared" si="15"/>
        <v>0.8306197142413918</v>
      </c>
      <c r="T17" s="39">
        <f t="shared" si="16"/>
        <v>31.8317604</v>
      </c>
      <c r="U17" s="40">
        <f t="shared" si="17"/>
        <v>0.7890887285293221</v>
      </c>
      <c r="W17" s="37"/>
    </row>
    <row r="18" spans="1:23" x14ac:dyDescent="0.3">
      <c r="A18" s="17">
        <f t="shared" si="18"/>
        <v>10</v>
      </c>
      <c r="B18" s="43">
        <v>49860.85</v>
      </c>
      <c r="C18" s="61"/>
      <c r="D18" s="43">
        <f t="shared" si="0"/>
        <v>68448.974879999994</v>
      </c>
      <c r="E18" s="44">
        <f t="shared" si="1"/>
        <v>1696.8057650118119</v>
      </c>
      <c r="F18" s="43">
        <f t="shared" si="2"/>
        <v>5704.0812399999995</v>
      </c>
      <c r="G18" s="44">
        <f t="shared" si="3"/>
        <v>141.40048041765101</v>
      </c>
      <c r="H18" s="43">
        <f t="shared" si="4"/>
        <v>0</v>
      </c>
      <c r="I18" s="44">
        <f t="shared" si="5"/>
        <v>0</v>
      </c>
      <c r="J18" s="43">
        <f t="shared" si="6"/>
        <v>0</v>
      </c>
      <c r="K18" s="44">
        <f t="shared" si="7"/>
        <v>0</v>
      </c>
      <c r="L18" s="39">
        <f t="shared" si="8"/>
        <v>34.64016947368421</v>
      </c>
      <c r="M18" s="40">
        <f t="shared" si="9"/>
        <v>0.8587073709573948</v>
      </c>
      <c r="N18" s="39">
        <f t="shared" si="10"/>
        <v>17.320084736842105</v>
      </c>
      <c r="O18" s="40">
        <f t="shared" si="11"/>
        <v>0.4293536854786974</v>
      </c>
      <c r="P18" s="39">
        <f t="shared" si="12"/>
        <v>6.9280338947368421</v>
      </c>
      <c r="Q18" s="40">
        <f t="shared" si="13"/>
        <v>0.17174147419147895</v>
      </c>
      <c r="R18" s="24">
        <f t="shared" si="14"/>
        <v>34.64016947368421</v>
      </c>
      <c r="S18" s="24">
        <f t="shared" si="15"/>
        <v>0.8587073709573948</v>
      </c>
      <c r="T18" s="39">
        <f t="shared" si="16"/>
        <v>32.908161</v>
      </c>
      <c r="U18" s="40">
        <f t="shared" si="17"/>
        <v>0.81577200240952508</v>
      </c>
      <c r="W18" s="37"/>
    </row>
    <row r="19" spans="1:23" x14ac:dyDescent="0.3">
      <c r="A19" s="17">
        <f t="shared" si="18"/>
        <v>11</v>
      </c>
      <c r="B19" s="43">
        <v>49860.85</v>
      </c>
      <c r="C19" s="61"/>
      <c r="D19" s="43">
        <f t="shared" si="0"/>
        <v>68448.974879999994</v>
      </c>
      <c r="E19" s="44">
        <f t="shared" si="1"/>
        <v>1696.8057650118119</v>
      </c>
      <c r="F19" s="43">
        <f t="shared" si="2"/>
        <v>5704.0812399999995</v>
      </c>
      <c r="G19" s="44">
        <f t="shared" si="3"/>
        <v>141.40048041765101</v>
      </c>
      <c r="H19" s="43">
        <f t="shared" si="4"/>
        <v>0</v>
      </c>
      <c r="I19" s="44">
        <f t="shared" si="5"/>
        <v>0</v>
      </c>
      <c r="J19" s="43">
        <f t="shared" si="6"/>
        <v>0</v>
      </c>
      <c r="K19" s="44">
        <f t="shared" si="7"/>
        <v>0</v>
      </c>
      <c r="L19" s="39">
        <f t="shared" si="8"/>
        <v>34.64016947368421</v>
      </c>
      <c r="M19" s="40">
        <f t="shared" si="9"/>
        <v>0.8587073709573948</v>
      </c>
      <c r="N19" s="39">
        <f t="shared" si="10"/>
        <v>17.320084736842105</v>
      </c>
      <c r="O19" s="40">
        <f t="shared" si="11"/>
        <v>0.4293536854786974</v>
      </c>
      <c r="P19" s="39">
        <f t="shared" si="12"/>
        <v>6.9280338947368421</v>
      </c>
      <c r="Q19" s="40">
        <f t="shared" si="13"/>
        <v>0.17174147419147895</v>
      </c>
      <c r="R19" s="24">
        <f t="shared" si="14"/>
        <v>34.64016947368421</v>
      </c>
      <c r="S19" s="24">
        <f t="shared" si="15"/>
        <v>0.8587073709573948</v>
      </c>
      <c r="T19" s="39">
        <f t="shared" si="16"/>
        <v>32.908161</v>
      </c>
      <c r="U19" s="40">
        <f t="shared" si="17"/>
        <v>0.81577200240952508</v>
      </c>
      <c r="W19" s="37"/>
    </row>
    <row r="20" spans="1:23" x14ac:dyDescent="0.3">
      <c r="A20" s="17">
        <f t="shared" si="18"/>
        <v>12</v>
      </c>
      <c r="B20" s="43">
        <v>51491.75</v>
      </c>
      <c r="C20" s="61"/>
      <c r="D20" s="43">
        <f t="shared" si="0"/>
        <v>70687.874400000001</v>
      </c>
      <c r="E20" s="44">
        <f t="shared" si="1"/>
        <v>1752.3066343744035</v>
      </c>
      <c r="F20" s="43">
        <f t="shared" si="2"/>
        <v>5890.6562000000004</v>
      </c>
      <c r="G20" s="44">
        <f t="shared" si="3"/>
        <v>146.02555286453364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35.773215789473682</v>
      </c>
      <c r="M20" s="40">
        <f t="shared" si="9"/>
        <v>0.88679485545263326</v>
      </c>
      <c r="N20" s="39">
        <f t="shared" si="10"/>
        <v>17.886607894736841</v>
      </c>
      <c r="O20" s="40">
        <f t="shared" si="11"/>
        <v>0.44339742772631663</v>
      </c>
      <c r="P20" s="39">
        <f t="shared" si="12"/>
        <v>7.1546431578947365</v>
      </c>
      <c r="Q20" s="40">
        <f t="shared" si="13"/>
        <v>0.17735897109052667</v>
      </c>
      <c r="R20" s="24">
        <f t="shared" si="14"/>
        <v>35.773215789473689</v>
      </c>
      <c r="S20" s="24">
        <f t="shared" si="15"/>
        <v>0.88679485545263348</v>
      </c>
      <c r="T20" s="39">
        <f t="shared" si="16"/>
        <v>33.984555</v>
      </c>
      <c r="U20" s="40">
        <f t="shared" si="17"/>
        <v>0.84245511268000173</v>
      </c>
      <c r="W20" s="37"/>
    </row>
    <row r="21" spans="1:23" x14ac:dyDescent="0.3">
      <c r="A21" s="17">
        <f t="shared" si="18"/>
        <v>13</v>
      </c>
      <c r="B21" s="43">
        <v>51491.75</v>
      </c>
      <c r="C21" s="61"/>
      <c r="D21" s="43">
        <f t="shared" si="0"/>
        <v>70687.874400000001</v>
      </c>
      <c r="E21" s="44">
        <f t="shared" si="1"/>
        <v>1752.3066343744035</v>
      </c>
      <c r="F21" s="43">
        <f t="shared" si="2"/>
        <v>5890.6562000000004</v>
      </c>
      <c r="G21" s="44">
        <f t="shared" si="3"/>
        <v>146.02555286453364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35.773215789473682</v>
      </c>
      <c r="M21" s="40">
        <f t="shared" si="9"/>
        <v>0.88679485545263326</v>
      </c>
      <c r="N21" s="39">
        <f t="shared" si="10"/>
        <v>17.886607894736841</v>
      </c>
      <c r="O21" s="40">
        <f t="shared" si="11"/>
        <v>0.44339742772631663</v>
      </c>
      <c r="P21" s="39">
        <f t="shared" si="12"/>
        <v>7.1546431578947365</v>
      </c>
      <c r="Q21" s="40">
        <f t="shared" si="13"/>
        <v>0.17735897109052667</v>
      </c>
      <c r="R21" s="24">
        <f t="shared" si="14"/>
        <v>35.773215789473689</v>
      </c>
      <c r="S21" s="24">
        <f t="shared" si="15"/>
        <v>0.88679485545263348</v>
      </c>
      <c r="T21" s="39">
        <f t="shared" si="16"/>
        <v>33.984555</v>
      </c>
      <c r="U21" s="40">
        <f t="shared" si="17"/>
        <v>0.84245511268000173</v>
      </c>
      <c r="W21" s="37"/>
    </row>
    <row r="22" spans="1:23" x14ac:dyDescent="0.3">
      <c r="A22" s="17">
        <f t="shared" si="18"/>
        <v>14</v>
      </c>
      <c r="B22" s="43">
        <v>53122.66</v>
      </c>
      <c r="C22" s="61"/>
      <c r="D22" s="43">
        <f t="shared" si="0"/>
        <v>72926.787648000012</v>
      </c>
      <c r="E22" s="44">
        <f t="shared" si="1"/>
        <v>1807.8078440452259</v>
      </c>
      <c r="F22" s="43">
        <f t="shared" si="2"/>
        <v>6077.2323040000001</v>
      </c>
      <c r="G22" s="44">
        <f t="shared" si="3"/>
        <v>150.65065367043547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36.906269052631586</v>
      </c>
      <c r="M22" s="40">
        <f t="shared" si="9"/>
        <v>0.9148825121686367</v>
      </c>
      <c r="N22" s="39">
        <f t="shared" si="10"/>
        <v>18.453134526315793</v>
      </c>
      <c r="O22" s="40">
        <f t="shared" si="11"/>
        <v>0.45744125608431835</v>
      </c>
      <c r="P22" s="39">
        <f t="shared" si="12"/>
        <v>7.3812538105263172</v>
      </c>
      <c r="Q22" s="40">
        <f t="shared" si="13"/>
        <v>0.18297650243372734</v>
      </c>
      <c r="R22" s="24">
        <f t="shared" si="14"/>
        <v>36.906269052631579</v>
      </c>
      <c r="S22" s="24">
        <f t="shared" si="15"/>
        <v>0.91488251216863647</v>
      </c>
      <c r="T22" s="39">
        <f t="shared" si="16"/>
        <v>35.060955600000007</v>
      </c>
      <c r="U22" s="40">
        <f t="shared" si="17"/>
        <v>0.86913838656020481</v>
      </c>
      <c r="W22" s="37"/>
    </row>
    <row r="23" spans="1:23" x14ac:dyDescent="0.3">
      <c r="A23" s="17">
        <f t="shared" si="18"/>
        <v>15</v>
      </c>
      <c r="B23" s="43">
        <v>53122.66</v>
      </c>
      <c r="C23" s="61"/>
      <c r="D23" s="43">
        <f t="shared" si="0"/>
        <v>72926.787648000012</v>
      </c>
      <c r="E23" s="44">
        <f t="shared" si="1"/>
        <v>1807.8078440452259</v>
      </c>
      <c r="F23" s="43">
        <f t="shared" si="2"/>
        <v>6077.2323040000001</v>
      </c>
      <c r="G23" s="44">
        <f t="shared" si="3"/>
        <v>150.65065367043547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36.906269052631586</v>
      </c>
      <c r="M23" s="40">
        <f t="shared" si="9"/>
        <v>0.9148825121686367</v>
      </c>
      <c r="N23" s="39">
        <f t="shared" si="10"/>
        <v>18.453134526315793</v>
      </c>
      <c r="O23" s="40">
        <f t="shared" si="11"/>
        <v>0.45744125608431835</v>
      </c>
      <c r="P23" s="39">
        <f t="shared" si="12"/>
        <v>7.3812538105263172</v>
      </c>
      <c r="Q23" s="40">
        <f t="shared" si="13"/>
        <v>0.18297650243372734</v>
      </c>
      <c r="R23" s="24">
        <f t="shared" si="14"/>
        <v>36.906269052631579</v>
      </c>
      <c r="S23" s="24">
        <f t="shared" si="15"/>
        <v>0.91488251216863647</v>
      </c>
      <c r="T23" s="39">
        <f t="shared" si="16"/>
        <v>35.060955600000007</v>
      </c>
      <c r="U23" s="40">
        <f t="shared" si="17"/>
        <v>0.86913838656020481</v>
      </c>
      <c r="W23" s="37"/>
    </row>
    <row r="24" spans="1:23" x14ac:dyDescent="0.3">
      <c r="A24" s="17">
        <f t="shared" si="18"/>
        <v>16</v>
      </c>
      <c r="B24" s="43">
        <v>54753.57</v>
      </c>
      <c r="C24" s="61"/>
      <c r="D24" s="43">
        <f t="shared" si="0"/>
        <v>75165.700895999995</v>
      </c>
      <c r="E24" s="44">
        <f t="shared" si="1"/>
        <v>1863.3090537160479</v>
      </c>
      <c r="F24" s="43">
        <f t="shared" si="2"/>
        <v>6263.8084079999999</v>
      </c>
      <c r="G24" s="44">
        <f t="shared" si="3"/>
        <v>155.27575447633731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38.03932231578947</v>
      </c>
      <c r="M24" s="40">
        <f t="shared" si="9"/>
        <v>0.94297016888463947</v>
      </c>
      <c r="N24" s="39">
        <f t="shared" si="10"/>
        <v>19.019661157894735</v>
      </c>
      <c r="O24" s="40">
        <f t="shared" si="11"/>
        <v>0.47148508444231974</v>
      </c>
      <c r="P24" s="39">
        <f t="shared" si="12"/>
        <v>7.6078644631578936</v>
      </c>
      <c r="Q24" s="40">
        <f t="shared" si="13"/>
        <v>0.18859403377692791</v>
      </c>
      <c r="R24" s="24">
        <f t="shared" si="14"/>
        <v>38.039322315789477</v>
      </c>
      <c r="S24" s="24">
        <f t="shared" si="15"/>
        <v>0.94297016888463969</v>
      </c>
      <c r="T24" s="39">
        <f t="shared" si="16"/>
        <v>36.137356199999999</v>
      </c>
      <c r="U24" s="40">
        <f t="shared" si="17"/>
        <v>0.89582166044040756</v>
      </c>
      <c r="W24" s="37"/>
    </row>
    <row r="25" spans="1:23" x14ac:dyDescent="0.3">
      <c r="A25" s="17">
        <f t="shared" si="18"/>
        <v>17</v>
      </c>
      <c r="B25" s="43">
        <v>54753.57</v>
      </c>
      <c r="C25" s="61"/>
      <c r="D25" s="43">
        <f t="shared" si="0"/>
        <v>75165.700895999995</v>
      </c>
      <c r="E25" s="44">
        <f t="shared" si="1"/>
        <v>1863.3090537160479</v>
      </c>
      <c r="F25" s="43">
        <f t="shared" si="2"/>
        <v>6263.8084079999999</v>
      </c>
      <c r="G25" s="44">
        <f t="shared" si="3"/>
        <v>155.27575447633731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38.03932231578947</v>
      </c>
      <c r="M25" s="40">
        <f t="shared" si="9"/>
        <v>0.94297016888463947</v>
      </c>
      <c r="N25" s="39">
        <f t="shared" si="10"/>
        <v>19.019661157894735</v>
      </c>
      <c r="O25" s="40">
        <f t="shared" si="11"/>
        <v>0.47148508444231974</v>
      </c>
      <c r="P25" s="39">
        <f t="shared" si="12"/>
        <v>7.6078644631578936</v>
      </c>
      <c r="Q25" s="40">
        <f t="shared" si="13"/>
        <v>0.18859403377692791</v>
      </c>
      <c r="R25" s="24">
        <f t="shared" si="14"/>
        <v>38.039322315789477</v>
      </c>
      <c r="S25" s="24">
        <f t="shared" si="15"/>
        <v>0.94297016888463969</v>
      </c>
      <c r="T25" s="39">
        <f t="shared" si="16"/>
        <v>36.137356199999999</v>
      </c>
      <c r="U25" s="40">
        <f t="shared" si="17"/>
        <v>0.89582166044040756</v>
      </c>
      <c r="W25" s="37"/>
    </row>
    <row r="26" spans="1:23" x14ac:dyDescent="0.3">
      <c r="A26" s="17">
        <f t="shared" si="18"/>
        <v>18</v>
      </c>
      <c r="B26" s="43">
        <v>56384.480000000003</v>
      </c>
      <c r="C26" s="61"/>
      <c r="D26" s="43">
        <f t="shared" si="0"/>
        <v>77404.614144000006</v>
      </c>
      <c r="E26" s="44">
        <f t="shared" si="1"/>
        <v>1918.8102633868702</v>
      </c>
      <c r="F26" s="43">
        <f t="shared" si="2"/>
        <v>6450.3845120000005</v>
      </c>
      <c r="G26" s="44">
        <f t="shared" si="3"/>
        <v>159.90085528223918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39.172375578947374</v>
      </c>
      <c r="M26" s="40">
        <f t="shared" si="9"/>
        <v>0.97105782560064291</v>
      </c>
      <c r="N26" s="39">
        <f t="shared" si="10"/>
        <v>19.586187789473687</v>
      </c>
      <c r="O26" s="40">
        <f t="shared" si="11"/>
        <v>0.48552891280032145</v>
      </c>
      <c r="P26" s="39">
        <f t="shared" si="12"/>
        <v>7.8344751157894752</v>
      </c>
      <c r="Q26" s="40">
        <f t="shared" si="13"/>
        <v>0.19421156512012858</v>
      </c>
      <c r="R26" s="24">
        <f t="shared" si="14"/>
        <v>39.172375578947374</v>
      </c>
      <c r="S26" s="24">
        <f t="shared" si="15"/>
        <v>0.97105782560064291</v>
      </c>
      <c r="T26" s="39">
        <f t="shared" si="16"/>
        <v>37.213756800000006</v>
      </c>
      <c r="U26" s="40">
        <f t="shared" si="17"/>
        <v>0.92250493432061076</v>
      </c>
      <c r="W26" s="37"/>
    </row>
    <row r="27" spans="1:23" x14ac:dyDescent="0.3">
      <c r="A27" s="17">
        <f t="shared" si="18"/>
        <v>19</v>
      </c>
      <c r="B27" s="43">
        <v>56384.480000000003</v>
      </c>
      <c r="C27" s="61"/>
      <c r="D27" s="43">
        <f t="shared" si="0"/>
        <v>77404.614144000006</v>
      </c>
      <c r="E27" s="44">
        <f t="shared" si="1"/>
        <v>1918.8102633868702</v>
      </c>
      <c r="F27" s="43">
        <f t="shared" si="2"/>
        <v>6450.3845120000005</v>
      </c>
      <c r="G27" s="44">
        <f t="shared" si="3"/>
        <v>159.90085528223918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39.172375578947374</v>
      </c>
      <c r="M27" s="40">
        <f t="shared" si="9"/>
        <v>0.97105782560064291</v>
      </c>
      <c r="N27" s="39">
        <f t="shared" si="10"/>
        <v>19.586187789473687</v>
      </c>
      <c r="O27" s="40">
        <f t="shared" si="11"/>
        <v>0.48552891280032145</v>
      </c>
      <c r="P27" s="39">
        <f t="shared" si="12"/>
        <v>7.8344751157894752</v>
      </c>
      <c r="Q27" s="40">
        <f t="shared" si="13"/>
        <v>0.19421156512012858</v>
      </c>
      <c r="R27" s="24">
        <f t="shared" si="14"/>
        <v>39.172375578947374</v>
      </c>
      <c r="S27" s="24">
        <f t="shared" si="15"/>
        <v>0.97105782560064291</v>
      </c>
      <c r="T27" s="39">
        <f t="shared" si="16"/>
        <v>37.213756800000006</v>
      </c>
      <c r="U27" s="40">
        <f t="shared" si="17"/>
        <v>0.92250493432061076</v>
      </c>
      <c r="W27" s="37"/>
    </row>
    <row r="28" spans="1:23" x14ac:dyDescent="0.3">
      <c r="A28" s="17">
        <f t="shared" si="18"/>
        <v>20</v>
      </c>
      <c r="B28" s="43">
        <v>58015.39</v>
      </c>
      <c r="C28" s="61"/>
      <c r="D28" s="43">
        <f t="shared" si="0"/>
        <v>79643.527392000004</v>
      </c>
      <c r="E28" s="44">
        <f t="shared" si="1"/>
        <v>1974.3114730576924</v>
      </c>
      <c r="F28" s="43">
        <f t="shared" si="2"/>
        <v>6636.9606160000003</v>
      </c>
      <c r="G28" s="44">
        <f t="shared" si="3"/>
        <v>164.52595608814102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40.305428842105265</v>
      </c>
      <c r="M28" s="40">
        <f t="shared" si="9"/>
        <v>0.99914548231664591</v>
      </c>
      <c r="N28" s="39">
        <f t="shared" si="10"/>
        <v>20.152714421052632</v>
      </c>
      <c r="O28" s="40">
        <f t="shared" si="11"/>
        <v>0.49957274115832295</v>
      </c>
      <c r="P28" s="39">
        <f t="shared" si="12"/>
        <v>8.0610857684210533</v>
      </c>
      <c r="Q28" s="40">
        <f t="shared" si="13"/>
        <v>0.19982909646332919</v>
      </c>
      <c r="R28" s="24">
        <f t="shared" si="14"/>
        <v>40.305428842105265</v>
      </c>
      <c r="S28" s="24">
        <f t="shared" si="15"/>
        <v>0.99914548231664591</v>
      </c>
      <c r="T28" s="39">
        <f t="shared" si="16"/>
        <v>38.290157399999998</v>
      </c>
      <c r="U28" s="40">
        <f t="shared" si="17"/>
        <v>0.94918820820081351</v>
      </c>
      <c r="W28" s="37"/>
    </row>
    <row r="29" spans="1:23" x14ac:dyDescent="0.3">
      <c r="A29" s="17">
        <f t="shared" si="18"/>
        <v>21</v>
      </c>
      <c r="B29" s="43">
        <v>58015.39</v>
      </c>
      <c r="C29" s="61"/>
      <c r="D29" s="43">
        <f t="shared" si="0"/>
        <v>79643.527392000004</v>
      </c>
      <c r="E29" s="44">
        <f t="shared" si="1"/>
        <v>1974.3114730576924</v>
      </c>
      <c r="F29" s="43">
        <f t="shared" si="2"/>
        <v>6636.9606160000003</v>
      </c>
      <c r="G29" s="44">
        <f t="shared" si="3"/>
        <v>164.52595608814102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40.305428842105265</v>
      </c>
      <c r="M29" s="40">
        <f t="shared" si="9"/>
        <v>0.99914548231664591</v>
      </c>
      <c r="N29" s="39">
        <f t="shared" si="10"/>
        <v>20.152714421052632</v>
      </c>
      <c r="O29" s="40">
        <f t="shared" si="11"/>
        <v>0.49957274115832295</v>
      </c>
      <c r="P29" s="39">
        <f t="shared" si="12"/>
        <v>8.0610857684210533</v>
      </c>
      <c r="Q29" s="40">
        <f t="shared" si="13"/>
        <v>0.19982909646332919</v>
      </c>
      <c r="R29" s="24">
        <f t="shared" si="14"/>
        <v>40.305428842105265</v>
      </c>
      <c r="S29" s="24">
        <f t="shared" si="15"/>
        <v>0.99914548231664591</v>
      </c>
      <c r="T29" s="39">
        <f t="shared" si="16"/>
        <v>38.290157399999998</v>
      </c>
      <c r="U29" s="40">
        <f t="shared" si="17"/>
        <v>0.94918820820081351</v>
      </c>
      <c r="W29" s="37"/>
    </row>
    <row r="30" spans="1:23" x14ac:dyDescent="0.3">
      <c r="A30" s="17">
        <f t="shared" si="18"/>
        <v>22</v>
      </c>
      <c r="B30" s="43">
        <v>59645.91</v>
      </c>
      <c r="C30" s="61"/>
      <c r="D30" s="43">
        <f t="shared" si="0"/>
        <v>81881.90524800001</v>
      </c>
      <c r="E30" s="44">
        <f t="shared" si="1"/>
        <v>2029.7994107075131</v>
      </c>
      <c r="F30" s="43">
        <f t="shared" si="2"/>
        <v>6823.4921040000008</v>
      </c>
      <c r="G30" s="44">
        <f t="shared" si="3"/>
        <v>169.14995089229276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41.438211157894742</v>
      </c>
      <c r="M30" s="40">
        <f t="shared" si="9"/>
        <v>1.0272264224228305</v>
      </c>
      <c r="N30" s="39">
        <f t="shared" si="10"/>
        <v>20.719105578947371</v>
      </c>
      <c r="O30" s="40">
        <f t="shared" si="11"/>
        <v>0.51361321121141523</v>
      </c>
      <c r="P30" s="39">
        <f t="shared" si="12"/>
        <v>8.287642231578948</v>
      </c>
      <c r="Q30" s="40">
        <f t="shared" si="13"/>
        <v>0.20544528448456609</v>
      </c>
      <c r="R30" s="24">
        <f t="shared" si="14"/>
        <v>41.438211157894742</v>
      </c>
      <c r="S30" s="24">
        <f t="shared" si="15"/>
        <v>1.0272264224228305</v>
      </c>
      <c r="T30" s="39">
        <f t="shared" si="16"/>
        <v>39.366300600000002</v>
      </c>
      <c r="U30" s="40">
        <f t="shared" si="17"/>
        <v>0.97586510130168891</v>
      </c>
      <c r="W30" s="37"/>
    </row>
    <row r="31" spans="1:23" x14ac:dyDescent="0.3">
      <c r="A31" s="17">
        <f t="shared" si="18"/>
        <v>23</v>
      </c>
      <c r="B31" s="43">
        <v>59645.91</v>
      </c>
      <c r="C31" s="61"/>
      <c r="D31" s="43">
        <f t="shared" si="0"/>
        <v>81881.90524800001</v>
      </c>
      <c r="E31" s="44">
        <f t="shared" si="1"/>
        <v>2029.7994107075131</v>
      </c>
      <c r="F31" s="43">
        <f t="shared" si="2"/>
        <v>6823.4921040000008</v>
      </c>
      <c r="G31" s="44">
        <f t="shared" si="3"/>
        <v>169.14995089229276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41.438211157894742</v>
      </c>
      <c r="M31" s="40">
        <f t="shared" si="9"/>
        <v>1.0272264224228305</v>
      </c>
      <c r="N31" s="39">
        <f t="shared" si="10"/>
        <v>20.719105578947371</v>
      </c>
      <c r="O31" s="40">
        <f t="shared" si="11"/>
        <v>0.51361321121141523</v>
      </c>
      <c r="P31" s="39">
        <f t="shared" si="12"/>
        <v>8.287642231578948</v>
      </c>
      <c r="Q31" s="40">
        <f t="shared" si="13"/>
        <v>0.20544528448456609</v>
      </c>
      <c r="R31" s="24">
        <f t="shared" si="14"/>
        <v>41.438211157894742</v>
      </c>
      <c r="S31" s="24">
        <f t="shared" si="15"/>
        <v>1.0272264224228305</v>
      </c>
      <c r="T31" s="39">
        <f t="shared" si="16"/>
        <v>39.366300600000002</v>
      </c>
      <c r="U31" s="40">
        <f t="shared" si="17"/>
        <v>0.97586510130168891</v>
      </c>
      <c r="W31" s="37"/>
    </row>
    <row r="32" spans="1:23" x14ac:dyDescent="0.3">
      <c r="A32" s="17">
        <f t="shared" si="18"/>
        <v>24</v>
      </c>
      <c r="B32" s="43">
        <v>59645.91</v>
      </c>
      <c r="C32" s="61"/>
      <c r="D32" s="43">
        <f t="shared" si="0"/>
        <v>81881.90524800001</v>
      </c>
      <c r="E32" s="44">
        <f t="shared" si="1"/>
        <v>2029.7994107075131</v>
      </c>
      <c r="F32" s="43">
        <f t="shared" si="2"/>
        <v>6823.4921040000008</v>
      </c>
      <c r="G32" s="44">
        <f t="shared" si="3"/>
        <v>169.14995089229276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41.438211157894742</v>
      </c>
      <c r="M32" s="40">
        <f t="shared" si="9"/>
        <v>1.0272264224228305</v>
      </c>
      <c r="N32" s="39">
        <f t="shared" si="10"/>
        <v>20.719105578947371</v>
      </c>
      <c r="O32" s="40">
        <f t="shared" si="11"/>
        <v>0.51361321121141523</v>
      </c>
      <c r="P32" s="39">
        <f t="shared" si="12"/>
        <v>8.287642231578948</v>
      </c>
      <c r="Q32" s="40">
        <f t="shared" si="13"/>
        <v>0.20544528448456609</v>
      </c>
      <c r="R32" s="24">
        <f t="shared" si="14"/>
        <v>41.438211157894742</v>
      </c>
      <c r="S32" s="24">
        <f t="shared" si="15"/>
        <v>1.0272264224228305</v>
      </c>
      <c r="T32" s="39">
        <f t="shared" si="16"/>
        <v>39.366300600000002</v>
      </c>
      <c r="U32" s="40">
        <f t="shared" si="17"/>
        <v>0.97586510130168891</v>
      </c>
      <c r="W32" s="37"/>
    </row>
    <row r="33" spans="1:23" x14ac:dyDescent="0.3">
      <c r="A33" s="17">
        <f t="shared" si="18"/>
        <v>25</v>
      </c>
      <c r="B33" s="43">
        <v>59645.91</v>
      </c>
      <c r="C33" s="61"/>
      <c r="D33" s="43">
        <f t="shared" si="0"/>
        <v>81881.90524800001</v>
      </c>
      <c r="E33" s="44">
        <f t="shared" si="1"/>
        <v>2029.7994107075131</v>
      </c>
      <c r="F33" s="43">
        <f t="shared" si="2"/>
        <v>6823.4921040000008</v>
      </c>
      <c r="G33" s="44">
        <f t="shared" si="3"/>
        <v>169.14995089229276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41.438211157894742</v>
      </c>
      <c r="M33" s="40">
        <f t="shared" si="9"/>
        <v>1.0272264224228305</v>
      </c>
      <c r="N33" s="39">
        <f t="shared" si="10"/>
        <v>20.719105578947371</v>
      </c>
      <c r="O33" s="40">
        <f t="shared" si="11"/>
        <v>0.51361321121141523</v>
      </c>
      <c r="P33" s="39">
        <f t="shared" si="12"/>
        <v>8.287642231578948</v>
      </c>
      <c r="Q33" s="40">
        <f t="shared" si="13"/>
        <v>0.20544528448456609</v>
      </c>
      <c r="R33" s="24">
        <f t="shared" si="14"/>
        <v>41.438211157894742</v>
      </c>
      <c r="S33" s="24">
        <f t="shared" si="15"/>
        <v>1.0272264224228305</v>
      </c>
      <c r="T33" s="39">
        <f t="shared" si="16"/>
        <v>39.366300600000002</v>
      </c>
      <c r="U33" s="40">
        <f t="shared" si="17"/>
        <v>0.97586510130168891</v>
      </c>
      <c r="W33" s="37"/>
    </row>
    <row r="34" spans="1:23" x14ac:dyDescent="0.3">
      <c r="A34" s="17">
        <f t="shared" si="18"/>
        <v>26</v>
      </c>
      <c r="B34" s="43">
        <v>59645.91</v>
      </c>
      <c r="C34" s="61"/>
      <c r="D34" s="43">
        <f t="shared" si="0"/>
        <v>81881.90524800001</v>
      </c>
      <c r="E34" s="44">
        <f t="shared" si="1"/>
        <v>2029.7994107075131</v>
      </c>
      <c r="F34" s="43">
        <f t="shared" si="2"/>
        <v>6823.4921040000008</v>
      </c>
      <c r="G34" s="44">
        <f t="shared" si="3"/>
        <v>169.14995089229276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41.438211157894742</v>
      </c>
      <c r="M34" s="40">
        <f t="shared" si="9"/>
        <v>1.0272264224228305</v>
      </c>
      <c r="N34" s="39">
        <f t="shared" si="10"/>
        <v>20.719105578947371</v>
      </c>
      <c r="O34" s="40">
        <f t="shared" si="11"/>
        <v>0.51361321121141523</v>
      </c>
      <c r="P34" s="39">
        <f t="shared" si="12"/>
        <v>8.287642231578948</v>
      </c>
      <c r="Q34" s="40">
        <f t="shared" si="13"/>
        <v>0.20544528448456609</v>
      </c>
      <c r="R34" s="24">
        <f t="shared" si="14"/>
        <v>41.438211157894742</v>
      </c>
      <c r="S34" s="24">
        <f t="shared" si="15"/>
        <v>1.0272264224228305</v>
      </c>
      <c r="T34" s="39">
        <f t="shared" si="16"/>
        <v>39.366300600000002</v>
      </c>
      <c r="U34" s="40">
        <f t="shared" si="17"/>
        <v>0.97586510130168891</v>
      </c>
      <c r="W34" s="37"/>
    </row>
    <row r="35" spans="1:23" x14ac:dyDescent="0.3">
      <c r="A35" s="17">
        <f t="shared" si="18"/>
        <v>27</v>
      </c>
      <c r="B35" s="43">
        <v>59645.91</v>
      </c>
      <c r="C35" s="61"/>
      <c r="D35" s="43">
        <f t="shared" si="0"/>
        <v>81881.90524800001</v>
      </c>
      <c r="E35" s="44">
        <f t="shared" si="1"/>
        <v>2029.7994107075131</v>
      </c>
      <c r="F35" s="43">
        <f t="shared" si="2"/>
        <v>6823.4921040000008</v>
      </c>
      <c r="G35" s="44">
        <f t="shared" si="3"/>
        <v>169.14995089229276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41.438211157894742</v>
      </c>
      <c r="M35" s="40">
        <f t="shared" si="9"/>
        <v>1.0272264224228305</v>
      </c>
      <c r="N35" s="39">
        <f t="shared" si="10"/>
        <v>20.719105578947371</v>
      </c>
      <c r="O35" s="40">
        <f t="shared" si="11"/>
        <v>0.51361321121141523</v>
      </c>
      <c r="P35" s="39">
        <f t="shared" si="12"/>
        <v>8.287642231578948</v>
      </c>
      <c r="Q35" s="40">
        <f t="shared" si="13"/>
        <v>0.20544528448456609</v>
      </c>
      <c r="R35" s="24">
        <f t="shared" si="14"/>
        <v>41.438211157894742</v>
      </c>
      <c r="S35" s="24">
        <f t="shared" si="15"/>
        <v>1.0272264224228305</v>
      </c>
      <c r="T35" s="39">
        <f t="shared" si="16"/>
        <v>39.366300600000002</v>
      </c>
      <c r="U35" s="40">
        <f t="shared" si="17"/>
        <v>0.97586510130168891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855468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0</v>
      </c>
      <c r="B1" s="5" t="s">
        <v>1</v>
      </c>
      <c r="C1" s="5" t="s">
        <v>2</v>
      </c>
      <c r="D1" s="5"/>
      <c r="E1" s="6"/>
      <c r="F1" s="35"/>
      <c r="G1" s="7"/>
      <c r="H1" s="7"/>
      <c r="N1" s="34">
        <f>Inhoud!$C$3</f>
        <v>43922</v>
      </c>
      <c r="Q1" s="8" t="s">
        <v>3</v>
      </c>
    </row>
    <row r="2" spans="1:23" ht="15.75" x14ac:dyDescent="0.35">
      <c r="A2" s="8"/>
      <c r="E2" s="9"/>
      <c r="F2" s="10"/>
      <c r="G2" s="11"/>
      <c r="H2" s="11"/>
      <c r="I2" s="11"/>
      <c r="T2" s="1" t="s">
        <v>4</v>
      </c>
      <c r="U2" s="12">
        <f>ROUND(1.02^16,4)</f>
        <v>1.3728</v>
      </c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14951.23</v>
      </c>
      <c r="C8" s="61"/>
      <c r="D8" s="43">
        <f>B8*$U$2</f>
        <v>20525.048544000001</v>
      </c>
      <c r="E8" s="44">
        <f t="shared" ref="E8:E35" si="0">D8/40.3399</f>
        <v>508.80266297140054</v>
      </c>
      <c r="F8" s="43">
        <f>B8/12*$U$2</f>
        <v>1710.4207119999999</v>
      </c>
      <c r="G8" s="44">
        <f t="shared" ref="G8:G35" si="1">F8/40.3399</f>
        <v>42.400221914283371</v>
      </c>
      <c r="H8" s="43">
        <f>((B8&lt;19968.2)*913.03+(B8&gt;19968.2)*(B8&lt;20424.71)*(20424.71-B8+456.51)+(B8&gt;20424.71)*(B8&lt;22659.62)*456.51+(B8&gt;22659.62)*(B8&lt;23116.13)*(23116.13-B8))/12*$U$2</f>
        <v>104.450632</v>
      </c>
      <c r="I8" s="44">
        <f t="shared" ref="I8:I35" si="2">H8/40.3399</f>
        <v>2.5892635331272511</v>
      </c>
      <c r="J8" s="43">
        <f>((B8&lt;19968.2)*456.51+(B8&gt;19968.2)*(B8&lt;20196.46)*(20196.46-B8+228.26)+(B8&gt;20196.46)*(B8&lt;22659.62)*228.26+(B8&gt;22659.62)*(B8&lt;22887.88)*(22887.88-B8))/12*$U$2</f>
        <v>52.224743999999994</v>
      </c>
      <c r="K8" s="44">
        <f t="shared" ref="K8:K35" si="3">J8/40.3399</f>
        <v>1.2946175870540084</v>
      </c>
      <c r="L8" s="39">
        <f>D8/1976</f>
        <v>10.387170315789474</v>
      </c>
      <c r="M8" s="40">
        <f t="shared" ref="M8:M35" si="4">L8/40.3399</f>
        <v>0.25749122620010151</v>
      </c>
      <c r="N8" s="39">
        <f t="shared" ref="N8:N35" si="5">L8/2</f>
        <v>5.193585157894737</v>
      </c>
      <c r="O8" s="40">
        <f t="shared" ref="O8:O35" si="6">N8/40.3399</f>
        <v>0.12874561310005075</v>
      </c>
      <c r="P8" s="39">
        <f t="shared" ref="P8:P35" si="7">L8/5</f>
        <v>2.0774340631578947</v>
      </c>
      <c r="Q8" s="40">
        <f t="shared" ref="Q8:Q35" si="8">P8/40.3399</f>
        <v>5.1498245240020293E-2</v>
      </c>
      <c r="R8" s="24">
        <f t="shared" ref="R8:R35" si="9">(F8+H8)/1976*12</f>
        <v>11.021485894736841</v>
      </c>
      <c r="S8" s="24">
        <f t="shared" ref="S8:S35" si="10">R8/40.3399</f>
        <v>0.2732154986684856</v>
      </c>
      <c r="T8" s="39">
        <f t="shared" ref="T8:T35" si="11">D8/2080</f>
        <v>9.8678118000000001</v>
      </c>
      <c r="U8" s="40">
        <f t="shared" ref="U8:U35" si="12">T8/40.3399</f>
        <v>0.2446166648900964</v>
      </c>
      <c r="W8" s="37"/>
    </row>
    <row r="9" spans="1:23" x14ac:dyDescent="0.3">
      <c r="A9" s="17">
        <f t="shared" ref="A9:A35" si="13">+A8+1</f>
        <v>1</v>
      </c>
      <c r="B9" s="43">
        <v>15149.02</v>
      </c>
      <c r="C9" s="61"/>
      <c r="D9" s="43">
        <f t="shared" ref="D9:D35" si="14">B9*$U$2</f>
        <v>20796.574656000001</v>
      </c>
      <c r="E9" s="44">
        <f t="shared" si="0"/>
        <v>515.53361946856592</v>
      </c>
      <c r="F9" s="43">
        <f t="shared" ref="F9:F35" si="15">B9/12*$U$2</f>
        <v>1733.0478880000001</v>
      </c>
      <c r="G9" s="44">
        <f t="shared" si="1"/>
        <v>42.961134955713824</v>
      </c>
      <c r="H9" s="43">
        <f t="shared" ref="H9:H35" si="16">((B9&lt;19968.2)*913.03+(B9&gt;19968.2)*(B9&lt;20424.71)*(20424.71-B9+456.51)+(B9&gt;20424.71)*(B9&lt;22659.62)*456.51+(B9&gt;22659.62)*(B9&lt;23116.13)*(23116.13-B9))/12*$U$2</f>
        <v>104.450632</v>
      </c>
      <c r="I9" s="44">
        <f t="shared" si="2"/>
        <v>2.5892635331272511</v>
      </c>
      <c r="J9" s="43">
        <f t="shared" ref="J9:J35" si="17">((B9&lt;19968.2)*456.51+(B9&gt;19968.2)*(B9&lt;20196.46)*(20196.46-B9+228.26)+(B9&gt;20196.46)*(B9&lt;22659.62)*228.26+(B9&gt;22659.62)*(B9&lt;22887.88)*(22887.88-B9))/12*$U$2</f>
        <v>52.224743999999994</v>
      </c>
      <c r="K9" s="44">
        <f t="shared" si="3"/>
        <v>1.2946175870540084</v>
      </c>
      <c r="L9" s="39">
        <f t="shared" ref="L9:L35" si="18">D9/1976</f>
        <v>10.524582315789473</v>
      </c>
      <c r="M9" s="40">
        <f t="shared" si="4"/>
        <v>0.26089758070271551</v>
      </c>
      <c r="N9" s="39">
        <f t="shared" si="5"/>
        <v>5.2622911578947367</v>
      </c>
      <c r="O9" s="40">
        <f t="shared" si="6"/>
        <v>0.13044879035135776</v>
      </c>
      <c r="P9" s="39">
        <f t="shared" si="7"/>
        <v>2.1049164631578945</v>
      </c>
      <c r="Q9" s="40">
        <f t="shared" si="8"/>
        <v>5.21795161405431E-2</v>
      </c>
      <c r="R9" s="24">
        <f t="shared" si="9"/>
        <v>11.158897894736842</v>
      </c>
      <c r="S9" s="24">
        <f t="shared" si="10"/>
        <v>0.27662185317109966</v>
      </c>
      <c r="T9" s="39">
        <f t="shared" si="11"/>
        <v>9.9983532000000004</v>
      </c>
      <c r="U9" s="40">
        <f t="shared" si="12"/>
        <v>0.24785270166757975</v>
      </c>
      <c r="W9" s="37"/>
    </row>
    <row r="10" spans="1:23" x14ac:dyDescent="0.3">
      <c r="A10" s="17">
        <f t="shared" si="13"/>
        <v>2</v>
      </c>
      <c r="B10" s="43">
        <v>15346.47</v>
      </c>
      <c r="C10" s="61"/>
      <c r="D10" s="43">
        <f t="shared" si="14"/>
        <v>21067.634016</v>
      </c>
      <c r="E10" s="44">
        <f t="shared" si="0"/>
        <v>522.2530054858837</v>
      </c>
      <c r="F10" s="43">
        <f t="shared" si="15"/>
        <v>1755.636168</v>
      </c>
      <c r="G10" s="44">
        <f t="shared" si="1"/>
        <v>43.521083790490309</v>
      </c>
      <c r="H10" s="43">
        <f t="shared" si="16"/>
        <v>104.450632</v>
      </c>
      <c r="I10" s="44">
        <f t="shared" si="2"/>
        <v>2.5892635331272511</v>
      </c>
      <c r="J10" s="43">
        <f t="shared" si="17"/>
        <v>52.224743999999994</v>
      </c>
      <c r="K10" s="44">
        <f t="shared" si="3"/>
        <v>1.2946175870540084</v>
      </c>
      <c r="L10" s="39">
        <f t="shared" si="18"/>
        <v>10.661758105263157</v>
      </c>
      <c r="M10" s="40">
        <f t="shared" si="4"/>
        <v>0.26429807969933383</v>
      </c>
      <c r="N10" s="39">
        <f t="shared" si="5"/>
        <v>5.3308790526315786</v>
      </c>
      <c r="O10" s="40">
        <f t="shared" si="6"/>
        <v>0.13214903984966692</v>
      </c>
      <c r="P10" s="39">
        <f t="shared" si="7"/>
        <v>2.1323516210526314</v>
      </c>
      <c r="Q10" s="40">
        <f t="shared" si="8"/>
        <v>5.2859615939866766E-2</v>
      </c>
      <c r="R10" s="24">
        <f t="shared" si="9"/>
        <v>11.296073684210526</v>
      </c>
      <c r="S10" s="24">
        <f t="shared" si="10"/>
        <v>0.28002235216771798</v>
      </c>
      <c r="T10" s="39">
        <f t="shared" si="11"/>
        <v>10.1286702</v>
      </c>
      <c r="U10" s="40">
        <f t="shared" si="12"/>
        <v>0.25108317571436717</v>
      </c>
      <c r="W10" s="37"/>
    </row>
    <row r="11" spans="1:23" x14ac:dyDescent="0.3">
      <c r="A11" s="17">
        <f t="shared" si="13"/>
        <v>3</v>
      </c>
      <c r="B11" s="43">
        <v>15544.26</v>
      </c>
      <c r="C11" s="61"/>
      <c r="D11" s="43">
        <f t="shared" si="14"/>
        <v>21339.160128</v>
      </c>
      <c r="E11" s="44">
        <f t="shared" si="0"/>
        <v>528.98396198304908</v>
      </c>
      <c r="F11" s="43">
        <f t="shared" si="15"/>
        <v>1778.263344</v>
      </c>
      <c r="G11" s="44">
        <f t="shared" si="1"/>
        <v>44.081996831920755</v>
      </c>
      <c r="H11" s="43">
        <f t="shared" si="16"/>
        <v>104.450632</v>
      </c>
      <c r="I11" s="44">
        <f t="shared" si="2"/>
        <v>2.5892635331272511</v>
      </c>
      <c r="J11" s="43">
        <f t="shared" si="17"/>
        <v>52.224743999999994</v>
      </c>
      <c r="K11" s="44">
        <f t="shared" si="3"/>
        <v>1.2946175870540084</v>
      </c>
      <c r="L11" s="39">
        <f t="shared" si="18"/>
        <v>10.799170105263158</v>
      </c>
      <c r="M11" s="40">
        <f t="shared" si="4"/>
        <v>0.26770443420194789</v>
      </c>
      <c r="N11" s="39">
        <f t="shared" si="5"/>
        <v>5.3995850526315792</v>
      </c>
      <c r="O11" s="40">
        <f t="shared" si="6"/>
        <v>0.13385221710097395</v>
      </c>
      <c r="P11" s="39">
        <f t="shared" si="7"/>
        <v>2.1598340210526317</v>
      </c>
      <c r="Q11" s="40">
        <f t="shared" si="8"/>
        <v>5.354088684038958E-2</v>
      </c>
      <c r="R11" s="24">
        <f t="shared" si="9"/>
        <v>11.433485684210527</v>
      </c>
      <c r="S11" s="24">
        <f t="shared" si="10"/>
        <v>0.28342870667033204</v>
      </c>
      <c r="T11" s="39">
        <f t="shared" si="11"/>
        <v>10.2592116</v>
      </c>
      <c r="U11" s="40">
        <f t="shared" si="12"/>
        <v>0.25431921249185052</v>
      </c>
      <c r="W11" s="37"/>
    </row>
    <row r="12" spans="1:23" x14ac:dyDescent="0.3">
      <c r="A12" s="17">
        <f t="shared" si="13"/>
        <v>4</v>
      </c>
      <c r="B12" s="43">
        <v>15776.73</v>
      </c>
      <c r="C12" s="61"/>
      <c r="D12" s="43">
        <f t="shared" si="14"/>
        <v>21658.294944000001</v>
      </c>
      <c r="E12" s="44">
        <f t="shared" si="0"/>
        <v>536.89510742465893</v>
      </c>
      <c r="F12" s="43">
        <f t="shared" si="15"/>
        <v>1804.8579119999999</v>
      </c>
      <c r="G12" s="44">
        <f t="shared" si="1"/>
        <v>44.741258952054913</v>
      </c>
      <c r="H12" s="43">
        <f t="shared" si="16"/>
        <v>104.450632</v>
      </c>
      <c r="I12" s="44">
        <f t="shared" si="2"/>
        <v>2.5892635331272511</v>
      </c>
      <c r="J12" s="43">
        <f t="shared" si="17"/>
        <v>52.224743999999994</v>
      </c>
      <c r="K12" s="44">
        <f t="shared" si="3"/>
        <v>1.2946175870540084</v>
      </c>
      <c r="L12" s="39">
        <f t="shared" si="18"/>
        <v>10.960675578947368</v>
      </c>
      <c r="M12" s="40">
        <f t="shared" si="4"/>
        <v>0.27170805031612294</v>
      </c>
      <c r="N12" s="39">
        <f t="shared" si="5"/>
        <v>5.4803377894736842</v>
      </c>
      <c r="O12" s="40">
        <f t="shared" si="6"/>
        <v>0.13585402515806147</v>
      </c>
      <c r="P12" s="39">
        <f t="shared" si="7"/>
        <v>2.1921351157894735</v>
      </c>
      <c r="Q12" s="40">
        <f t="shared" si="8"/>
        <v>5.4341610063224584E-2</v>
      </c>
      <c r="R12" s="24">
        <f t="shared" si="9"/>
        <v>11.594991157894736</v>
      </c>
      <c r="S12" s="24">
        <f t="shared" si="10"/>
        <v>0.28743232278450703</v>
      </c>
      <c r="T12" s="39">
        <f t="shared" si="11"/>
        <v>10.412641800000001</v>
      </c>
      <c r="U12" s="40">
        <f t="shared" si="12"/>
        <v>0.25812264780031685</v>
      </c>
      <c r="W12" s="37"/>
    </row>
    <row r="13" spans="1:23" x14ac:dyDescent="0.3">
      <c r="A13" s="17">
        <f t="shared" si="13"/>
        <v>5</v>
      </c>
      <c r="B13" s="43">
        <v>15948.33</v>
      </c>
      <c r="C13" s="61"/>
      <c r="D13" s="43">
        <f t="shared" si="14"/>
        <v>21893.867424</v>
      </c>
      <c r="E13" s="44">
        <f t="shared" si="0"/>
        <v>542.73479666533626</v>
      </c>
      <c r="F13" s="43">
        <f t="shared" si="15"/>
        <v>1824.4889519999999</v>
      </c>
      <c r="G13" s="44">
        <f t="shared" si="1"/>
        <v>45.22789972211136</v>
      </c>
      <c r="H13" s="43">
        <f t="shared" si="16"/>
        <v>104.450632</v>
      </c>
      <c r="I13" s="44">
        <f t="shared" si="2"/>
        <v>2.5892635331272511</v>
      </c>
      <c r="J13" s="43">
        <f t="shared" si="17"/>
        <v>52.224743999999994</v>
      </c>
      <c r="K13" s="44">
        <f t="shared" si="3"/>
        <v>1.2946175870540084</v>
      </c>
      <c r="L13" s="39">
        <f t="shared" si="18"/>
        <v>11.079892421052632</v>
      </c>
      <c r="M13" s="40">
        <f t="shared" si="4"/>
        <v>0.27466335863630381</v>
      </c>
      <c r="N13" s="39">
        <f t="shared" si="5"/>
        <v>5.539946210526316</v>
      </c>
      <c r="O13" s="40">
        <f t="shared" si="6"/>
        <v>0.13733167931815191</v>
      </c>
      <c r="P13" s="39">
        <f t="shared" si="7"/>
        <v>2.2159784842105266</v>
      </c>
      <c r="Q13" s="40">
        <f t="shared" si="8"/>
        <v>5.4932671727260768E-2</v>
      </c>
      <c r="R13" s="24">
        <f t="shared" si="9"/>
        <v>11.714207999999999</v>
      </c>
      <c r="S13" s="24">
        <f t="shared" si="10"/>
        <v>0.2903876311046879</v>
      </c>
      <c r="T13" s="39">
        <f t="shared" si="11"/>
        <v>10.525897799999999</v>
      </c>
      <c r="U13" s="40">
        <f t="shared" si="12"/>
        <v>0.26093019070448858</v>
      </c>
      <c r="W13" s="37"/>
    </row>
    <row r="14" spans="1:23" x14ac:dyDescent="0.3">
      <c r="A14" s="17">
        <f t="shared" si="13"/>
        <v>6</v>
      </c>
      <c r="B14" s="43">
        <v>16569.150000000001</v>
      </c>
      <c r="C14" s="61"/>
      <c r="D14" s="43">
        <f t="shared" si="14"/>
        <v>22746.129120000001</v>
      </c>
      <c r="E14" s="44">
        <f t="shared" si="0"/>
        <v>563.86181225040229</v>
      </c>
      <c r="F14" s="43">
        <f t="shared" si="15"/>
        <v>1895.5107600000001</v>
      </c>
      <c r="G14" s="44">
        <f t="shared" si="1"/>
        <v>46.988484354200189</v>
      </c>
      <c r="H14" s="43">
        <f t="shared" si="16"/>
        <v>104.450632</v>
      </c>
      <c r="I14" s="44">
        <f t="shared" si="2"/>
        <v>2.5892635331272511</v>
      </c>
      <c r="J14" s="43">
        <f t="shared" si="17"/>
        <v>52.224743999999994</v>
      </c>
      <c r="K14" s="44">
        <f t="shared" si="3"/>
        <v>1.2946175870540084</v>
      </c>
      <c r="L14" s="39">
        <f t="shared" si="18"/>
        <v>11.511198947368422</v>
      </c>
      <c r="M14" s="40">
        <f t="shared" si="4"/>
        <v>0.28535516814291612</v>
      </c>
      <c r="N14" s="39">
        <f t="shared" si="5"/>
        <v>5.7555994736842111</v>
      </c>
      <c r="O14" s="40">
        <f t="shared" si="6"/>
        <v>0.14267758407145806</v>
      </c>
      <c r="P14" s="39">
        <f t="shared" si="7"/>
        <v>2.3022397894736844</v>
      </c>
      <c r="Q14" s="40">
        <f t="shared" si="8"/>
        <v>5.707103362858322E-2</v>
      </c>
      <c r="R14" s="24">
        <f t="shared" si="9"/>
        <v>12.14551452631579</v>
      </c>
      <c r="S14" s="24">
        <f t="shared" si="10"/>
        <v>0.30107944061130021</v>
      </c>
      <c r="T14" s="39">
        <f t="shared" si="11"/>
        <v>10.935639</v>
      </c>
      <c r="U14" s="40">
        <f t="shared" si="12"/>
        <v>0.27108740973577028</v>
      </c>
      <c r="W14" s="37"/>
    </row>
    <row r="15" spans="1:23" x14ac:dyDescent="0.3">
      <c r="A15" s="17">
        <f t="shared" si="13"/>
        <v>7</v>
      </c>
      <c r="B15" s="43">
        <v>16684.13</v>
      </c>
      <c r="C15" s="61"/>
      <c r="D15" s="43">
        <f t="shared" si="14"/>
        <v>22903.973664000001</v>
      </c>
      <c r="E15" s="44">
        <f t="shared" si="0"/>
        <v>567.7746762882407</v>
      </c>
      <c r="F15" s="43">
        <f t="shared" si="15"/>
        <v>1908.6644720000002</v>
      </c>
      <c r="G15" s="44">
        <f t="shared" si="1"/>
        <v>47.314556357353396</v>
      </c>
      <c r="H15" s="43">
        <f t="shared" si="16"/>
        <v>104.450632</v>
      </c>
      <c r="I15" s="44">
        <f t="shared" si="2"/>
        <v>2.5892635331272511</v>
      </c>
      <c r="J15" s="43">
        <f t="shared" si="17"/>
        <v>52.224743999999994</v>
      </c>
      <c r="K15" s="44">
        <f t="shared" si="3"/>
        <v>1.2946175870540084</v>
      </c>
      <c r="L15" s="39">
        <f t="shared" si="18"/>
        <v>11.591079789473685</v>
      </c>
      <c r="M15" s="40">
        <f t="shared" si="4"/>
        <v>0.28733536249404895</v>
      </c>
      <c r="N15" s="39">
        <f t="shared" si="5"/>
        <v>5.7955398947368426</v>
      </c>
      <c r="O15" s="40">
        <f t="shared" si="6"/>
        <v>0.14366768124702448</v>
      </c>
      <c r="P15" s="39">
        <f t="shared" si="7"/>
        <v>2.3182159578947372</v>
      </c>
      <c r="Q15" s="40">
        <f t="shared" si="8"/>
        <v>5.7467072498809793E-2</v>
      </c>
      <c r="R15" s="24">
        <f t="shared" si="9"/>
        <v>12.225395368421054</v>
      </c>
      <c r="S15" s="24">
        <f t="shared" si="10"/>
        <v>0.3030596349624331</v>
      </c>
      <c r="T15" s="39">
        <f t="shared" si="11"/>
        <v>11.011525800000001</v>
      </c>
      <c r="U15" s="40">
        <f t="shared" si="12"/>
        <v>0.27296859436934651</v>
      </c>
      <c r="W15" s="37"/>
    </row>
    <row r="16" spans="1:23" x14ac:dyDescent="0.3">
      <c r="A16" s="17">
        <f t="shared" si="13"/>
        <v>8</v>
      </c>
      <c r="B16" s="43">
        <v>17361.599999999999</v>
      </c>
      <c r="C16" s="61"/>
      <c r="D16" s="43">
        <f t="shared" si="14"/>
        <v>23834.00448</v>
      </c>
      <c r="E16" s="44">
        <f t="shared" si="0"/>
        <v>590.82953800083783</v>
      </c>
      <c r="F16" s="43">
        <f t="shared" si="15"/>
        <v>1986.16704</v>
      </c>
      <c r="G16" s="44">
        <f t="shared" si="1"/>
        <v>49.235794833403155</v>
      </c>
      <c r="H16" s="43">
        <f t="shared" si="16"/>
        <v>104.450632</v>
      </c>
      <c r="I16" s="44">
        <f t="shared" si="2"/>
        <v>2.5892635331272511</v>
      </c>
      <c r="J16" s="43">
        <f t="shared" si="17"/>
        <v>52.224743999999994</v>
      </c>
      <c r="K16" s="44">
        <f t="shared" si="3"/>
        <v>1.2946175870540084</v>
      </c>
      <c r="L16" s="39">
        <f t="shared" si="18"/>
        <v>12.061743157894737</v>
      </c>
      <c r="M16" s="40">
        <f t="shared" si="4"/>
        <v>0.29900280263200296</v>
      </c>
      <c r="N16" s="39">
        <f t="shared" si="5"/>
        <v>6.0308715789473686</v>
      </c>
      <c r="O16" s="40">
        <f t="shared" si="6"/>
        <v>0.14950140131600148</v>
      </c>
      <c r="P16" s="39">
        <f t="shared" si="7"/>
        <v>2.4123486315789475</v>
      </c>
      <c r="Q16" s="40">
        <f t="shared" si="8"/>
        <v>5.9800560526400599E-2</v>
      </c>
      <c r="R16" s="24">
        <f t="shared" si="9"/>
        <v>12.696058736842105</v>
      </c>
      <c r="S16" s="24">
        <f t="shared" si="10"/>
        <v>0.31472707510038705</v>
      </c>
      <c r="T16" s="39">
        <f t="shared" si="11"/>
        <v>11.458656</v>
      </c>
      <c r="U16" s="40">
        <f t="shared" si="12"/>
        <v>0.28405266250040284</v>
      </c>
      <c r="W16" s="37"/>
    </row>
    <row r="17" spans="1:23" x14ac:dyDescent="0.3">
      <c r="A17" s="17">
        <f t="shared" si="13"/>
        <v>9</v>
      </c>
      <c r="B17" s="43">
        <v>17419.93</v>
      </c>
      <c r="C17" s="61"/>
      <c r="D17" s="43">
        <f t="shared" si="14"/>
        <v>23914.079904000002</v>
      </c>
      <c r="E17" s="44">
        <f t="shared" si="0"/>
        <v>592.81455591114513</v>
      </c>
      <c r="F17" s="43">
        <f t="shared" si="15"/>
        <v>1992.8399920000002</v>
      </c>
      <c r="G17" s="44">
        <f t="shared" si="1"/>
        <v>49.401212992595426</v>
      </c>
      <c r="H17" s="43">
        <f t="shared" si="16"/>
        <v>104.450632</v>
      </c>
      <c r="I17" s="44">
        <f t="shared" si="2"/>
        <v>2.5892635331272511</v>
      </c>
      <c r="J17" s="43">
        <f t="shared" si="17"/>
        <v>52.224743999999994</v>
      </c>
      <c r="K17" s="44">
        <f t="shared" si="3"/>
        <v>1.2946175870540084</v>
      </c>
      <c r="L17" s="39">
        <f t="shared" si="18"/>
        <v>12.102267157894739</v>
      </c>
      <c r="M17" s="40">
        <f t="shared" si="4"/>
        <v>0.30000736635179409</v>
      </c>
      <c r="N17" s="39">
        <f t="shared" si="5"/>
        <v>6.0511335789473693</v>
      </c>
      <c r="O17" s="40">
        <f t="shared" si="6"/>
        <v>0.15000368317589705</v>
      </c>
      <c r="P17" s="39">
        <f t="shared" si="7"/>
        <v>2.4204534315789479</v>
      </c>
      <c r="Q17" s="40">
        <f t="shared" si="8"/>
        <v>6.0001473270358825E-2</v>
      </c>
      <c r="R17" s="24">
        <f t="shared" si="9"/>
        <v>12.736582736842108</v>
      </c>
      <c r="S17" s="24">
        <f t="shared" si="10"/>
        <v>0.31573163882017824</v>
      </c>
      <c r="T17" s="39">
        <f t="shared" si="11"/>
        <v>11.497153800000001</v>
      </c>
      <c r="U17" s="40">
        <f t="shared" si="12"/>
        <v>0.28500699803420437</v>
      </c>
      <c r="W17" s="37"/>
    </row>
    <row r="18" spans="1:23" x14ac:dyDescent="0.3">
      <c r="A18" s="17">
        <f t="shared" si="13"/>
        <v>10</v>
      </c>
      <c r="B18" s="43">
        <v>18154.060000000001</v>
      </c>
      <c r="C18" s="61"/>
      <c r="D18" s="43">
        <f t="shared" si="14"/>
        <v>24921.893568000003</v>
      </c>
      <c r="E18" s="44">
        <f t="shared" si="0"/>
        <v>617.79760405950447</v>
      </c>
      <c r="F18" s="43">
        <f t="shared" si="15"/>
        <v>2076.8244640000003</v>
      </c>
      <c r="G18" s="44">
        <f t="shared" si="1"/>
        <v>51.483133671625367</v>
      </c>
      <c r="H18" s="43">
        <f t="shared" si="16"/>
        <v>104.450632</v>
      </c>
      <c r="I18" s="44">
        <f t="shared" si="2"/>
        <v>2.5892635331272511</v>
      </c>
      <c r="J18" s="43">
        <f t="shared" si="17"/>
        <v>52.224743999999994</v>
      </c>
      <c r="K18" s="44">
        <f t="shared" si="3"/>
        <v>1.2946175870540084</v>
      </c>
      <c r="L18" s="39">
        <f t="shared" si="18"/>
        <v>12.612294315789475</v>
      </c>
      <c r="M18" s="40">
        <f t="shared" si="4"/>
        <v>0.31265060934185446</v>
      </c>
      <c r="N18" s="39">
        <f t="shared" si="5"/>
        <v>6.3061471578947375</v>
      </c>
      <c r="O18" s="40">
        <f t="shared" si="6"/>
        <v>0.15632530467092723</v>
      </c>
      <c r="P18" s="39">
        <f t="shared" si="7"/>
        <v>2.5224588631578948</v>
      </c>
      <c r="Q18" s="40">
        <f t="shared" si="8"/>
        <v>6.2530121868370883E-2</v>
      </c>
      <c r="R18" s="24">
        <f t="shared" si="9"/>
        <v>13.246609894736842</v>
      </c>
      <c r="S18" s="24">
        <f t="shared" si="10"/>
        <v>0.32837488181023855</v>
      </c>
      <c r="T18" s="39">
        <f t="shared" si="11"/>
        <v>11.981679600000001</v>
      </c>
      <c r="U18" s="40">
        <f t="shared" si="12"/>
        <v>0.29701807887476173</v>
      </c>
      <c r="W18" s="37"/>
    </row>
    <row r="19" spans="1:23" x14ac:dyDescent="0.3">
      <c r="A19" s="17">
        <f t="shared" si="13"/>
        <v>11</v>
      </c>
      <c r="B19" s="43">
        <v>18156.099999999999</v>
      </c>
      <c r="C19" s="61"/>
      <c r="D19" s="43">
        <f t="shared" si="14"/>
        <v>24924.694079999997</v>
      </c>
      <c r="E19" s="44">
        <f t="shared" si="0"/>
        <v>617.86702693858922</v>
      </c>
      <c r="F19" s="43">
        <f t="shared" si="15"/>
        <v>2077.0578399999999</v>
      </c>
      <c r="G19" s="44">
        <f t="shared" si="1"/>
        <v>51.488918911549106</v>
      </c>
      <c r="H19" s="43">
        <f t="shared" si="16"/>
        <v>104.450632</v>
      </c>
      <c r="I19" s="44">
        <f t="shared" si="2"/>
        <v>2.5892635331272511</v>
      </c>
      <c r="J19" s="43">
        <f t="shared" si="17"/>
        <v>52.224743999999994</v>
      </c>
      <c r="K19" s="44">
        <f t="shared" si="3"/>
        <v>1.2946175870540084</v>
      </c>
      <c r="L19" s="39">
        <f t="shared" si="18"/>
        <v>12.613711578947367</v>
      </c>
      <c r="M19" s="40">
        <f t="shared" si="4"/>
        <v>0.31268574237782859</v>
      </c>
      <c r="N19" s="39">
        <f t="shared" si="5"/>
        <v>6.3068557894736834</v>
      </c>
      <c r="O19" s="40">
        <f t="shared" si="6"/>
        <v>0.1563428711889143</v>
      </c>
      <c r="P19" s="39">
        <f t="shared" si="7"/>
        <v>2.5227423157894733</v>
      </c>
      <c r="Q19" s="40">
        <f t="shared" si="8"/>
        <v>6.2537148475565713E-2</v>
      </c>
      <c r="R19" s="24">
        <f t="shared" si="9"/>
        <v>13.248027157894736</v>
      </c>
      <c r="S19" s="24">
        <f t="shared" si="10"/>
        <v>0.32841001484621268</v>
      </c>
      <c r="T19" s="39">
        <f t="shared" si="11"/>
        <v>11.983025999999999</v>
      </c>
      <c r="U19" s="40">
        <f t="shared" si="12"/>
        <v>0.29705145525893717</v>
      </c>
      <c r="W19" s="37"/>
    </row>
    <row r="20" spans="1:23" x14ac:dyDescent="0.3">
      <c r="A20" s="17">
        <f t="shared" si="13"/>
        <v>12</v>
      </c>
      <c r="B20" s="43">
        <v>18946.509999999998</v>
      </c>
      <c r="C20" s="61"/>
      <c r="D20" s="43">
        <f t="shared" si="14"/>
        <v>26009.768927999998</v>
      </c>
      <c r="E20" s="44">
        <f t="shared" si="0"/>
        <v>644.76532980994</v>
      </c>
      <c r="F20" s="43">
        <f t="shared" si="15"/>
        <v>2167.480744</v>
      </c>
      <c r="G20" s="44">
        <f t="shared" si="1"/>
        <v>53.730444150828333</v>
      </c>
      <c r="H20" s="43">
        <f t="shared" si="16"/>
        <v>104.450632</v>
      </c>
      <c r="I20" s="44">
        <f t="shared" si="2"/>
        <v>2.5892635331272511</v>
      </c>
      <c r="J20" s="43">
        <f t="shared" si="17"/>
        <v>52.224743999999994</v>
      </c>
      <c r="K20" s="44">
        <f t="shared" si="3"/>
        <v>1.2946175870540084</v>
      </c>
      <c r="L20" s="39">
        <f t="shared" si="18"/>
        <v>13.162838526315788</v>
      </c>
      <c r="M20" s="40">
        <f t="shared" si="4"/>
        <v>0.3262982438309413</v>
      </c>
      <c r="N20" s="39">
        <f t="shared" si="5"/>
        <v>6.5814192631578941</v>
      </c>
      <c r="O20" s="40">
        <f t="shared" si="6"/>
        <v>0.16314912191547065</v>
      </c>
      <c r="P20" s="39">
        <f t="shared" si="7"/>
        <v>2.6325677052631575</v>
      </c>
      <c r="Q20" s="40">
        <f t="shared" si="8"/>
        <v>6.5259648766188255E-2</v>
      </c>
      <c r="R20" s="24">
        <f t="shared" si="9"/>
        <v>13.797154105263159</v>
      </c>
      <c r="S20" s="24">
        <f t="shared" si="10"/>
        <v>0.34202251629932545</v>
      </c>
      <c r="T20" s="39">
        <f t="shared" si="11"/>
        <v>12.504696599999999</v>
      </c>
      <c r="U20" s="40">
        <f t="shared" si="12"/>
        <v>0.30998333163939423</v>
      </c>
      <c r="W20" s="37"/>
    </row>
    <row r="21" spans="1:23" x14ac:dyDescent="0.3">
      <c r="A21" s="17">
        <f t="shared" si="13"/>
        <v>13</v>
      </c>
      <c r="B21" s="43">
        <v>18946.509999999998</v>
      </c>
      <c r="C21" s="61"/>
      <c r="D21" s="43">
        <f t="shared" si="14"/>
        <v>26009.768927999998</v>
      </c>
      <c r="E21" s="44">
        <f t="shared" si="0"/>
        <v>644.76532980994</v>
      </c>
      <c r="F21" s="43">
        <f t="shared" si="15"/>
        <v>2167.480744</v>
      </c>
      <c r="G21" s="44">
        <f t="shared" si="1"/>
        <v>53.730444150828333</v>
      </c>
      <c r="H21" s="43">
        <f t="shared" si="16"/>
        <v>104.450632</v>
      </c>
      <c r="I21" s="44">
        <f t="shared" si="2"/>
        <v>2.5892635331272511</v>
      </c>
      <c r="J21" s="43">
        <f t="shared" si="17"/>
        <v>52.224743999999994</v>
      </c>
      <c r="K21" s="44">
        <f t="shared" si="3"/>
        <v>1.2946175870540084</v>
      </c>
      <c r="L21" s="39">
        <f t="shared" si="18"/>
        <v>13.162838526315788</v>
      </c>
      <c r="M21" s="40">
        <f t="shared" si="4"/>
        <v>0.3262982438309413</v>
      </c>
      <c r="N21" s="39">
        <f t="shared" si="5"/>
        <v>6.5814192631578941</v>
      </c>
      <c r="O21" s="40">
        <f t="shared" si="6"/>
        <v>0.16314912191547065</v>
      </c>
      <c r="P21" s="39">
        <f t="shared" si="7"/>
        <v>2.6325677052631575</v>
      </c>
      <c r="Q21" s="40">
        <f t="shared" si="8"/>
        <v>6.5259648766188255E-2</v>
      </c>
      <c r="R21" s="24">
        <f t="shared" si="9"/>
        <v>13.797154105263159</v>
      </c>
      <c r="S21" s="24">
        <f t="shared" si="10"/>
        <v>0.34202251629932545</v>
      </c>
      <c r="T21" s="39">
        <f t="shared" si="11"/>
        <v>12.504696599999999</v>
      </c>
      <c r="U21" s="40">
        <f t="shared" si="12"/>
        <v>0.30998333163939423</v>
      </c>
      <c r="W21" s="37"/>
    </row>
    <row r="22" spans="1:23" x14ac:dyDescent="0.3">
      <c r="A22" s="17">
        <f t="shared" si="13"/>
        <v>14</v>
      </c>
      <c r="B22" s="43">
        <v>19738.97</v>
      </c>
      <c r="C22" s="61"/>
      <c r="D22" s="43">
        <f t="shared" si="14"/>
        <v>27097.658016000001</v>
      </c>
      <c r="E22" s="44">
        <f t="shared" si="0"/>
        <v>671.73339586860652</v>
      </c>
      <c r="F22" s="43">
        <f t="shared" si="15"/>
        <v>2258.138168</v>
      </c>
      <c r="G22" s="44">
        <f t="shared" si="1"/>
        <v>55.977782989050539</v>
      </c>
      <c r="H22" s="43">
        <f t="shared" si="16"/>
        <v>104.450632</v>
      </c>
      <c r="I22" s="44">
        <f t="shared" si="2"/>
        <v>2.5892635331272511</v>
      </c>
      <c r="J22" s="43">
        <f t="shared" si="17"/>
        <v>52.224743999999994</v>
      </c>
      <c r="K22" s="44">
        <f t="shared" si="3"/>
        <v>1.2946175870540084</v>
      </c>
      <c r="L22" s="39">
        <f t="shared" si="18"/>
        <v>13.713389684210528</v>
      </c>
      <c r="M22" s="40">
        <f t="shared" si="4"/>
        <v>0.3399460505407928</v>
      </c>
      <c r="N22" s="39">
        <f t="shared" si="5"/>
        <v>6.8566948421052638</v>
      </c>
      <c r="O22" s="40">
        <f t="shared" si="6"/>
        <v>0.1699730252703964</v>
      </c>
      <c r="P22" s="39">
        <f t="shared" si="7"/>
        <v>2.7426779368421057</v>
      </c>
      <c r="Q22" s="40">
        <f t="shared" si="8"/>
        <v>6.798921010815856E-2</v>
      </c>
      <c r="R22" s="24">
        <f t="shared" si="9"/>
        <v>14.347705263157895</v>
      </c>
      <c r="S22" s="24">
        <f t="shared" si="10"/>
        <v>0.35567032300917689</v>
      </c>
      <c r="T22" s="39">
        <f t="shared" si="11"/>
        <v>13.027720200000001</v>
      </c>
      <c r="U22" s="40">
        <f t="shared" si="12"/>
        <v>0.32294874801375317</v>
      </c>
      <c r="W22" s="37"/>
    </row>
    <row r="23" spans="1:23" x14ac:dyDescent="0.3">
      <c r="A23" s="17">
        <f t="shared" si="13"/>
        <v>15</v>
      </c>
      <c r="B23" s="43">
        <v>19738.97</v>
      </c>
      <c r="C23" s="61"/>
      <c r="D23" s="43">
        <f t="shared" si="14"/>
        <v>27097.658016000001</v>
      </c>
      <c r="E23" s="44">
        <f t="shared" si="0"/>
        <v>671.73339586860652</v>
      </c>
      <c r="F23" s="43">
        <f t="shared" si="15"/>
        <v>2258.138168</v>
      </c>
      <c r="G23" s="44">
        <f t="shared" si="1"/>
        <v>55.977782989050539</v>
      </c>
      <c r="H23" s="43">
        <f t="shared" si="16"/>
        <v>104.450632</v>
      </c>
      <c r="I23" s="44">
        <f t="shared" si="2"/>
        <v>2.5892635331272511</v>
      </c>
      <c r="J23" s="43">
        <f t="shared" si="17"/>
        <v>52.224743999999994</v>
      </c>
      <c r="K23" s="44">
        <f t="shared" si="3"/>
        <v>1.2946175870540084</v>
      </c>
      <c r="L23" s="39">
        <f t="shared" si="18"/>
        <v>13.713389684210528</v>
      </c>
      <c r="M23" s="40">
        <f t="shared" si="4"/>
        <v>0.3399460505407928</v>
      </c>
      <c r="N23" s="39">
        <f t="shared" si="5"/>
        <v>6.8566948421052638</v>
      </c>
      <c r="O23" s="40">
        <f t="shared" si="6"/>
        <v>0.1699730252703964</v>
      </c>
      <c r="P23" s="39">
        <f t="shared" si="7"/>
        <v>2.7426779368421057</v>
      </c>
      <c r="Q23" s="40">
        <f t="shared" si="8"/>
        <v>6.798921010815856E-2</v>
      </c>
      <c r="R23" s="24">
        <f t="shared" si="9"/>
        <v>14.347705263157895</v>
      </c>
      <c r="S23" s="24">
        <f t="shared" si="10"/>
        <v>0.35567032300917689</v>
      </c>
      <c r="T23" s="39">
        <f t="shared" si="11"/>
        <v>13.027720200000001</v>
      </c>
      <c r="U23" s="40">
        <f t="shared" si="12"/>
        <v>0.32294874801375317</v>
      </c>
      <c r="W23" s="37"/>
    </row>
    <row r="24" spans="1:23" x14ac:dyDescent="0.3">
      <c r="A24" s="17">
        <f t="shared" si="13"/>
        <v>16</v>
      </c>
      <c r="B24" s="43">
        <v>20531.419999999998</v>
      </c>
      <c r="C24" s="61"/>
      <c r="D24" s="43">
        <f t="shared" si="14"/>
        <v>28185.533375999999</v>
      </c>
      <c r="E24" s="44">
        <f t="shared" si="0"/>
        <v>698.70112161904217</v>
      </c>
      <c r="F24" s="43">
        <f t="shared" si="15"/>
        <v>2348.7944480000001</v>
      </c>
      <c r="G24" s="44">
        <f t="shared" si="1"/>
        <v>58.225093468253519</v>
      </c>
      <c r="H24" s="43">
        <f t="shared" si="16"/>
        <v>52.224743999999994</v>
      </c>
      <c r="I24" s="44">
        <f t="shared" si="2"/>
        <v>1.2946175870540084</v>
      </c>
      <c r="J24" s="43">
        <f t="shared" si="17"/>
        <v>26.112943999999999</v>
      </c>
      <c r="K24" s="44">
        <f t="shared" si="3"/>
        <v>0.64732297303662123</v>
      </c>
      <c r="L24" s="39">
        <f t="shared" si="18"/>
        <v>14.263933894736843</v>
      </c>
      <c r="M24" s="40">
        <f t="shared" si="4"/>
        <v>0.35359368502987965</v>
      </c>
      <c r="N24" s="39">
        <f t="shared" si="5"/>
        <v>7.1319669473684213</v>
      </c>
      <c r="O24" s="40">
        <f t="shared" si="6"/>
        <v>0.17679684251493982</v>
      </c>
      <c r="P24" s="39">
        <f t="shared" si="7"/>
        <v>2.8527867789473684</v>
      </c>
      <c r="Q24" s="40">
        <f t="shared" si="8"/>
        <v>7.0718737005975932E-2</v>
      </c>
      <c r="R24" s="24">
        <f t="shared" si="9"/>
        <v>14.581088210526318</v>
      </c>
      <c r="S24" s="24">
        <f t="shared" si="10"/>
        <v>0.36145573515368945</v>
      </c>
      <c r="T24" s="39">
        <f t="shared" si="11"/>
        <v>13.5507372</v>
      </c>
      <c r="U24" s="40">
        <f t="shared" si="12"/>
        <v>0.33591400077838568</v>
      </c>
      <c r="W24" s="37"/>
    </row>
    <row r="25" spans="1:23" x14ac:dyDescent="0.3">
      <c r="A25" s="17">
        <f t="shared" si="13"/>
        <v>17</v>
      </c>
      <c r="B25" s="43">
        <v>20531.419999999998</v>
      </c>
      <c r="C25" s="61"/>
      <c r="D25" s="43">
        <f t="shared" si="14"/>
        <v>28185.533375999999</v>
      </c>
      <c r="E25" s="44">
        <f t="shared" si="0"/>
        <v>698.70112161904217</v>
      </c>
      <c r="F25" s="43">
        <f t="shared" si="15"/>
        <v>2348.7944480000001</v>
      </c>
      <c r="G25" s="44">
        <f t="shared" si="1"/>
        <v>58.225093468253519</v>
      </c>
      <c r="H25" s="43">
        <f t="shared" si="16"/>
        <v>52.224743999999994</v>
      </c>
      <c r="I25" s="44">
        <f t="shared" si="2"/>
        <v>1.2946175870540084</v>
      </c>
      <c r="J25" s="43">
        <f t="shared" si="17"/>
        <v>26.112943999999999</v>
      </c>
      <c r="K25" s="44">
        <f t="shared" si="3"/>
        <v>0.64732297303662123</v>
      </c>
      <c r="L25" s="39">
        <f t="shared" si="18"/>
        <v>14.263933894736843</v>
      </c>
      <c r="M25" s="40">
        <f t="shared" si="4"/>
        <v>0.35359368502987965</v>
      </c>
      <c r="N25" s="39">
        <f t="shared" si="5"/>
        <v>7.1319669473684213</v>
      </c>
      <c r="O25" s="40">
        <f t="shared" si="6"/>
        <v>0.17679684251493982</v>
      </c>
      <c r="P25" s="39">
        <f t="shared" si="7"/>
        <v>2.8527867789473684</v>
      </c>
      <c r="Q25" s="40">
        <f t="shared" si="8"/>
        <v>7.0718737005975932E-2</v>
      </c>
      <c r="R25" s="24">
        <f t="shared" si="9"/>
        <v>14.581088210526318</v>
      </c>
      <c r="S25" s="24">
        <f t="shared" si="10"/>
        <v>0.36145573515368945</v>
      </c>
      <c r="T25" s="39">
        <f t="shared" si="11"/>
        <v>13.5507372</v>
      </c>
      <c r="U25" s="40">
        <f t="shared" si="12"/>
        <v>0.33591400077838568</v>
      </c>
      <c r="W25" s="37"/>
    </row>
    <row r="26" spans="1:23" x14ac:dyDescent="0.3">
      <c r="A26" s="17">
        <f t="shared" si="13"/>
        <v>18</v>
      </c>
      <c r="B26" s="43">
        <v>21323.87</v>
      </c>
      <c r="C26" s="61"/>
      <c r="D26" s="43">
        <f t="shared" si="14"/>
        <v>29273.408735999998</v>
      </c>
      <c r="E26" s="44">
        <f t="shared" si="0"/>
        <v>725.66884736947782</v>
      </c>
      <c r="F26" s="43">
        <f t="shared" si="15"/>
        <v>2439.4507279999998</v>
      </c>
      <c r="G26" s="44">
        <f t="shared" si="1"/>
        <v>60.472403947456485</v>
      </c>
      <c r="H26" s="43">
        <f t="shared" si="16"/>
        <v>52.224743999999994</v>
      </c>
      <c r="I26" s="44">
        <f t="shared" si="2"/>
        <v>1.2946175870540084</v>
      </c>
      <c r="J26" s="43">
        <f t="shared" si="17"/>
        <v>26.112943999999999</v>
      </c>
      <c r="K26" s="44">
        <f t="shared" si="3"/>
        <v>0.64732297303662123</v>
      </c>
      <c r="L26" s="39">
        <f t="shared" si="18"/>
        <v>14.814478105263158</v>
      </c>
      <c r="M26" s="40">
        <f t="shared" si="4"/>
        <v>0.36724131951896655</v>
      </c>
      <c r="N26" s="39">
        <f t="shared" si="5"/>
        <v>7.4072390526315788</v>
      </c>
      <c r="O26" s="40">
        <f t="shared" si="6"/>
        <v>0.18362065975948327</v>
      </c>
      <c r="P26" s="39">
        <f t="shared" si="7"/>
        <v>2.9628956210526316</v>
      </c>
      <c r="Q26" s="40">
        <f t="shared" si="8"/>
        <v>7.3448263903793304E-2</v>
      </c>
      <c r="R26" s="24">
        <f t="shared" si="9"/>
        <v>15.131632421052631</v>
      </c>
      <c r="S26" s="24">
        <f t="shared" si="10"/>
        <v>0.3751033696427763</v>
      </c>
      <c r="T26" s="39">
        <f t="shared" si="11"/>
        <v>14.073754199999998</v>
      </c>
      <c r="U26" s="40">
        <f t="shared" si="12"/>
        <v>0.34887925354301813</v>
      </c>
      <c r="W26" s="37"/>
    </row>
    <row r="27" spans="1:23" x14ac:dyDescent="0.3">
      <c r="A27" s="17">
        <f t="shared" si="13"/>
        <v>19</v>
      </c>
      <c r="B27" s="43">
        <v>21323.87</v>
      </c>
      <c r="C27" s="61"/>
      <c r="D27" s="43">
        <f t="shared" si="14"/>
        <v>29273.408735999998</v>
      </c>
      <c r="E27" s="44">
        <f t="shared" si="0"/>
        <v>725.66884736947782</v>
      </c>
      <c r="F27" s="43">
        <f t="shared" si="15"/>
        <v>2439.4507279999998</v>
      </c>
      <c r="G27" s="44">
        <f t="shared" si="1"/>
        <v>60.472403947456485</v>
      </c>
      <c r="H27" s="43">
        <f t="shared" si="16"/>
        <v>52.224743999999994</v>
      </c>
      <c r="I27" s="44">
        <f t="shared" si="2"/>
        <v>1.2946175870540084</v>
      </c>
      <c r="J27" s="43">
        <f t="shared" si="17"/>
        <v>26.112943999999999</v>
      </c>
      <c r="K27" s="44">
        <f t="shared" si="3"/>
        <v>0.64732297303662123</v>
      </c>
      <c r="L27" s="39">
        <f t="shared" si="18"/>
        <v>14.814478105263158</v>
      </c>
      <c r="M27" s="40">
        <f t="shared" si="4"/>
        <v>0.36724131951896655</v>
      </c>
      <c r="N27" s="39">
        <f t="shared" si="5"/>
        <v>7.4072390526315788</v>
      </c>
      <c r="O27" s="40">
        <f t="shared" si="6"/>
        <v>0.18362065975948327</v>
      </c>
      <c r="P27" s="39">
        <f t="shared" si="7"/>
        <v>2.9628956210526316</v>
      </c>
      <c r="Q27" s="40">
        <f t="shared" si="8"/>
        <v>7.3448263903793304E-2</v>
      </c>
      <c r="R27" s="24">
        <f t="shared" si="9"/>
        <v>15.131632421052631</v>
      </c>
      <c r="S27" s="24">
        <f t="shared" si="10"/>
        <v>0.3751033696427763</v>
      </c>
      <c r="T27" s="39">
        <f t="shared" si="11"/>
        <v>14.073754199999998</v>
      </c>
      <c r="U27" s="40">
        <f t="shared" si="12"/>
        <v>0.34887925354301813</v>
      </c>
      <c r="W27" s="37"/>
    </row>
    <row r="28" spans="1:23" x14ac:dyDescent="0.3">
      <c r="A28" s="17">
        <f t="shared" si="13"/>
        <v>20</v>
      </c>
      <c r="B28" s="43">
        <v>22116.33</v>
      </c>
      <c r="C28" s="61"/>
      <c r="D28" s="43">
        <f t="shared" si="14"/>
        <v>30361.297824000001</v>
      </c>
      <c r="E28" s="44">
        <f t="shared" si="0"/>
        <v>752.63691342814434</v>
      </c>
      <c r="F28" s="43">
        <f t="shared" si="15"/>
        <v>2530.1081520000002</v>
      </c>
      <c r="G28" s="44">
        <f t="shared" si="1"/>
        <v>62.719742785678704</v>
      </c>
      <c r="H28" s="43">
        <f t="shared" si="16"/>
        <v>52.224743999999994</v>
      </c>
      <c r="I28" s="44">
        <f t="shared" si="2"/>
        <v>1.2946175870540084</v>
      </c>
      <c r="J28" s="43">
        <f t="shared" si="17"/>
        <v>26.112943999999999</v>
      </c>
      <c r="K28" s="44">
        <f t="shared" si="3"/>
        <v>0.64732297303662123</v>
      </c>
      <c r="L28" s="39">
        <f t="shared" si="18"/>
        <v>15.365029263157895</v>
      </c>
      <c r="M28" s="40">
        <f t="shared" si="4"/>
        <v>0.38088912622881799</v>
      </c>
      <c r="N28" s="39">
        <f t="shared" si="5"/>
        <v>7.6825146315789477</v>
      </c>
      <c r="O28" s="40">
        <f t="shared" si="6"/>
        <v>0.19044456311440899</v>
      </c>
      <c r="P28" s="39">
        <f t="shared" si="7"/>
        <v>3.0730058526315789</v>
      </c>
      <c r="Q28" s="40">
        <f t="shared" si="8"/>
        <v>7.6177825245763595E-2</v>
      </c>
      <c r="R28" s="24">
        <f t="shared" si="9"/>
        <v>15.68218357894737</v>
      </c>
      <c r="S28" s="24">
        <f t="shared" si="10"/>
        <v>0.38875117635262779</v>
      </c>
      <c r="T28" s="39">
        <f t="shared" si="11"/>
        <v>14.5967778</v>
      </c>
      <c r="U28" s="40">
        <f t="shared" si="12"/>
        <v>0.36184466991737707</v>
      </c>
      <c r="W28" s="37"/>
    </row>
    <row r="29" spans="1:23" x14ac:dyDescent="0.3">
      <c r="A29" s="17">
        <f t="shared" si="13"/>
        <v>21</v>
      </c>
      <c r="B29" s="43">
        <v>22116.33</v>
      </c>
      <c r="C29" s="61"/>
      <c r="D29" s="43">
        <f t="shared" si="14"/>
        <v>30361.297824000001</v>
      </c>
      <c r="E29" s="44">
        <f t="shared" si="0"/>
        <v>752.63691342814434</v>
      </c>
      <c r="F29" s="43">
        <f t="shared" si="15"/>
        <v>2530.1081520000002</v>
      </c>
      <c r="G29" s="44">
        <f t="shared" si="1"/>
        <v>62.719742785678704</v>
      </c>
      <c r="H29" s="43">
        <f t="shared" si="16"/>
        <v>52.224743999999994</v>
      </c>
      <c r="I29" s="44">
        <f t="shared" si="2"/>
        <v>1.2946175870540084</v>
      </c>
      <c r="J29" s="43">
        <f t="shared" si="17"/>
        <v>26.112943999999999</v>
      </c>
      <c r="K29" s="44">
        <f t="shared" si="3"/>
        <v>0.64732297303662123</v>
      </c>
      <c r="L29" s="39">
        <f t="shared" si="18"/>
        <v>15.365029263157895</v>
      </c>
      <c r="M29" s="40">
        <f t="shared" si="4"/>
        <v>0.38088912622881799</v>
      </c>
      <c r="N29" s="39">
        <f t="shared" si="5"/>
        <v>7.6825146315789477</v>
      </c>
      <c r="O29" s="40">
        <f t="shared" si="6"/>
        <v>0.19044456311440899</v>
      </c>
      <c r="P29" s="39">
        <f t="shared" si="7"/>
        <v>3.0730058526315789</v>
      </c>
      <c r="Q29" s="40">
        <f t="shared" si="8"/>
        <v>7.6177825245763595E-2</v>
      </c>
      <c r="R29" s="24">
        <f t="shared" si="9"/>
        <v>15.68218357894737</v>
      </c>
      <c r="S29" s="24">
        <f t="shared" si="10"/>
        <v>0.38875117635262779</v>
      </c>
      <c r="T29" s="39">
        <f t="shared" si="11"/>
        <v>14.5967778</v>
      </c>
      <c r="U29" s="40">
        <f t="shared" si="12"/>
        <v>0.36184466991737707</v>
      </c>
      <c r="W29" s="37"/>
    </row>
    <row r="30" spans="1:23" x14ac:dyDescent="0.3">
      <c r="A30" s="17">
        <f t="shared" si="13"/>
        <v>22</v>
      </c>
      <c r="B30" s="43">
        <v>22908.78</v>
      </c>
      <c r="C30" s="61"/>
      <c r="D30" s="43">
        <f t="shared" si="14"/>
        <v>31449.173183999999</v>
      </c>
      <c r="E30" s="44">
        <f t="shared" si="0"/>
        <v>779.60463917857999</v>
      </c>
      <c r="F30" s="43">
        <f t="shared" si="15"/>
        <v>2620.7644319999999</v>
      </c>
      <c r="G30" s="44">
        <f t="shared" si="1"/>
        <v>64.96705326488167</v>
      </c>
      <c r="H30" s="43">
        <f t="shared" si="16"/>
        <v>23.720840000000251</v>
      </c>
      <c r="I30" s="44">
        <f t="shared" si="2"/>
        <v>0.58802426381821105</v>
      </c>
      <c r="J30" s="43">
        <f t="shared" si="17"/>
        <v>0</v>
      </c>
      <c r="K30" s="44">
        <f t="shared" si="3"/>
        <v>0</v>
      </c>
      <c r="L30" s="39">
        <f t="shared" si="18"/>
        <v>15.91557347368421</v>
      </c>
      <c r="M30" s="40">
        <f t="shared" si="4"/>
        <v>0.39453676071790483</v>
      </c>
      <c r="N30" s="39">
        <f t="shared" si="5"/>
        <v>7.9577867368421051</v>
      </c>
      <c r="O30" s="40">
        <f t="shared" si="6"/>
        <v>0.19726838035895242</v>
      </c>
      <c r="P30" s="39">
        <f t="shared" si="7"/>
        <v>3.1831146947368421</v>
      </c>
      <c r="Q30" s="40">
        <f t="shared" si="8"/>
        <v>7.8907352143580967E-2</v>
      </c>
      <c r="R30" s="24">
        <f t="shared" si="9"/>
        <v>16.059627157894738</v>
      </c>
      <c r="S30" s="24">
        <f t="shared" si="10"/>
        <v>0.39810775827145672</v>
      </c>
      <c r="T30" s="39">
        <f t="shared" si="11"/>
        <v>15.119794799999999</v>
      </c>
      <c r="U30" s="40">
        <f t="shared" si="12"/>
        <v>0.37480992268200963</v>
      </c>
      <c r="W30" s="37"/>
    </row>
    <row r="31" spans="1:23" x14ac:dyDescent="0.3">
      <c r="A31" s="17">
        <f t="shared" si="13"/>
        <v>23</v>
      </c>
      <c r="B31" s="43">
        <v>23701.23</v>
      </c>
      <c r="C31" s="61"/>
      <c r="D31" s="43">
        <f t="shared" si="14"/>
        <v>32537.048544000001</v>
      </c>
      <c r="E31" s="44">
        <f t="shared" si="0"/>
        <v>806.57236492901575</v>
      </c>
      <c r="F31" s="43">
        <f t="shared" si="15"/>
        <v>2711.4207120000001</v>
      </c>
      <c r="G31" s="44">
        <f t="shared" si="1"/>
        <v>67.214363744084636</v>
      </c>
      <c r="H31" s="43">
        <f t="shared" si="16"/>
        <v>0</v>
      </c>
      <c r="I31" s="44">
        <f t="shared" si="2"/>
        <v>0</v>
      </c>
      <c r="J31" s="43">
        <f t="shared" si="17"/>
        <v>0</v>
      </c>
      <c r="K31" s="44">
        <f t="shared" si="3"/>
        <v>0</v>
      </c>
      <c r="L31" s="39">
        <f t="shared" si="18"/>
        <v>16.466117684210527</v>
      </c>
      <c r="M31" s="40">
        <f t="shared" si="4"/>
        <v>0.40818439520699173</v>
      </c>
      <c r="N31" s="39">
        <f t="shared" si="5"/>
        <v>8.2330588421052635</v>
      </c>
      <c r="O31" s="40">
        <f t="shared" si="6"/>
        <v>0.20409219760349587</v>
      </c>
      <c r="P31" s="39">
        <f t="shared" si="7"/>
        <v>3.2932235368421052</v>
      </c>
      <c r="Q31" s="40">
        <f t="shared" si="8"/>
        <v>8.1636879041398352E-2</v>
      </c>
      <c r="R31" s="24">
        <f t="shared" si="9"/>
        <v>16.466117684210527</v>
      </c>
      <c r="S31" s="24">
        <f t="shared" si="10"/>
        <v>0.40818439520699173</v>
      </c>
      <c r="T31" s="39">
        <f t="shared" si="11"/>
        <v>15.6428118</v>
      </c>
      <c r="U31" s="40">
        <f t="shared" si="12"/>
        <v>0.3877751754466422</v>
      </c>
      <c r="W31" s="37"/>
    </row>
    <row r="32" spans="1:23" x14ac:dyDescent="0.3">
      <c r="A32" s="17">
        <f t="shared" si="13"/>
        <v>24</v>
      </c>
      <c r="B32" s="43">
        <v>24493.66</v>
      </c>
      <c r="C32" s="61"/>
      <c r="D32" s="43">
        <f t="shared" si="14"/>
        <v>33624.896448</v>
      </c>
      <c r="E32" s="44">
        <f t="shared" si="0"/>
        <v>833.53941006298976</v>
      </c>
      <c r="F32" s="43">
        <f t="shared" si="15"/>
        <v>2802.0747040000001</v>
      </c>
      <c r="G32" s="44">
        <f t="shared" si="1"/>
        <v>69.461617505249151</v>
      </c>
      <c r="H32" s="43">
        <f t="shared" si="16"/>
        <v>0</v>
      </c>
      <c r="I32" s="44">
        <f t="shared" si="2"/>
        <v>0</v>
      </c>
      <c r="J32" s="43">
        <f t="shared" si="17"/>
        <v>0</v>
      </c>
      <c r="K32" s="44">
        <f t="shared" si="3"/>
        <v>0</v>
      </c>
      <c r="L32" s="39">
        <f t="shared" si="18"/>
        <v>17.016648</v>
      </c>
      <c r="M32" s="40">
        <f t="shared" si="4"/>
        <v>0.42183168525454945</v>
      </c>
      <c r="N32" s="39">
        <f t="shared" si="5"/>
        <v>8.508324</v>
      </c>
      <c r="O32" s="40">
        <f t="shared" si="6"/>
        <v>0.21091584262727472</v>
      </c>
      <c r="P32" s="39">
        <f t="shared" si="7"/>
        <v>3.4033296000000002</v>
      </c>
      <c r="Q32" s="40">
        <f t="shared" si="8"/>
        <v>8.4366337050909901E-2</v>
      </c>
      <c r="R32" s="24">
        <f t="shared" si="9"/>
        <v>17.016648000000004</v>
      </c>
      <c r="S32" s="24">
        <f t="shared" si="10"/>
        <v>0.42183168525454956</v>
      </c>
      <c r="T32" s="39">
        <f t="shared" si="11"/>
        <v>16.165815599999998</v>
      </c>
      <c r="U32" s="40">
        <f t="shared" si="12"/>
        <v>0.40074010099182195</v>
      </c>
      <c r="W32" s="37"/>
    </row>
    <row r="33" spans="1:23" x14ac:dyDescent="0.3">
      <c r="A33" s="17">
        <f t="shared" si="13"/>
        <v>25</v>
      </c>
      <c r="B33" s="43">
        <v>24493.66</v>
      </c>
      <c r="C33" s="61"/>
      <c r="D33" s="43">
        <f t="shared" si="14"/>
        <v>33624.896448</v>
      </c>
      <c r="E33" s="44">
        <f t="shared" si="0"/>
        <v>833.53941006298976</v>
      </c>
      <c r="F33" s="43">
        <f t="shared" si="15"/>
        <v>2802.0747040000001</v>
      </c>
      <c r="G33" s="44">
        <f t="shared" si="1"/>
        <v>69.461617505249151</v>
      </c>
      <c r="H33" s="43">
        <f t="shared" si="16"/>
        <v>0</v>
      </c>
      <c r="I33" s="44">
        <f t="shared" si="2"/>
        <v>0</v>
      </c>
      <c r="J33" s="43">
        <f t="shared" si="17"/>
        <v>0</v>
      </c>
      <c r="K33" s="44">
        <f t="shared" si="3"/>
        <v>0</v>
      </c>
      <c r="L33" s="39">
        <f t="shared" si="18"/>
        <v>17.016648</v>
      </c>
      <c r="M33" s="40">
        <f t="shared" si="4"/>
        <v>0.42183168525454945</v>
      </c>
      <c r="N33" s="39">
        <f t="shared" si="5"/>
        <v>8.508324</v>
      </c>
      <c r="O33" s="40">
        <f t="shared" si="6"/>
        <v>0.21091584262727472</v>
      </c>
      <c r="P33" s="39">
        <f t="shared" si="7"/>
        <v>3.4033296000000002</v>
      </c>
      <c r="Q33" s="40">
        <f t="shared" si="8"/>
        <v>8.4366337050909901E-2</v>
      </c>
      <c r="R33" s="24">
        <f t="shared" si="9"/>
        <v>17.016648000000004</v>
      </c>
      <c r="S33" s="24">
        <f t="shared" si="10"/>
        <v>0.42183168525454956</v>
      </c>
      <c r="T33" s="39">
        <f t="shared" si="11"/>
        <v>16.165815599999998</v>
      </c>
      <c r="U33" s="40">
        <f t="shared" si="12"/>
        <v>0.40074010099182195</v>
      </c>
      <c r="W33" s="37"/>
    </row>
    <row r="34" spans="1:23" x14ac:dyDescent="0.3">
      <c r="A34" s="17">
        <f t="shared" si="13"/>
        <v>26</v>
      </c>
      <c r="B34" s="43">
        <v>24493.66</v>
      </c>
      <c r="C34" s="61"/>
      <c r="D34" s="43">
        <f t="shared" si="14"/>
        <v>33624.896448</v>
      </c>
      <c r="E34" s="44">
        <f t="shared" si="0"/>
        <v>833.53941006298976</v>
      </c>
      <c r="F34" s="43">
        <f t="shared" si="15"/>
        <v>2802.0747040000001</v>
      </c>
      <c r="G34" s="44">
        <f t="shared" si="1"/>
        <v>69.461617505249151</v>
      </c>
      <c r="H34" s="43">
        <f t="shared" si="16"/>
        <v>0</v>
      </c>
      <c r="I34" s="44">
        <f t="shared" si="2"/>
        <v>0</v>
      </c>
      <c r="J34" s="43">
        <f t="shared" si="17"/>
        <v>0</v>
      </c>
      <c r="K34" s="44">
        <f t="shared" si="3"/>
        <v>0</v>
      </c>
      <c r="L34" s="39">
        <f t="shared" si="18"/>
        <v>17.016648</v>
      </c>
      <c r="M34" s="40">
        <f t="shared" si="4"/>
        <v>0.42183168525454945</v>
      </c>
      <c r="N34" s="39">
        <f t="shared" si="5"/>
        <v>8.508324</v>
      </c>
      <c r="O34" s="40">
        <f t="shared" si="6"/>
        <v>0.21091584262727472</v>
      </c>
      <c r="P34" s="39">
        <f t="shared" si="7"/>
        <v>3.4033296000000002</v>
      </c>
      <c r="Q34" s="40">
        <f t="shared" si="8"/>
        <v>8.4366337050909901E-2</v>
      </c>
      <c r="R34" s="24">
        <f t="shared" si="9"/>
        <v>17.016648000000004</v>
      </c>
      <c r="S34" s="24">
        <f t="shared" si="10"/>
        <v>0.42183168525454956</v>
      </c>
      <c r="T34" s="39">
        <f t="shared" si="11"/>
        <v>16.165815599999998</v>
      </c>
      <c r="U34" s="40">
        <f t="shared" si="12"/>
        <v>0.40074010099182195</v>
      </c>
      <c r="W34" s="37"/>
    </row>
    <row r="35" spans="1:23" x14ac:dyDescent="0.3">
      <c r="A35" s="17">
        <f t="shared" si="13"/>
        <v>27</v>
      </c>
      <c r="B35" s="43">
        <v>24493.66</v>
      </c>
      <c r="C35" s="61"/>
      <c r="D35" s="43">
        <f t="shared" si="14"/>
        <v>33624.896448</v>
      </c>
      <c r="E35" s="44">
        <f t="shared" si="0"/>
        <v>833.53941006298976</v>
      </c>
      <c r="F35" s="43">
        <f t="shared" si="15"/>
        <v>2802.0747040000001</v>
      </c>
      <c r="G35" s="44">
        <f t="shared" si="1"/>
        <v>69.461617505249151</v>
      </c>
      <c r="H35" s="43">
        <f t="shared" si="16"/>
        <v>0</v>
      </c>
      <c r="I35" s="44">
        <f t="shared" si="2"/>
        <v>0</v>
      </c>
      <c r="J35" s="43">
        <f t="shared" si="17"/>
        <v>0</v>
      </c>
      <c r="K35" s="44">
        <f t="shared" si="3"/>
        <v>0</v>
      </c>
      <c r="L35" s="39">
        <f t="shared" si="18"/>
        <v>17.016648</v>
      </c>
      <c r="M35" s="40">
        <f t="shared" si="4"/>
        <v>0.42183168525454945</v>
      </c>
      <c r="N35" s="39">
        <f t="shared" si="5"/>
        <v>8.508324</v>
      </c>
      <c r="O35" s="40">
        <f t="shared" si="6"/>
        <v>0.21091584262727472</v>
      </c>
      <c r="P35" s="39">
        <f t="shared" si="7"/>
        <v>3.4033296000000002</v>
      </c>
      <c r="Q35" s="40">
        <f t="shared" si="8"/>
        <v>8.4366337050909901E-2</v>
      </c>
      <c r="R35" s="24">
        <f t="shared" si="9"/>
        <v>17.016648000000004</v>
      </c>
      <c r="S35" s="24">
        <f t="shared" si="10"/>
        <v>0.42183168525454956</v>
      </c>
      <c r="T35" s="39">
        <f t="shared" si="11"/>
        <v>16.165815599999998</v>
      </c>
      <c r="U35" s="40">
        <f t="shared" si="12"/>
        <v>0.40074010099182195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mergeCells count="286">
    <mergeCell ref="B11:C11"/>
    <mergeCell ref="B12:C12"/>
    <mergeCell ref="B13:C13"/>
    <mergeCell ref="B14:C14"/>
    <mergeCell ref="B22:C22"/>
    <mergeCell ref="B23:C23"/>
    <mergeCell ref="B16:C16"/>
    <mergeCell ref="B17:C17"/>
    <mergeCell ref="B18:C18"/>
    <mergeCell ref="B19:C19"/>
    <mergeCell ref="B15:C15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8:C8"/>
    <mergeCell ref="B9:C9"/>
    <mergeCell ref="B10:C10"/>
    <mergeCell ref="B32:C32"/>
    <mergeCell ref="B24:C24"/>
    <mergeCell ref="B25:C25"/>
    <mergeCell ref="B26:C26"/>
    <mergeCell ref="B27:C27"/>
    <mergeCell ref="B20:C20"/>
    <mergeCell ref="B21:C21"/>
    <mergeCell ref="B33:C33"/>
    <mergeCell ref="B34:C34"/>
    <mergeCell ref="B35:C35"/>
    <mergeCell ref="B28:C28"/>
    <mergeCell ref="B5:C5"/>
    <mergeCell ref="D5:E5"/>
    <mergeCell ref="D6:E6"/>
    <mergeCell ref="B7:C7"/>
    <mergeCell ref="D29:E29"/>
    <mergeCell ref="D30:E30"/>
    <mergeCell ref="D31:E31"/>
    <mergeCell ref="D32:E32"/>
    <mergeCell ref="D33:E33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  <mergeCell ref="D22:E22"/>
    <mergeCell ref="B29:C29"/>
    <mergeCell ref="B30:C30"/>
    <mergeCell ref="B31:C31"/>
    <mergeCell ref="T5:U5"/>
    <mergeCell ref="H4:I4"/>
    <mergeCell ref="J4:K4"/>
    <mergeCell ref="J5:K5"/>
    <mergeCell ref="L5:Q5"/>
    <mergeCell ref="J6:K6"/>
    <mergeCell ref="D35:E35"/>
    <mergeCell ref="D36:E36"/>
    <mergeCell ref="D7:E7"/>
    <mergeCell ref="D34:E34"/>
    <mergeCell ref="L4:Q4"/>
    <mergeCell ref="B4:E4"/>
    <mergeCell ref="B6:C6"/>
    <mergeCell ref="P6:Q6"/>
    <mergeCell ref="F5:G5"/>
    <mergeCell ref="H5:I5"/>
    <mergeCell ref="H6:I6"/>
    <mergeCell ref="L9:M9"/>
    <mergeCell ref="L10:M10"/>
    <mergeCell ref="F8:G8"/>
    <mergeCell ref="F9:G9"/>
    <mergeCell ref="F10:G10"/>
    <mergeCell ref="J7:K7"/>
    <mergeCell ref="F11:G11"/>
    <mergeCell ref="F12:G12"/>
    <mergeCell ref="F7:G7"/>
    <mergeCell ref="H7:I7"/>
    <mergeCell ref="H8:I8"/>
    <mergeCell ref="H9:I9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T7:U7"/>
    <mergeCell ref="H14:I14"/>
    <mergeCell ref="H15:I15"/>
    <mergeCell ref="H16:I16"/>
    <mergeCell ref="H17:I17"/>
    <mergeCell ref="J17:K17"/>
    <mergeCell ref="N8:O8"/>
    <mergeCell ref="N9:O9"/>
    <mergeCell ref="N10:O1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N16:O16"/>
    <mergeCell ref="N17:O17"/>
    <mergeCell ref="T15:U15"/>
    <mergeCell ref="T16:U16"/>
    <mergeCell ref="T17:U17"/>
    <mergeCell ref="P16:Q16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P35:Q35"/>
    <mergeCell ref="P36:Q36"/>
    <mergeCell ref="P25:Q25"/>
    <mergeCell ref="P17:Q17"/>
    <mergeCell ref="P18:Q18"/>
    <mergeCell ref="T20:U20"/>
    <mergeCell ref="T21:U21"/>
    <mergeCell ref="T22:U22"/>
    <mergeCell ref="T23:U23"/>
    <mergeCell ref="T24:U24"/>
    <mergeCell ref="T25:U25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T14:U14"/>
    <mergeCell ref="T18:U18"/>
    <mergeCell ref="T19:U19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32:U32"/>
    <mergeCell ref="T33:U33"/>
    <mergeCell ref="T34:U34"/>
    <mergeCell ref="T35:U35"/>
    <mergeCell ref="T36:U36"/>
    <mergeCell ref="T26:U26"/>
    <mergeCell ref="T27:U27"/>
    <mergeCell ref="T28:U28"/>
    <mergeCell ref="T29:U29"/>
    <mergeCell ref="T30:U30"/>
    <mergeCell ref="T31:U3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/>
  </sheetViews>
  <sheetFormatPr defaultColWidth="8.85546875" defaultRowHeight="15" x14ac:dyDescent="0.3"/>
  <cols>
    <col min="1" max="1" width="7.5703125" style="1" bestFit="1" customWidth="1"/>
    <col min="2" max="2" width="8.85546875" style="1" customWidth="1"/>
    <col min="3" max="3" width="7.5703125" style="1" bestFit="1" customWidth="1"/>
    <col min="4" max="16384" width="8.85546875" style="1"/>
  </cols>
  <sheetData>
    <row r="1" spans="1:14" ht="16.5" x14ac:dyDescent="0.3">
      <c r="E1" s="33"/>
      <c r="N1" s="34">
        <f>Inhoud!$C$3</f>
        <v>43922</v>
      </c>
    </row>
    <row r="3" spans="1:14" ht="16.5" x14ac:dyDescent="0.3">
      <c r="A3" s="27" t="s">
        <v>72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6"/>
      <c r="N3" s="26"/>
    </row>
    <row r="8" spans="1:14" x14ac:dyDescent="0.3">
      <c r="A8" s="14" t="s">
        <v>5</v>
      </c>
      <c r="B8" s="15"/>
      <c r="C8" s="16"/>
      <c r="D8" s="16"/>
      <c r="E8" s="14" t="s">
        <v>6</v>
      </c>
      <c r="F8" s="15"/>
      <c r="G8" s="14" t="s">
        <v>9</v>
      </c>
      <c r="H8" s="16"/>
      <c r="I8" s="16"/>
      <c r="J8" s="16"/>
      <c r="K8" s="16"/>
      <c r="L8" s="16"/>
      <c r="M8" s="16"/>
      <c r="N8" s="15"/>
    </row>
    <row r="9" spans="1:14" x14ac:dyDescent="0.3">
      <c r="A9" s="59">
        <v>1</v>
      </c>
      <c r="B9" s="48"/>
      <c r="C9" s="51"/>
      <c r="D9" s="48"/>
      <c r="E9" s="51"/>
      <c r="F9" s="48"/>
      <c r="G9" s="51" t="s">
        <v>12</v>
      </c>
      <c r="H9" s="52"/>
      <c r="I9" s="52"/>
      <c r="J9" s="52"/>
      <c r="K9" s="52"/>
      <c r="L9" s="48"/>
      <c r="M9" s="51" t="s">
        <v>13</v>
      </c>
      <c r="N9" s="48"/>
    </row>
    <row r="10" spans="1:14" x14ac:dyDescent="0.3">
      <c r="A10" s="21" t="s">
        <v>14</v>
      </c>
      <c r="B10" s="29"/>
      <c r="C10" s="60">
        <f>Inhoud!$C$3</f>
        <v>43922</v>
      </c>
      <c r="D10" s="54"/>
      <c r="E10" s="30">
        <f>C10</f>
        <v>43922</v>
      </c>
      <c r="F10" s="23"/>
      <c r="G10" s="21">
        <v>1</v>
      </c>
      <c r="H10" s="23"/>
      <c r="I10" s="21">
        <v>0.5</v>
      </c>
      <c r="J10" s="23"/>
      <c r="K10" s="21">
        <v>0.2</v>
      </c>
      <c r="L10" s="23"/>
      <c r="N10" s="31"/>
    </row>
    <row r="11" spans="1:14" x14ac:dyDescent="0.3">
      <c r="A11" s="63"/>
      <c r="B11" s="50"/>
      <c r="C11" s="63"/>
      <c r="D11" s="50"/>
      <c r="E11" s="63"/>
      <c r="F11" s="50"/>
      <c r="G11" s="63"/>
      <c r="H11" s="50"/>
      <c r="I11" s="63"/>
      <c r="J11" s="50"/>
      <c r="K11" s="63"/>
      <c r="L11" s="50"/>
      <c r="M11" s="63"/>
      <c r="N11" s="50"/>
    </row>
    <row r="12" spans="1:14" x14ac:dyDescent="0.3">
      <c r="A12" s="43">
        <v>16244.56</v>
      </c>
      <c r="B12" s="44"/>
      <c r="C12" s="43">
        <f>A12*GS!U2</f>
        <v>22300.531967999999</v>
      </c>
      <c r="D12" s="44">
        <f>C12/40.3399</f>
        <v>552.81574738658253</v>
      </c>
      <c r="E12" s="43">
        <f>A12*GS!U2/12</f>
        <v>1858.3776639999999</v>
      </c>
      <c r="F12" s="44">
        <f>+E12/40.3399</f>
        <v>46.067978948881873</v>
      </c>
      <c r="G12" s="39">
        <f>C12/1976</f>
        <v>11.285694315789474</v>
      </c>
      <c r="H12" s="40">
        <f>+G12/40.3399</f>
        <v>0.27976505434543653</v>
      </c>
      <c r="I12" s="39">
        <f>+G12/2</f>
        <v>5.642847157894737</v>
      </c>
      <c r="J12" s="40">
        <f>+I12/40.3399</f>
        <v>0.13988252717271826</v>
      </c>
      <c r="K12" s="39">
        <f>+G12/5</f>
        <v>2.2571388631578948</v>
      </c>
      <c r="L12" s="40">
        <f>+K12/40.3399</f>
        <v>5.59530108690873E-2</v>
      </c>
      <c r="M12" s="39">
        <f>C12/2080</f>
        <v>10.721409599999999</v>
      </c>
      <c r="N12" s="40">
        <f>M12/40.3399</f>
        <v>0.26577680162816464</v>
      </c>
    </row>
    <row r="13" spans="1:14" x14ac:dyDescent="0.3">
      <c r="A13" s="62"/>
      <c r="B13" s="42"/>
      <c r="C13" s="62"/>
      <c r="D13" s="42"/>
      <c r="E13" s="62"/>
      <c r="F13" s="42"/>
      <c r="G13" s="62"/>
      <c r="H13" s="42"/>
      <c r="I13" s="62"/>
      <c r="J13" s="42"/>
      <c r="K13" s="62"/>
      <c r="L13" s="42"/>
      <c r="M13" s="62"/>
      <c r="N13" s="42"/>
    </row>
  </sheetData>
  <mergeCells count="27">
    <mergeCell ref="A9:B9"/>
    <mergeCell ref="C9:D9"/>
    <mergeCell ref="E9:F9"/>
    <mergeCell ref="C10:D10"/>
    <mergeCell ref="G11:H11"/>
    <mergeCell ref="G9:L9"/>
    <mergeCell ref="M9:N9"/>
    <mergeCell ref="E13:F13"/>
    <mergeCell ref="K12:L12"/>
    <mergeCell ref="K13:L13"/>
    <mergeCell ref="E11:F11"/>
    <mergeCell ref="K11:L11"/>
    <mergeCell ref="M11:N11"/>
    <mergeCell ref="M12:N12"/>
    <mergeCell ref="M13:N13"/>
    <mergeCell ref="I12:J12"/>
    <mergeCell ref="I13:J13"/>
    <mergeCell ref="A12:B12"/>
    <mergeCell ref="A13:B13"/>
    <mergeCell ref="C12:D12"/>
    <mergeCell ref="C13:D13"/>
    <mergeCell ref="I11:J11"/>
    <mergeCell ref="G12:H12"/>
    <mergeCell ref="G13:H13"/>
    <mergeCell ref="E12:F12"/>
    <mergeCell ref="A11:B11"/>
    <mergeCell ref="C11:D1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42578125" style="1" bestFit="1" customWidth="1"/>
    <col min="24" max="16384" width="8.85546875" style="1"/>
  </cols>
  <sheetData>
    <row r="1" spans="1:23" ht="16.5" x14ac:dyDescent="0.3">
      <c r="A1" s="5" t="s">
        <v>18</v>
      </c>
      <c r="B1" s="5" t="s">
        <v>1</v>
      </c>
      <c r="C1" s="5" t="s">
        <v>77</v>
      </c>
      <c r="D1" s="5"/>
      <c r="E1"/>
      <c r="F1"/>
      <c r="G1" s="7"/>
      <c r="H1" s="7"/>
      <c r="N1" s="34">
        <f>Inhoud!$C$3</f>
        <v>43922</v>
      </c>
      <c r="Q1" s="8" t="s">
        <v>17</v>
      </c>
    </row>
    <row r="2" spans="1:23" x14ac:dyDescent="0.3">
      <c r="A2" s="8"/>
      <c r="T2" s="1" t="s">
        <v>4</v>
      </c>
      <c r="U2" s="12">
        <f>'LOG4'!U2</f>
        <v>1.3728</v>
      </c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15682.44</v>
      </c>
      <c r="C8" s="61"/>
      <c r="D8" s="43">
        <f t="shared" ref="D8:D35" si="0">B8*$U$2</f>
        <v>21528.853632000002</v>
      </c>
      <c r="E8" s="44">
        <f t="shared" ref="E8:E35" si="1">D8/40.3399</f>
        <v>533.68634111636379</v>
      </c>
      <c r="F8" s="43">
        <f t="shared" ref="F8:F35" si="2">B8/12*$U$2</f>
        <v>1794.0711360000003</v>
      </c>
      <c r="G8" s="44">
        <f t="shared" ref="G8:G35" si="3">F8/40.3399</f>
        <v>44.47386175969698</v>
      </c>
      <c r="H8" s="43">
        <f t="shared" ref="H8:H35" si="4">((B8&lt;19968.2)*913.03+(B8&gt;19968.2)*(B8&lt;20424.71)*(20424.71-B8+456.51)+(B8&gt;20424.71)*(B8&lt;22659.62)*456.51+(B8&gt;22659.62)*(B8&lt;23116.13)*(23116.13-B8))/12*$U$2</f>
        <v>104.450632</v>
      </c>
      <c r="I8" s="44">
        <f t="shared" ref="I8:I35" si="5">H8/40.3399</f>
        <v>2.5892635331272511</v>
      </c>
      <c r="J8" s="43">
        <f t="shared" ref="J8:J35" si="6">((B8&lt;19968.2)*456.51+(B8&gt;19968.2)*(B8&lt;20196.46)*(20196.46-B8+228.26)+(B8&gt;20196.46)*(B8&lt;22659.62)*228.26+(B8&gt;22659.62)*(B8&lt;22887.88)*(22887.88-B8))/12*$U$2</f>
        <v>52.224743999999994</v>
      </c>
      <c r="K8" s="44">
        <f t="shared" ref="K8:K35" si="7">J8/40.3399</f>
        <v>1.2946175870540084</v>
      </c>
      <c r="L8" s="39">
        <f t="shared" ref="L8:L35" si="8">D8/1976</f>
        <v>10.895168842105264</v>
      </c>
      <c r="M8" s="40">
        <f t="shared" ref="M8:M35" si="9">L8/40.3399</f>
        <v>0.27008418072690471</v>
      </c>
      <c r="N8" s="39">
        <f t="shared" ref="N8:N35" si="10">L8/2</f>
        <v>5.4475844210526319</v>
      </c>
      <c r="O8" s="40">
        <f t="shared" ref="O8:O35" si="11">N8/40.3399</f>
        <v>0.13504209036345236</v>
      </c>
      <c r="P8" s="39">
        <f t="shared" ref="P8:P35" si="12">L8/5</f>
        <v>2.1790337684210526</v>
      </c>
      <c r="Q8" s="40">
        <f t="shared" ref="Q8:Q35" si="13">P8/40.3399</f>
        <v>5.4016836145380942E-2</v>
      </c>
      <c r="R8" s="24">
        <f t="shared" ref="R8:R35" si="14">(F8+H8)/1976*12</f>
        <v>11.529484421052633</v>
      </c>
      <c r="S8" s="24">
        <f t="shared" ref="S8:S35" si="15">R8/40.3399</f>
        <v>0.28580845319528886</v>
      </c>
      <c r="T8" s="39">
        <f t="shared" ref="T8:T35" si="16">D8/2080</f>
        <v>10.350410400000001</v>
      </c>
      <c r="U8" s="40">
        <f t="shared" ref="U8:U35" si="17">T8/40.3399</f>
        <v>0.25657997169055952</v>
      </c>
      <c r="W8" s="37"/>
    </row>
    <row r="9" spans="1:23" x14ac:dyDescent="0.3">
      <c r="A9" s="17">
        <f t="shared" ref="A9:A35" si="18">+A8+1</f>
        <v>1</v>
      </c>
      <c r="B9" s="43">
        <v>16325.8</v>
      </c>
      <c r="C9" s="61"/>
      <c r="D9" s="43">
        <f t="shared" si="0"/>
        <v>22412.058239999998</v>
      </c>
      <c r="E9" s="44">
        <f t="shared" si="1"/>
        <v>555.58041145367235</v>
      </c>
      <c r="F9" s="43">
        <f t="shared" si="2"/>
        <v>1867.6715200000001</v>
      </c>
      <c r="G9" s="44">
        <f t="shared" si="3"/>
        <v>46.29836762113937</v>
      </c>
      <c r="H9" s="43">
        <f t="shared" si="4"/>
        <v>104.450632</v>
      </c>
      <c r="I9" s="44">
        <f t="shared" si="5"/>
        <v>2.5892635331272511</v>
      </c>
      <c r="J9" s="43">
        <f t="shared" si="6"/>
        <v>52.224743999999994</v>
      </c>
      <c r="K9" s="44">
        <f t="shared" si="7"/>
        <v>1.2946175870540084</v>
      </c>
      <c r="L9" s="39">
        <f t="shared" si="8"/>
        <v>11.342134736842105</v>
      </c>
      <c r="M9" s="40">
        <f t="shared" si="9"/>
        <v>0.28116417583687875</v>
      </c>
      <c r="N9" s="39">
        <f t="shared" si="10"/>
        <v>5.6710673684210526</v>
      </c>
      <c r="O9" s="40">
        <f t="shared" si="11"/>
        <v>0.14058208791843937</v>
      </c>
      <c r="P9" s="39">
        <f t="shared" si="12"/>
        <v>2.2684269473684209</v>
      </c>
      <c r="Q9" s="40">
        <f t="shared" si="13"/>
        <v>5.6232835167375747E-2</v>
      </c>
      <c r="R9" s="24">
        <f t="shared" si="14"/>
        <v>11.976450315789474</v>
      </c>
      <c r="S9" s="24">
        <f t="shared" si="15"/>
        <v>0.2968884483052629</v>
      </c>
      <c r="T9" s="39">
        <f t="shared" si="16"/>
        <v>10.775027999999999</v>
      </c>
      <c r="U9" s="40">
        <f t="shared" si="17"/>
        <v>0.26710596704503481</v>
      </c>
      <c r="W9" s="37"/>
    </row>
    <row r="10" spans="1:23" x14ac:dyDescent="0.3">
      <c r="A10" s="17">
        <f t="shared" si="18"/>
        <v>2</v>
      </c>
      <c r="B10" s="43">
        <v>16969.169999999998</v>
      </c>
      <c r="C10" s="61"/>
      <c r="D10" s="43">
        <f t="shared" si="0"/>
        <v>23295.276575999997</v>
      </c>
      <c r="E10" s="44">
        <f t="shared" si="1"/>
        <v>577.47482209921191</v>
      </c>
      <c r="F10" s="43">
        <f t="shared" si="2"/>
        <v>1941.2730479999998</v>
      </c>
      <c r="G10" s="44">
        <f t="shared" si="3"/>
        <v>48.122901841600992</v>
      </c>
      <c r="H10" s="43">
        <f t="shared" si="4"/>
        <v>104.450632</v>
      </c>
      <c r="I10" s="44">
        <f t="shared" si="5"/>
        <v>2.5892635331272511</v>
      </c>
      <c r="J10" s="43">
        <f t="shared" si="6"/>
        <v>52.224743999999994</v>
      </c>
      <c r="K10" s="44">
        <f t="shared" si="7"/>
        <v>1.2946175870540084</v>
      </c>
      <c r="L10" s="39">
        <f t="shared" si="8"/>
        <v>11.789107578947366</v>
      </c>
      <c r="M10" s="40">
        <f t="shared" si="9"/>
        <v>0.29224434316761733</v>
      </c>
      <c r="N10" s="39">
        <f t="shared" si="10"/>
        <v>5.894553789473683</v>
      </c>
      <c r="O10" s="40">
        <f t="shared" si="11"/>
        <v>0.14612217158380866</v>
      </c>
      <c r="P10" s="39">
        <f t="shared" si="12"/>
        <v>2.3578215157894733</v>
      </c>
      <c r="Q10" s="40">
        <f t="shared" si="13"/>
        <v>5.8448868633523464E-2</v>
      </c>
      <c r="R10" s="24">
        <f t="shared" si="14"/>
        <v>12.423423157894735</v>
      </c>
      <c r="S10" s="24">
        <f t="shared" si="15"/>
        <v>0.30796861563600147</v>
      </c>
      <c r="T10" s="39">
        <f t="shared" si="16"/>
        <v>11.199652199999999</v>
      </c>
      <c r="U10" s="40">
        <f t="shared" si="17"/>
        <v>0.27763212600923648</v>
      </c>
      <c r="W10" s="37"/>
    </row>
    <row r="11" spans="1:23" x14ac:dyDescent="0.3">
      <c r="A11" s="17">
        <f t="shared" si="18"/>
        <v>3</v>
      </c>
      <c r="B11" s="43">
        <v>17612.560000000001</v>
      </c>
      <c r="C11" s="61"/>
      <c r="D11" s="43">
        <f t="shared" si="0"/>
        <v>24178.522368000002</v>
      </c>
      <c r="E11" s="44">
        <f t="shared" si="1"/>
        <v>599.36991336121309</v>
      </c>
      <c r="F11" s="43">
        <f t="shared" si="2"/>
        <v>2014.8768640000001</v>
      </c>
      <c r="G11" s="44">
        <f t="shared" si="3"/>
        <v>49.947492780101094</v>
      </c>
      <c r="H11" s="43">
        <f t="shared" si="4"/>
        <v>104.450632</v>
      </c>
      <c r="I11" s="44">
        <f t="shared" si="5"/>
        <v>2.5892635331272511</v>
      </c>
      <c r="J11" s="43">
        <f t="shared" si="6"/>
        <v>52.224743999999994</v>
      </c>
      <c r="K11" s="44">
        <f t="shared" si="7"/>
        <v>1.2946175870540084</v>
      </c>
      <c r="L11" s="39">
        <f t="shared" si="8"/>
        <v>12.236094315789474</v>
      </c>
      <c r="M11" s="40">
        <f t="shared" si="9"/>
        <v>0.3033248549398852</v>
      </c>
      <c r="N11" s="39">
        <f t="shared" si="10"/>
        <v>6.1180471578947371</v>
      </c>
      <c r="O11" s="40">
        <f t="shared" si="11"/>
        <v>0.1516624274699426</v>
      </c>
      <c r="P11" s="39">
        <f t="shared" si="12"/>
        <v>2.4472188631578948</v>
      </c>
      <c r="Q11" s="40">
        <f t="shared" si="13"/>
        <v>6.0664970987977039E-2</v>
      </c>
      <c r="R11" s="24">
        <f t="shared" si="14"/>
        <v>12.870409894736841</v>
      </c>
      <c r="S11" s="24">
        <f t="shared" si="15"/>
        <v>0.3190491274082693</v>
      </c>
      <c r="T11" s="39">
        <f t="shared" si="16"/>
        <v>11.624289600000001</v>
      </c>
      <c r="U11" s="40">
        <f t="shared" si="17"/>
        <v>0.28815861219289091</v>
      </c>
      <c r="W11" s="37"/>
    </row>
    <row r="12" spans="1:23" x14ac:dyDescent="0.3">
      <c r="A12" s="17">
        <f t="shared" si="18"/>
        <v>4</v>
      </c>
      <c r="B12" s="43">
        <v>18255.93</v>
      </c>
      <c r="C12" s="61"/>
      <c r="D12" s="43">
        <f t="shared" si="0"/>
        <v>25061.740704</v>
      </c>
      <c r="E12" s="44">
        <f t="shared" si="1"/>
        <v>621.26432400675264</v>
      </c>
      <c r="F12" s="43">
        <f t="shared" si="2"/>
        <v>2088.478392</v>
      </c>
      <c r="G12" s="44">
        <f t="shared" si="3"/>
        <v>51.772027000562716</v>
      </c>
      <c r="H12" s="43">
        <f t="shared" si="4"/>
        <v>104.450632</v>
      </c>
      <c r="I12" s="44">
        <f t="shared" si="5"/>
        <v>2.5892635331272511</v>
      </c>
      <c r="J12" s="43">
        <f t="shared" si="6"/>
        <v>52.224743999999994</v>
      </c>
      <c r="K12" s="44">
        <f t="shared" si="7"/>
        <v>1.2946175870540084</v>
      </c>
      <c r="L12" s="39">
        <f t="shared" si="8"/>
        <v>12.683067157894737</v>
      </c>
      <c r="M12" s="40">
        <f t="shared" si="9"/>
        <v>0.31440502227062378</v>
      </c>
      <c r="N12" s="39">
        <f t="shared" si="10"/>
        <v>6.3415335789473684</v>
      </c>
      <c r="O12" s="40">
        <f t="shared" si="11"/>
        <v>0.15720251113531189</v>
      </c>
      <c r="P12" s="39">
        <f t="shared" si="12"/>
        <v>2.5366134315789473</v>
      </c>
      <c r="Q12" s="40">
        <f t="shared" si="13"/>
        <v>6.2881004454124756E-2</v>
      </c>
      <c r="R12" s="24">
        <f t="shared" si="14"/>
        <v>13.317382736842106</v>
      </c>
      <c r="S12" s="24">
        <f t="shared" si="15"/>
        <v>0.33012929473900793</v>
      </c>
      <c r="T12" s="39">
        <f t="shared" si="16"/>
        <v>12.048913799999999</v>
      </c>
      <c r="U12" s="40">
        <f t="shared" si="17"/>
        <v>0.29868477115709258</v>
      </c>
      <c r="W12" s="37"/>
    </row>
    <row r="13" spans="1:23" x14ac:dyDescent="0.3">
      <c r="A13" s="17">
        <f t="shared" si="18"/>
        <v>5</v>
      </c>
      <c r="B13" s="43">
        <v>18255.93</v>
      </c>
      <c r="C13" s="61"/>
      <c r="D13" s="43">
        <f t="shared" si="0"/>
        <v>25061.740704</v>
      </c>
      <c r="E13" s="44">
        <f t="shared" si="1"/>
        <v>621.26432400675264</v>
      </c>
      <c r="F13" s="43">
        <f t="shared" si="2"/>
        <v>2088.478392</v>
      </c>
      <c r="G13" s="44">
        <f t="shared" si="3"/>
        <v>51.772027000562716</v>
      </c>
      <c r="H13" s="43">
        <f t="shared" si="4"/>
        <v>104.450632</v>
      </c>
      <c r="I13" s="44">
        <f t="shared" si="5"/>
        <v>2.5892635331272511</v>
      </c>
      <c r="J13" s="43">
        <f t="shared" si="6"/>
        <v>52.224743999999994</v>
      </c>
      <c r="K13" s="44">
        <f t="shared" si="7"/>
        <v>1.2946175870540084</v>
      </c>
      <c r="L13" s="39">
        <f t="shared" si="8"/>
        <v>12.683067157894737</v>
      </c>
      <c r="M13" s="40">
        <f t="shared" si="9"/>
        <v>0.31440502227062378</v>
      </c>
      <c r="N13" s="39">
        <f t="shared" si="10"/>
        <v>6.3415335789473684</v>
      </c>
      <c r="O13" s="40">
        <f t="shared" si="11"/>
        <v>0.15720251113531189</v>
      </c>
      <c r="P13" s="39">
        <f t="shared" si="12"/>
        <v>2.5366134315789473</v>
      </c>
      <c r="Q13" s="40">
        <f t="shared" si="13"/>
        <v>6.2881004454124756E-2</v>
      </c>
      <c r="R13" s="24">
        <f t="shared" si="14"/>
        <v>13.317382736842106</v>
      </c>
      <c r="S13" s="24">
        <f t="shared" si="15"/>
        <v>0.33012929473900793</v>
      </c>
      <c r="T13" s="39">
        <f t="shared" si="16"/>
        <v>12.048913799999999</v>
      </c>
      <c r="U13" s="40">
        <f t="shared" si="17"/>
        <v>0.29868477115709258</v>
      </c>
      <c r="W13" s="37"/>
    </row>
    <row r="14" spans="1:23" x14ac:dyDescent="0.3">
      <c r="A14" s="17">
        <f t="shared" si="18"/>
        <v>6</v>
      </c>
      <c r="B14" s="43">
        <v>19172.88</v>
      </c>
      <c r="C14" s="61"/>
      <c r="D14" s="43">
        <f t="shared" si="0"/>
        <v>26320.529664000002</v>
      </c>
      <c r="E14" s="44">
        <f t="shared" si="1"/>
        <v>652.46888723075665</v>
      </c>
      <c r="F14" s="43">
        <f t="shared" si="2"/>
        <v>2193.3774720000001</v>
      </c>
      <c r="G14" s="44">
        <f t="shared" si="3"/>
        <v>54.372407269229726</v>
      </c>
      <c r="H14" s="43">
        <f t="shared" si="4"/>
        <v>104.450632</v>
      </c>
      <c r="I14" s="44">
        <f t="shared" si="5"/>
        <v>2.5892635331272511</v>
      </c>
      <c r="J14" s="43">
        <f t="shared" si="6"/>
        <v>52.224743999999994</v>
      </c>
      <c r="K14" s="44">
        <f t="shared" si="7"/>
        <v>1.2946175870540084</v>
      </c>
      <c r="L14" s="39">
        <f t="shared" si="8"/>
        <v>13.320106105263159</v>
      </c>
      <c r="M14" s="40">
        <f t="shared" si="9"/>
        <v>0.33019680527872303</v>
      </c>
      <c r="N14" s="39">
        <f t="shared" si="10"/>
        <v>6.6600530526315795</v>
      </c>
      <c r="O14" s="40">
        <f t="shared" si="11"/>
        <v>0.16509840263936151</v>
      </c>
      <c r="P14" s="39">
        <f t="shared" si="12"/>
        <v>2.6640212210526317</v>
      </c>
      <c r="Q14" s="40">
        <f t="shared" si="13"/>
        <v>6.6039361055744608E-2</v>
      </c>
      <c r="R14" s="24">
        <f t="shared" si="14"/>
        <v>13.954421684210526</v>
      </c>
      <c r="S14" s="24">
        <f t="shared" si="15"/>
        <v>0.34592107774710712</v>
      </c>
      <c r="T14" s="39">
        <f t="shared" si="16"/>
        <v>12.6541008</v>
      </c>
      <c r="U14" s="40">
        <f t="shared" si="17"/>
        <v>0.31368696501478688</v>
      </c>
      <c r="W14" s="37"/>
    </row>
    <row r="15" spans="1:23" x14ac:dyDescent="0.3">
      <c r="A15" s="17">
        <f t="shared" si="18"/>
        <v>7</v>
      </c>
      <c r="B15" s="43">
        <v>19172.88</v>
      </c>
      <c r="C15" s="61"/>
      <c r="D15" s="43">
        <f t="shared" si="0"/>
        <v>26320.529664000002</v>
      </c>
      <c r="E15" s="44">
        <f t="shared" si="1"/>
        <v>652.46888723075665</v>
      </c>
      <c r="F15" s="43">
        <f t="shared" si="2"/>
        <v>2193.3774720000001</v>
      </c>
      <c r="G15" s="44">
        <f t="shared" si="3"/>
        <v>54.372407269229726</v>
      </c>
      <c r="H15" s="43">
        <f t="shared" si="4"/>
        <v>104.450632</v>
      </c>
      <c r="I15" s="44">
        <f t="shared" si="5"/>
        <v>2.5892635331272511</v>
      </c>
      <c r="J15" s="43">
        <f t="shared" si="6"/>
        <v>52.224743999999994</v>
      </c>
      <c r="K15" s="44">
        <f t="shared" si="7"/>
        <v>1.2946175870540084</v>
      </c>
      <c r="L15" s="39">
        <f t="shared" si="8"/>
        <v>13.320106105263159</v>
      </c>
      <c r="M15" s="40">
        <f t="shared" si="9"/>
        <v>0.33019680527872303</v>
      </c>
      <c r="N15" s="39">
        <f t="shared" si="10"/>
        <v>6.6600530526315795</v>
      </c>
      <c r="O15" s="40">
        <f t="shared" si="11"/>
        <v>0.16509840263936151</v>
      </c>
      <c r="P15" s="39">
        <f t="shared" si="12"/>
        <v>2.6640212210526317</v>
      </c>
      <c r="Q15" s="40">
        <f t="shared" si="13"/>
        <v>6.6039361055744608E-2</v>
      </c>
      <c r="R15" s="24">
        <f t="shared" si="14"/>
        <v>13.954421684210526</v>
      </c>
      <c r="S15" s="24">
        <f t="shared" si="15"/>
        <v>0.34592107774710712</v>
      </c>
      <c r="T15" s="39">
        <f t="shared" si="16"/>
        <v>12.6541008</v>
      </c>
      <c r="U15" s="40">
        <f t="shared" si="17"/>
        <v>0.31368696501478688</v>
      </c>
      <c r="W15" s="37"/>
    </row>
    <row r="16" spans="1:23" x14ac:dyDescent="0.3">
      <c r="A16" s="17">
        <f t="shared" si="18"/>
        <v>8</v>
      </c>
      <c r="B16" s="43">
        <v>20089.87</v>
      </c>
      <c r="C16" s="61"/>
      <c r="D16" s="43">
        <f t="shared" si="0"/>
        <v>27579.373535999999</v>
      </c>
      <c r="E16" s="44">
        <f t="shared" si="1"/>
        <v>683.67481168768393</v>
      </c>
      <c r="F16" s="43">
        <f t="shared" si="2"/>
        <v>2298.2811280000001</v>
      </c>
      <c r="G16" s="44">
        <f t="shared" si="3"/>
        <v>56.972900973973658</v>
      </c>
      <c r="H16" s="43">
        <f t="shared" si="4"/>
        <v>90.530440000000013</v>
      </c>
      <c r="I16" s="44">
        <f t="shared" si="5"/>
        <v>2.2441909870872268</v>
      </c>
      <c r="J16" s="43">
        <f t="shared" si="6"/>
        <v>38.306840000000015</v>
      </c>
      <c r="K16" s="44">
        <f t="shared" si="7"/>
        <v>0.94960175905245214</v>
      </c>
      <c r="L16" s="39">
        <f t="shared" si="8"/>
        <v>13.957172842105262</v>
      </c>
      <c r="M16" s="40">
        <f t="shared" si="9"/>
        <v>0.34598927716988048</v>
      </c>
      <c r="N16" s="39">
        <f t="shared" si="10"/>
        <v>6.9785864210526309</v>
      </c>
      <c r="O16" s="40">
        <f t="shared" si="11"/>
        <v>0.17299463858494024</v>
      </c>
      <c r="P16" s="39">
        <f t="shared" si="12"/>
        <v>2.7914345684210522</v>
      </c>
      <c r="Q16" s="40">
        <f t="shared" si="13"/>
        <v>6.9197855433976094E-2</v>
      </c>
      <c r="R16" s="24">
        <f t="shared" si="14"/>
        <v>14.506952842105264</v>
      </c>
      <c r="S16" s="24">
        <f t="shared" si="15"/>
        <v>0.35961796737486368</v>
      </c>
      <c r="T16" s="39">
        <f t="shared" si="16"/>
        <v>13.2593142</v>
      </c>
      <c r="U16" s="40">
        <f t="shared" si="17"/>
        <v>0.32868981331138653</v>
      </c>
      <c r="W16" s="37"/>
    </row>
    <row r="17" spans="1:23" x14ac:dyDescent="0.3">
      <c r="A17" s="17">
        <f t="shared" si="18"/>
        <v>9</v>
      </c>
      <c r="B17" s="43">
        <v>20089.87</v>
      </c>
      <c r="C17" s="61"/>
      <c r="D17" s="43">
        <f t="shared" si="0"/>
        <v>27579.373535999999</v>
      </c>
      <c r="E17" s="44">
        <f t="shared" si="1"/>
        <v>683.67481168768393</v>
      </c>
      <c r="F17" s="43">
        <f t="shared" si="2"/>
        <v>2298.2811280000001</v>
      </c>
      <c r="G17" s="44">
        <f t="shared" si="3"/>
        <v>56.972900973973658</v>
      </c>
      <c r="H17" s="43">
        <f t="shared" si="4"/>
        <v>90.530440000000013</v>
      </c>
      <c r="I17" s="44">
        <f t="shared" si="5"/>
        <v>2.2441909870872268</v>
      </c>
      <c r="J17" s="43">
        <f t="shared" si="6"/>
        <v>38.306840000000015</v>
      </c>
      <c r="K17" s="44">
        <f t="shared" si="7"/>
        <v>0.94960175905245214</v>
      </c>
      <c r="L17" s="39">
        <f t="shared" si="8"/>
        <v>13.957172842105262</v>
      </c>
      <c r="M17" s="40">
        <f t="shared" si="9"/>
        <v>0.34598927716988048</v>
      </c>
      <c r="N17" s="39">
        <f t="shared" si="10"/>
        <v>6.9785864210526309</v>
      </c>
      <c r="O17" s="40">
        <f t="shared" si="11"/>
        <v>0.17299463858494024</v>
      </c>
      <c r="P17" s="39">
        <f t="shared" si="12"/>
        <v>2.7914345684210522</v>
      </c>
      <c r="Q17" s="40">
        <f t="shared" si="13"/>
        <v>6.9197855433976094E-2</v>
      </c>
      <c r="R17" s="24">
        <f t="shared" si="14"/>
        <v>14.506952842105264</v>
      </c>
      <c r="S17" s="24">
        <f t="shared" si="15"/>
        <v>0.35961796737486368</v>
      </c>
      <c r="T17" s="39">
        <f t="shared" si="16"/>
        <v>13.2593142</v>
      </c>
      <c r="U17" s="40">
        <f t="shared" si="17"/>
        <v>0.32868981331138653</v>
      </c>
      <c r="W17" s="37"/>
    </row>
    <row r="18" spans="1:23" x14ac:dyDescent="0.3">
      <c r="A18" s="17">
        <f t="shared" si="18"/>
        <v>10</v>
      </c>
      <c r="B18" s="43">
        <v>21006.86</v>
      </c>
      <c r="C18" s="61"/>
      <c r="D18" s="43">
        <f t="shared" si="0"/>
        <v>28838.217408</v>
      </c>
      <c r="E18" s="44">
        <f t="shared" si="1"/>
        <v>714.88073614461121</v>
      </c>
      <c r="F18" s="43">
        <f t="shared" si="2"/>
        <v>2403.184784</v>
      </c>
      <c r="G18" s="44">
        <f t="shared" si="3"/>
        <v>59.573394678717598</v>
      </c>
      <c r="H18" s="43">
        <f t="shared" si="4"/>
        <v>52.224743999999994</v>
      </c>
      <c r="I18" s="44">
        <f t="shared" si="5"/>
        <v>1.2946175870540084</v>
      </c>
      <c r="J18" s="43">
        <f t="shared" si="6"/>
        <v>26.112943999999999</v>
      </c>
      <c r="K18" s="44">
        <f t="shared" si="7"/>
        <v>0.64732297303662123</v>
      </c>
      <c r="L18" s="39">
        <f t="shared" si="8"/>
        <v>14.594239578947368</v>
      </c>
      <c r="M18" s="40">
        <f t="shared" si="9"/>
        <v>0.36178174906103805</v>
      </c>
      <c r="N18" s="39">
        <f t="shared" si="10"/>
        <v>7.2971197894736841</v>
      </c>
      <c r="O18" s="40">
        <f t="shared" si="11"/>
        <v>0.18089087453051902</v>
      </c>
      <c r="P18" s="39">
        <f t="shared" si="12"/>
        <v>2.9188479157894736</v>
      </c>
      <c r="Q18" s="40">
        <f t="shared" si="13"/>
        <v>7.2356349812207607E-2</v>
      </c>
      <c r="R18" s="24">
        <f t="shared" si="14"/>
        <v>14.911393894736843</v>
      </c>
      <c r="S18" s="24">
        <f t="shared" si="15"/>
        <v>0.36964379918484785</v>
      </c>
      <c r="T18" s="39">
        <f t="shared" si="16"/>
        <v>13.864527600000001</v>
      </c>
      <c r="U18" s="40">
        <f t="shared" si="17"/>
        <v>0.34369266160798617</v>
      </c>
      <c r="W18" s="37"/>
    </row>
    <row r="19" spans="1:23" x14ac:dyDescent="0.3">
      <c r="A19" s="17">
        <f t="shared" si="18"/>
        <v>11</v>
      </c>
      <c r="B19" s="43">
        <v>21006.86</v>
      </c>
      <c r="C19" s="61"/>
      <c r="D19" s="43">
        <f t="shared" si="0"/>
        <v>28838.217408</v>
      </c>
      <c r="E19" s="44">
        <f t="shared" si="1"/>
        <v>714.88073614461121</v>
      </c>
      <c r="F19" s="43">
        <f t="shared" si="2"/>
        <v>2403.184784</v>
      </c>
      <c r="G19" s="44">
        <f t="shared" si="3"/>
        <v>59.573394678717598</v>
      </c>
      <c r="H19" s="43">
        <f t="shared" si="4"/>
        <v>52.224743999999994</v>
      </c>
      <c r="I19" s="44">
        <f t="shared" si="5"/>
        <v>1.2946175870540084</v>
      </c>
      <c r="J19" s="43">
        <f t="shared" si="6"/>
        <v>26.112943999999999</v>
      </c>
      <c r="K19" s="44">
        <f t="shared" si="7"/>
        <v>0.64732297303662123</v>
      </c>
      <c r="L19" s="39">
        <f t="shared" si="8"/>
        <v>14.594239578947368</v>
      </c>
      <c r="M19" s="40">
        <f t="shared" si="9"/>
        <v>0.36178174906103805</v>
      </c>
      <c r="N19" s="39">
        <f t="shared" si="10"/>
        <v>7.2971197894736841</v>
      </c>
      <c r="O19" s="40">
        <f t="shared" si="11"/>
        <v>0.18089087453051902</v>
      </c>
      <c r="P19" s="39">
        <f t="shared" si="12"/>
        <v>2.9188479157894736</v>
      </c>
      <c r="Q19" s="40">
        <f t="shared" si="13"/>
        <v>7.2356349812207607E-2</v>
      </c>
      <c r="R19" s="24">
        <f t="shared" si="14"/>
        <v>14.911393894736843</v>
      </c>
      <c r="S19" s="24">
        <f t="shared" si="15"/>
        <v>0.36964379918484785</v>
      </c>
      <c r="T19" s="39">
        <f t="shared" si="16"/>
        <v>13.864527600000001</v>
      </c>
      <c r="U19" s="40">
        <f t="shared" si="17"/>
        <v>0.34369266160798617</v>
      </c>
      <c r="W19" s="37"/>
    </row>
    <row r="20" spans="1:23" x14ac:dyDescent="0.3">
      <c r="A20" s="17">
        <f t="shared" si="18"/>
        <v>12</v>
      </c>
      <c r="B20" s="43">
        <v>21923.82</v>
      </c>
      <c r="C20" s="61"/>
      <c r="D20" s="43">
        <f t="shared" si="0"/>
        <v>30097.020096</v>
      </c>
      <c r="E20" s="44">
        <f t="shared" si="1"/>
        <v>746.08563967684597</v>
      </c>
      <c r="F20" s="43">
        <f t="shared" si="2"/>
        <v>2508.085008</v>
      </c>
      <c r="G20" s="44">
        <f t="shared" si="3"/>
        <v>62.173803306403833</v>
      </c>
      <c r="H20" s="43">
        <f t="shared" si="4"/>
        <v>52.224743999999994</v>
      </c>
      <c r="I20" s="44">
        <f t="shared" si="5"/>
        <v>1.2946175870540084</v>
      </c>
      <c r="J20" s="43">
        <f t="shared" si="6"/>
        <v>26.112943999999999</v>
      </c>
      <c r="K20" s="44">
        <f t="shared" si="7"/>
        <v>0.64732297303662123</v>
      </c>
      <c r="L20" s="39">
        <f t="shared" si="8"/>
        <v>15.23128547368421</v>
      </c>
      <c r="M20" s="40">
        <f t="shared" si="9"/>
        <v>0.37757370428990178</v>
      </c>
      <c r="N20" s="39">
        <f t="shared" si="10"/>
        <v>7.6156427368421049</v>
      </c>
      <c r="O20" s="40">
        <f t="shared" si="11"/>
        <v>0.18878685214495089</v>
      </c>
      <c r="P20" s="39">
        <f t="shared" si="12"/>
        <v>3.0462570947368421</v>
      </c>
      <c r="Q20" s="40">
        <f t="shared" si="13"/>
        <v>7.5514740857980364E-2</v>
      </c>
      <c r="R20" s="24">
        <f t="shared" si="14"/>
        <v>15.548439789473685</v>
      </c>
      <c r="S20" s="24">
        <f t="shared" si="15"/>
        <v>0.38543575441371158</v>
      </c>
      <c r="T20" s="39">
        <f t="shared" si="16"/>
        <v>14.4697212</v>
      </c>
      <c r="U20" s="40">
        <f t="shared" si="17"/>
        <v>0.35869501907540674</v>
      </c>
      <c r="W20" s="37"/>
    </row>
    <row r="21" spans="1:23" x14ac:dyDescent="0.3">
      <c r="A21" s="17">
        <f t="shared" si="18"/>
        <v>13</v>
      </c>
      <c r="B21" s="43">
        <v>21923.82</v>
      </c>
      <c r="C21" s="61"/>
      <c r="D21" s="43">
        <f t="shared" si="0"/>
        <v>30097.020096</v>
      </c>
      <c r="E21" s="44">
        <f t="shared" si="1"/>
        <v>746.08563967684597</v>
      </c>
      <c r="F21" s="43">
        <f t="shared" si="2"/>
        <v>2508.085008</v>
      </c>
      <c r="G21" s="44">
        <f t="shared" si="3"/>
        <v>62.173803306403833</v>
      </c>
      <c r="H21" s="43">
        <f t="shared" si="4"/>
        <v>52.224743999999994</v>
      </c>
      <c r="I21" s="44">
        <f t="shared" si="5"/>
        <v>1.2946175870540084</v>
      </c>
      <c r="J21" s="43">
        <f t="shared" si="6"/>
        <v>26.112943999999999</v>
      </c>
      <c r="K21" s="44">
        <f t="shared" si="7"/>
        <v>0.64732297303662123</v>
      </c>
      <c r="L21" s="39">
        <f t="shared" si="8"/>
        <v>15.23128547368421</v>
      </c>
      <c r="M21" s="40">
        <f t="shared" si="9"/>
        <v>0.37757370428990178</v>
      </c>
      <c r="N21" s="39">
        <f t="shared" si="10"/>
        <v>7.6156427368421049</v>
      </c>
      <c r="O21" s="40">
        <f t="shared" si="11"/>
        <v>0.18878685214495089</v>
      </c>
      <c r="P21" s="39">
        <f t="shared" si="12"/>
        <v>3.0462570947368421</v>
      </c>
      <c r="Q21" s="40">
        <f t="shared" si="13"/>
        <v>7.5514740857980364E-2</v>
      </c>
      <c r="R21" s="24">
        <f t="shared" si="14"/>
        <v>15.548439789473685</v>
      </c>
      <c r="S21" s="24">
        <f t="shared" si="15"/>
        <v>0.38543575441371158</v>
      </c>
      <c r="T21" s="39">
        <f t="shared" si="16"/>
        <v>14.4697212</v>
      </c>
      <c r="U21" s="40">
        <f t="shared" si="17"/>
        <v>0.35869501907540674</v>
      </c>
      <c r="W21" s="37"/>
    </row>
    <row r="22" spans="1:23" x14ac:dyDescent="0.3">
      <c r="A22" s="17">
        <f t="shared" si="18"/>
        <v>14</v>
      </c>
      <c r="B22" s="43">
        <v>22840.81</v>
      </c>
      <c r="C22" s="61"/>
      <c r="D22" s="43">
        <f t="shared" si="0"/>
        <v>31355.863968000001</v>
      </c>
      <c r="E22" s="44">
        <f t="shared" si="1"/>
        <v>777.29156413377325</v>
      </c>
      <c r="F22" s="43">
        <f t="shared" si="2"/>
        <v>2612.988664</v>
      </c>
      <c r="G22" s="44">
        <f t="shared" si="3"/>
        <v>64.774297011147766</v>
      </c>
      <c r="H22" s="43">
        <f t="shared" si="4"/>
        <v>31.49660799999997</v>
      </c>
      <c r="I22" s="44">
        <f t="shared" si="5"/>
        <v>0.78078051755210032</v>
      </c>
      <c r="J22" s="43">
        <f t="shared" si="6"/>
        <v>5.3848079999999667</v>
      </c>
      <c r="K22" s="44">
        <f t="shared" si="7"/>
        <v>0.13348590353471296</v>
      </c>
      <c r="L22" s="39">
        <f t="shared" si="8"/>
        <v>15.868352210526316</v>
      </c>
      <c r="M22" s="40">
        <f t="shared" si="9"/>
        <v>0.39336617618105935</v>
      </c>
      <c r="N22" s="39">
        <f t="shared" si="10"/>
        <v>7.9341761052631581</v>
      </c>
      <c r="O22" s="40">
        <f t="shared" si="11"/>
        <v>0.19668308809052967</v>
      </c>
      <c r="P22" s="39">
        <f t="shared" si="12"/>
        <v>3.1736704421052631</v>
      </c>
      <c r="Q22" s="40">
        <f t="shared" si="13"/>
        <v>7.8673235236211864E-2</v>
      </c>
      <c r="R22" s="24">
        <f t="shared" si="14"/>
        <v>16.059627157894738</v>
      </c>
      <c r="S22" s="24">
        <f t="shared" si="15"/>
        <v>0.39810775827145672</v>
      </c>
      <c r="T22" s="39">
        <f t="shared" si="16"/>
        <v>15.074934600000001</v>
      </c>
      <c r="U22" s="40">
        <f t="shared" si="17"/>
        <v>0.37369786737200639</v>
      </c>
      <c r="W22" s="37"/>
    </row>
    <row r="23" spans="1:23" x14ac:dyDescent="0.3">
      <c r="A23" s="17">
        <f t="shared" si="18"/>
        <v>15</v>
      </c>
      <c r="B23" s="43">
        <v>22840.81</v>
      </c>
      <c r="C23" s="61"/>
      <c r="D23" s="43">
        <f t="shared" si="0"/>
        <v>31355.863968000001</v>
      </c>
      <c r="E23" s="44">
        <f t="shared" si="1"/>
        <v>777.29156413377325</v>
      </c>
      <c r="F23" s="43">
        <f t="shared" si="2"/>
        <v>2612.988664</v>
      </c>
      <c r="G23" s="44">
        <f t="shared" si="3"/>
        <v>64.774297011147766</v>
      </c>
      <c r="H23" s="43">
        <f t="shared" si="4"/>
        <v>31.49660799999997</v>
      </c>
      <c r="I23" s="44">
        <f t="shared" si="5"/>
        <v>0.78078051755210032</v>
      </c>
      <c r="J23" s="43">
        <f t="shared" si="6"/>
        <v>5.3848079999999667</v>
      </c>
      <c r="K23" s="44">
        <f t="shared" si="7"/>
        <v>0.13348590353471296</v>
      </c>
      <c r="L23" s="39">
        <f t="shared" si="8"/>
        <v>15.868352210526316</v>
      </c>
      <c r="M23" s="40">
        <f t="shared" si="9"/>
        <v>0.39336617618105935</v>
      </c>
      <c r="N23" s="39">
        <f t="shared" si="10"/>
        <v>7.9341761052631581</v>
      </c>
      <c r="O23" s="40">
        <f t="shared" si="11"/>
        <v>0.19668308809052967</v>
      </c>
      <c r="P23" s="39">
        <f t="shared" si="12"/>
        <v>3.1736704421052631</v>
      </c>
      <c r="Q23" s="40">
        <f t="shared" si="13"/>
        <v>7.8673235236211864E-2</v>
      </c>
      <c r="R23" s="24">
        <f t="shared" si="14"/>
        <v>16.059627157894738</v>
      </c>
      <c r="S23" s="24">
        <f t="shared" si="15"/>
        <v>0.39810775827145672</v>
      </c>
      <c r="T23" s="39">
        <f t="shared" si="16"/>
        <v>15.074934600000001</v>
      </c>
      <c r="U23" s="40">
        <f t="shared" si="17"/>
        <v>0.37369786737200639</v>
      </c>
      <c r="W23" s="37"/>
    </row>
    <row r="24" spans="1:23" x14ac:dyDescent="0.3">
      <c r="A24" s="17">
        <f t="shared" si="18"/>
        <v>16</v>
      </c>
      <c r="B24" s="43">
        <v>23757.8</v>
      </c>
      <c r="C24" s="61"/>
      <c r="D24" s="43">
        <f t="shared" si="0"/>
        <v>32614.707839999999</v>
      </c>
      <c r="E24" s="44">
        <f t="shared" si="1"/>
        <v>808.49748859070053</v>
      </c>
      <c r="F24" s="43">
        <f t="shared" si="2"/>
        <v>2717.8923199999999</v>
      </c>
      <c r="G24" s="44">
        <f t="shared" si="3"/>
        <v>67.374790715891706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16.505418947368419</v>
      </c>
      <c r="M24" s="40">
        <f t="shared" si="9"/>
        <v>0.4091586480722168</v>
      </c>
      <c r="N24" s="39">
        <f t="shared" si="10"/>
        <v>8.2527094736842095</v>
      </c>
      <c r="O24" s="40">
        <f t="shared" si="11"/>
        <v>0.2045793240361084</v>
      </c>
      <c r="P24" s="39">
        <f t="shared" si="12"/>
        <v>3.301083789473684</v>
      </c>
      <c r="Q24" s="40">
        <f t="shared" si="13"/>
        <v>8.1831729614443363E-2</v>
      </c>
      <c r="R24" s="24">
        <f t="shared" si="14"/>
        <v>16.505418947368423</v>
      </c>
      <c r="S24" s="24">
        <f t="shared" si="15"/>
        <v>0.40915864807221691</v>
      </c>
      <c r="T24" s="39">
        <f t="shared" si="16"/>
        <v>15.680147999999999</v>
      </c>
      <c r="U24" s="40">
        <f t="shared" si="17"/>
        <v>0.38870071566860598</v>
      </c>
      <c r="W24" s="37"/>
    </row>
    <row r="25" spans="1:23" x14ac:dyDescent="0.3">
      <c r="A25" s="17">
        <f t="shared" si="18"/>
        <v>17</v>
      </c>
      <c r="B25" s="43">
        <v>23757.8</v>
      </c>
      <c r="C25" s="61"/>
      <c r="D25" s="43">
        <f t="shared" si="0"/>
        <v>32614.707839999999</v>
      </c>
      <c r="E25" s="44">
        <f t="shared" si="1"/>
        <v>808.49748859070053</v>
      </c>
      <c r="F25" s="43">
        <f t="shared" si="2"/>
        <v>2717.8923199999999</v>
      </c>
      <c r="G25" s="44">
        <f t="shared" si="3"/>
        <v>67.374790715891706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16.505418947368419</v>
      </c>
      <c r="M25" s="40">
        <f t="shared" si="9"/>
        <v>0.4091586480722168</v>
      </c>
      <c r="N25" s="39">
        <f t="shared" si="10"/>
        <v>8.2527094736842095</v>
      </c>
      <c r="O25" s="40">
        <f t="shared" si="11"/>
        <v>0.2045793240361084</v>
      </c>
      <c r="P25" s="39">
        <f t="shared" si="12"/>
        <v>3.301083789473684</v>
      </c>
      <c r="Q25" s="40">
        <f t="shared" si="13"/>
        <v>8.1831729614443363E-2</v>
      </c>
      <c r="R25" s="24">
        <f t="shared" si="14"/>
        <v>16.505418947368423</v>
      </c>
      <c r="S25" s="24">
        <f t="shared" si="15"/>
        <v>0.40915864807221691</v>
      </c>
      <c r="T25" s="39">
        <f t="shared" si="16"/>
        <v>15.680147999999999</v>
      </c>
      <c r="U25" s="40">
        <f t="shared" si="17"/>
        <v>0.38870071566860598</v>
      </c>
      <c r="W25" s="37"/>
    </row>
    <row r="26" spans="1:23" x14ac:dyDescent="0.3">
      <c r="A26" s="17">
        <f t="shared" si="18"/>
        <v>18</v>
      </c>
      <c r="B26" s="43">
        <v>24674.75</v>
      </c>
      <c r="C26" s="61"/>
      <c r="D26" s="43">
        <f t="shared" si="0"/>
        <v>33873.496800000001</v>
      </c>
      <c r="E26" s="44">
        <f t="shared" si="1"/>
        <v>839.70205181470453</v>
      </c>
      <c r="F26" s="43">
        <f t="shared" si="2"/>
        <v>2822.7913999999996</v>
      </c>
      <c r="G26" s="44">
        <f t="shared" si="3"/>
        <v>69.975170984558702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17.142457894736843</v>
      </c>
      <c r="M26" s="40">
        <f t="shared" si="9"/>
        <v>0.4249504310803161</v>
      </c>
      <c r="N26" s="39">
        <f t="shared" si="10"/>
        <v>8.5712289473684216</v>
      </c>
      <c r="O26" s="40">
        <f t="shared" si="11"/>
        <v>0.21247521554015805</v>
      </c>
      <c r="P26" s="39">
        <f t="shared" si="12"/>
        <v>3.4284915789473684</v>
      </c>
      <c r="Q26" s="40">
        <f t="shared" si="13"/>
        <v>8.4990086216063215E-2</v>
      </c>
      <c r="R26" s="24">
        <f t="shared" si="14"/>
        <v>17.14245789473684</v>
      </c>
      <c r="S26" s="24">
        <f t="shared" si="15"/>
        <v>0.42495043108031599</v>
      </c>
      <c r="T26" s="39">
        <f t="shared" si="16"/>
        <v>16.285335</v>
      </c>
      <c r="U26" s="40">
        <f t="shared" si="17"/>
        <v>0.40370290952630028</v>
      </c>
      <c r="W26" s="37"/>
    </row>
    <row r="27" spans="1:23" x14ac:dyDescent="0.3">
      <c r="A27" s="17">
        <f t="shared" si="18"/>
        <v>19</v>
      </c>
      <c r="B27" s="43">
        <v>24674.75</v>
      </c>
      <c r="C27" s="61"/>
      <c r="D27" s="43">
        <f t="shared" si="0"/>
        <v>33873.496800000001</v>
      </c>
      <c r="E27" s="44">
        <f t="shared" si="1"/>
        <v>839.70205181470453</v>
      </c>
      <c r="F27" s="43">
        <f t="shared" si="2"/>
        <v>2822.7913999999996</v>
      </c>
      <c r="G27" s="44">
        <f t="shared" si="3"/>
        <v>69.975170984558702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17.142457894736843</v>
      </c>
      <c r="M27" s="40">
        <f t="shared" si="9"/>
        <v>0.4249504310803161</v>
      </c>
      <c r="N27" s="39">
        <f t="shared" si="10"/>
        <v>8.5712289473684216</v>
      </c>
      <c r="O27" s="40">
        <f t="shared" si="11"/>
        <v>0.21247521554015805</v>
      </c>
      <c r="P27" s="39">
        <f t="shared" si="12"/>
        <v>3.4284915789473684</v>
      </c>
      <c r="Q27" s="40">
        <f t="shared" si="13"/>
        <v>8.4990086216063215E-2</v>
      </c>
      <c r="R27" s="24">
        <f t="shared" si="14"/>
        <v>17.14245789473684</v>
      </c>
      <c r="S27" s="24">
        <f t="shared" si="15"/>
        <v>0.42495043108031599</v>
      </c>
      <c r="T27" s="39">
        <f t="shared" si="16"/>
        <v>16.285335</v>
      </c>
      <c r="U27" s="40">
        <f t="shared" si="17"/>
        <v>0.40370290952630028</v>
      </c>
      <c r="W27" s="37"/>
    </row>
    <row r="28" spans="1:23" x14ac:dyDescent="0.3">
      <c r="A28" s="17">
        <f t="shared" si="18"/>
        <v>20</v>
      </c>
      <c r="B28" s="43">
        <v>25591.74</v>
      </c>
      <c r="C28" s="61"/>
      <c r="D28" s="43">
        <f t="shared" si="0"/>
        <v>35132.340672000006</v>
      </c>
      <c r="E28" s="44">
        <f t="shared" si="1"/>
        <v>870.90797627163192</v>
      </c>
      <c r="F28" s="43">
        <f t="shared" si="2"/>
        <v>2927.695056</v>
      </c>
      <c r="G28" s="44">
        <f t="shared" si="3"/>
        <v>72.575664689302656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17.779524631578951</v>
      </c>
      <c r="M28" s="40">
        <f t="shared" si="9"/>
        <v>0.44074290297147367</v>
      </c>
      <c r="N28" s="39">
        <f t="shared" si="10"/>
        <v>8.8897623157894756</v>
      </c>
      <c r="O28" s="40">
        <f t="shared" si="11"/>
        <v>0.22037145148573684</v>
      </c>
      <c r="P28" s="39">
        <f t="shared" si="12"/>
        <v>3.5559049263157902</v>
      </c>
      <c r="Q28" s="40">
        <f t="shared" si="13"/>
        <v>8.8148580594294743E-2</v>
      </c>
      <c r="R28" s="24">
        <f t="shared" si="14"/>
        <v>17.779524631578948</v>
      </c>
      <c r="S28" s="24">
        <f t="shared" si="15"/>
        <v>0.44074290297147362</v>
      </c>
      <c r="T28" s="39">
        <f t="shared" si="16"/>
        <v>16.890548400000004</v>
      </c>
      <c r="U28" s="40">
        <f t="shared" si="17"/>
        <v>0.41870575782289998</v>
      </c>
      <c r="W28" s="37"/>
    </row>
    <row r="29" spans="1:23" x14ac:dyDescent="0.3">
      <c r="A29" s="17">
        <f t="shared" si="18"/>
        <v>21</v>
      </c>
      <c r="B29" s="43">
        <v>25591.74</v>
      </c>
      <c r="C29" s="61"/>
      <c r="D29" s="43">
        <f t="shared" si="0"/>
        <v>35132.340672000006</v>
      </c>
      <c r="E29" s="44">
        <f t="shared" si="1"/>
        <v>870.90797627163192</v>
      </c>
      <c r="F29" s="43">
        <f t="shared" si="2"/>
        <v>2927.695056</v>
      </c>
      <c r="G29" s="44">
        <f t="shared" si="3"/>
        <v>72.575664689302656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17.779524631578951</v>
      </c>
      <c r="M29" s="40">
        <f t="shared" si="9"/>
        <v>0.44074290297147367</v>
      </c>
      <c r="N29" s="39">
        <f t="shared" si="10"/>
        <v>8.8897623157894756</v>
      </c>
      <c r="O29" s="40">
        <f t="shared" si="11"/>
        <v>0.22037145148573684</v>
      </c>
      <c r="P29" s="39">
        <f t="shared" si="12"/>
        <v>3.5559049263157902</v>
      </c>
      <c r="Q29" s="40">
        <f t="shared" si="13"/>
        <v>8.8148580594294743E-2</v>
      </c>
      <c r="R29" s="24">
        <f t="shared" si="14"/>
        <v>17.779524631578948</v>
      </c>
      <c r="S29" s="24">
        <f t="shared" si="15"/>
        <v>0.44074290297147362</v>
      </c>
      <c r="T29" s="39">
        <f t="shared" si="16"/>
        <v>16.890548400000004</v>
      </c>
      <c r="U29" s="40">
        <f t="shared" si="17"/>
        <v>0.41870575782289998</v>
      </c>
      <c r="W29" s="37"/>
    </row>
    <row r="30" spans="1:23" x14ac:dyDescent="0.3">
      <c r="A30" s="17">
        <f t="shared" si="18"/>
        <v>22</v>
      </c>
      <c r="B30" s="43">
        <v>26508.73</v>
      </c>
      <c r="C30" s="61"/>
      <c r="D30" s="43">
        <f t="shared" si="0"/>
        <v>36391.184544000003</v>
      </c>
      <c r="E30" s="44">
        <f t="shared" si="1"/>
        <v>902.1139007285592</v>
      </c>
      <c r="F30" s="43">
        <f t="shared" si="2"/>
        <v>3032.598712</v>
      </c>
      <c r="G30" s="44">
        <f t="shared" si="3"/>
        <v>75.176158394046595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18.416591368421056</v>
      </c>
      <c r="M30" s="40">
        <f t="shared" si="9"/>
        <v>0.45653537486263118</v>
      </c>
      <c r="N30" s="39">
        <f t="shared" si="10"/>
        <v>9.2082956842105279</v>
      </c>
      <c r="O30" s="40">
        <f t="shared" si="11"/>
        <v>0.22826768743131559</v>
      </c>
      <c r="P30" s="39">
        <f t="shared" si="12"/>
        <v>3.6833182736842112</v>
      </c>
      <c r="Q30" s="40">
        <f t="shared" si="13"/>
        <v>9.1307074972526242E-2</v>
      </c>
      <c r="R30" s="24">
        <f t="shared" si="14"/>
        <v>18.416591368421052</v>
      </c>
      <c r="S30" s="24">
        <f t="shared" si="15"/>
        <v>0.45653537486263107</v>
      </c>
      <c r="T30" s="39">
        <f t="shared" si="16"/>
        <v>17.4957618</v>
      </c>
      <c r="U30" s="40">
        <f t="shared" si="17"/>
        <v>0.43370860611949957</v>
      </c>
      <c r="W30" s="37"/>
    </row>
    <row r="31" spans="1:23" x14ac:dyDescent="0.3">
      <c r="A31" s="17">
        <f t="shared" si="18"/>
        <v>23</v>
      </c>
      <c r="B31" s="43">
        <v>27425.69</v>
      </c>
      <c r="C31" s="61"/>
      <c r="D31" s="43">
        <f t="shared" si="0"/>
        <v>37649.987231999999</v>
      </c>
      <c r="E31" s="44">
        <f t="shared" si="1"/>
        <v>933.31880426079385</v>
      </c>
      <c r="F31" s="43">
        <f t="shared" si="2"/>
        <v>3137.4989359999995</v>
      </c>
      <c r="G31" s="44">
        <f t="shared" si="3"/>
        <v>77.776567021732816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19.053637263157896</v>
      </c>
      <c r="M31" s="40">
        <f t="shared" si="9"/>
        <v>0.47232733009149491</v>
      </c>
      <c r="N31" s="39">
        <f t="shared" si="10"/>
        <v>9.5268186315789478</v>
      </c>
      <c r="O31" s="40">
        <f t="shared" si="11"/>
        <v>0.23616366504574746</v>
      </c>
      <c r="P31" s="39">
        <f t="shared" si="12"/>
        <v>3.8107274526315793</v>
      </c>
      <c r="Q31" s="40">
        <f t="shared" si="13"/>
        <v>9.4465466018298985E-2</v>
      </c>
      <c r="R31" s="24">
        <f t="shared" si="14"/>
        <v>19.053637263157892</v>
      </c>
      <c r="S31" s="24">
        <f t="shared" si="15"/>
        <v>0.4723273300914948</v>
      </c>
      <c r="T31" s="39">
        <f t="shared" si="16"/>
        <v>18.1009554</v>
      </c>
      <c r="U31" s="40">
        <f t="shared" si="17"/>
        <v>0.44871096358692014</v>
      </c>
      <c r="W31" s="37"/>
    </row>
    <row r="32" spans="1:23" x14ac:dyDescent="0.3">
      <c r="A32" s="17">
        <f t="shared" si="18"/>
        <v>24</v>
      </c>
      <c r="B32" s="43">
        <v>28342.68</v>
      </c>
      <c r="C32" s="61"/>
      <c r="D32" s="43">
        <f t="shared" si="0"/>
        <v>38908.831104000004</v>
      </c>
      <c r="E32" s="44">
        <f t="shared" si="1"/>
        <v>964.52472871772125</v>
      </c>
      <c r="F32" s="43">
        <f t="shared" si="2"/>
        <v>3242.4025919999999</v>
      </c>
      <c r="G32" s="44">
        <f t="shared" si="3"/>
        <v>80.377060726476756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19.690704000000004</v>
      </c>
      <c r="M32" s="40">
        <f t="shared" si="9"/>
        <v>0.48811980198265248</v>
      </c>
      <c r="N32" s="39">
        <f t="shared" si="10"/>
        <v>9.8453520000000019</v>
      </c>
      <c r="O32" s="40">
        <f t="shared" si="11"/>
        <v>0.24405990099132624</v>
      </c>
      <c r="P32" s="39">
        <f t="shared" si="12"/>
        <v>3.9381408000000007</v>
      </c>
      <c r="Q32" s="40">
        <f t="shared" si="13"/>
        <v>9.7623960396530499E-2</v>
      </c>
      <c r="R32" s="24">
        <f t="shared" si="14"/>
        <v>19.690704</v>
      </c>
      <c r="S32" s="24">
        <f t="shared" si="15"/>
        <v>0.48811980198265242</v>
      </c>
      <c r="T32" s="39">
        <f t="shared" si="16"/>
        <v>18.7061688</v>
      </c>
      <c r="U32" s="40">
        <f t="shared" si="17"/>
        <v>0.46371381188351979</v>
      </c>
      <c r="W32" s="37"/>
    </row>
    <row r="33" spans="1:23" x14ac:dyDescent="0.3">
      <c r="A33" s="17">
        <f t="shared" si="18"/>
        <v>25</v>
      </c>
      <c r="B33" s="43">
        <v>28342.68</v>
      </c>
      <c r="C33" s="61"/>
      <c r="D33" s="43">
        <f t="shared" si="0"/>
        <v>38908.831104000004</v>
      </c>
      <c r="E33" s="44">
        <f t="shared" si="1"/>
        <v>964.52472871772125</v>
      </c>
      <c r="F33" s="43">
        <f t="shared" si="2"/>
        <v>3242.4025919999999</v>
      </c>
      <c r="G33" s="44">
        <f t="shared" si="3"/>
        <v>80.377060726476756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19.690704000000004</v>
      </c>
      <c r="M33" s="40">
        <f t="shared" si="9"/>
        <v>0.48811980198265248</v>
      </c>
      <c r="N33" s="39">
        <f t="shared" si="10"/>
        <v>9.8453520000000019</v>
      </c>
      <c r="O33" s="40">
        <f t="shared" si="11"/>
        <v>0.24405990099132624</v>
      </c>
      <c r="P33" s="39">
        <f t="shared" si="12"/>
        <v>3.9381408000000007</v>
      </c>
      <c r="Q33" s="40">
        <f t="shared" si="13"/>
        <v>9.7623960396530499E-2</v>
      </c>
      <c r="R33" s="24">
        <f t="shared" si="14"/>
        <v>19.690704</v>
      </c>
      <c r="S33" s="24">
        <f t="shared" si="15"/>
        <v>0.48811980198265242</v>
      </c>
      <c r="T33" s="39">
        <f t="shared" si="16"/>
        <v>18.7061688</v>
      </c>
      <c r="U33" s="40">
        <f t="shared" si="17"/>
        <v>0.46371381188351979</v>
      </c>
      <c r="W33" s="37"/>
    </row>
    <row r="34" spans="1:23" x14ac:dyDescent="0.3">
      <c r="A34" s="17">
        <f t="shared" si="18"/>
        <v>26</v>
      </c>
      <c r="B34" s="43">
        <v>28342.68</v>
      </c>
      <c r="C34" s="61"/>
      <c r="D34" s="43">
        <f t="shared" si="0"/>
        <v>38908.831104000004</v>
      </c>
      <c r="E34" s="44">
        <f t="shared" si="1"/>
        <v>964.52472871772125</v>
      </c>
      <c r="F34" s="43">
        <f t="shared" si="2"/>
        <v>3242.4025919999999</v>
      </c>
      <c r="G34" s="44">
        <f t="shared" si="3"/>
        <v>80.377060726476756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19.690704000000004</v>
      </c>
      <c r="M34" s="40">
        <f t="shared" si="9"/>
        <v>0.48811980198265248</v>
      </c>
      <c r="N34" s="39">
        <f t="shared" si="10"/>
        <v>9.8453520000000019</v>
      </c>
      <c r="O34" s="40">
        <f t="shared" si="11"/>
        <v>0.24405990099132624</v>
      </c>
      <c r="P34" s="39">
        <f t="shared" si="12"/>
        <v>3.9381408000000007</v>
      </c>
      <c r="Q34" s="40">
        <f t="shared" si="13"/>
        <v>9.7623960396530499E-2</v>
      </c>
      <c r="R34" s="24">
        <f t="shared" si="14"/>
        <v>19.690704</v>
      </c>
      <c r="S34" s="24">
        <f t="shared" si="15"/>
        <v>0.48811980198265242</v>
      </c>
      <c r="T34" s="39">
        <f t="shared" si="16"/>
        <v>18.7061688</v>
      </c>
      <c r="U34" s="40">
        <f t="shared" si="17"/>
        <v>0.46371381188351979</v>
      </c>
      <c r="W34" s="37"/>
    </row>
    <row r="35" spans="1:23" x14ac:dyDescent="0.3">
      <c r="A35" s="17">
        <f t="shared" si="18"/>
        <v>27</v>
      </c>
      <c r="B35" s="43">
        <v>28342.68</v>
      </c>
      <c r="C35" s="61"/>
      <c r="D35" s="43">
        <f t="shared" si="0"/>
        <v>38908.831104000004</v>
      </c>
      <c r="E35" s="44">
        <f t="shared" si="1"/>
        <v>964.52472871772125</v>
      </c>
      <c r="F35" s="43">
        <f t="shared" si="2"/>
        <v>3242.4025919999999</v>
      </c>
      <c r="G35" s="44">
        <f t="shared" si="3"/>
        <v>80.377060726476756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19.690704000000004</v>
      </c>
      <c r="M35" s="40">
        <f t="shared" si="9"/>
        <v>0.48811980198265248</v>
      </c>
      <c r="N35" s="39">
        <f t="shared" si="10"/>
        <v>9.8453520000000019</v>
      </c>
      <c r="O35" s="40">
        <f t="shared" si="11"/>
        <v>0.24405990099132624</v>
      </c>
      <c r="P35" s="39">
        <f t="shared" si="12"/>
        <v>3.9381408000000007</v>
      </c>
      <c r="Q35" s="40">
        <f t="shared" si="13"/>
        <v>9.7623960396530499E-2</v>
      </c>
      <c r="R35" s="24">
        <f t="shared" si="14"/>
        <v>19.690704</v>
      </c>
      <c r="S35" s="24">
        <f t="shared" si="15"/>
        <v>0.48811980198265242</v>
      </c>
      <c r="T35" s="39">
        <f t="shared" si="16"/>
        <v>18.7061688</v>
      </c>
      <c r="U35" s="40">
        <f t="shared" si="17"/>
        <v>0.46371381188351979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B19:C19"/>
    <mergeCell ref="L4:Q4"/>
    <mergeCell ref="B4:E4"/>
    <mergeCell ref="B6:C6"/>
    <mergeCell ref="P6:Q6"/>
    <mergeCell ref="F5:G5"/>
    <mergeCell ref="H5:I5"/>
    <mergeCell ref="H6:I6"/>
    <mergeCell ref="B13:C13"/>
    <mergeCell ref="L10:M10"/>
    <mergeCell ref="B8:C8"/>
    <mergeCell ref="B9:C9"/>
    <mergeCell ref="B10:C10"/>
    <mergeCell ref="B17:C17"/>
    <mergeCell ref="B14:C14"/>
    <mergeCell ref="B15:C15"/>
    <mergeCell ref="B16:C16"/>
    <mergeCell ref="B11:C11"/>
    <mergeCell ref="B12:C12"/>
    <mergeCell ref="B5:C5"/>
    <mergeCell ref="D5:E5"/>
    <mergeCell ref="D6:E6"/>
    <mergeCell ref="B7:C7"/>
    <mergeCell ref="D17:E17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5:C25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D28:E28"/>
    <mergeCell ref="D29:E29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30:E30"/>
    <mergeCell ref="B31:C31"/>
    <mergeCell ref="B32:C32"/>
    <mergeCell ref="B18:C18"/>
    <mergeCell ref="T5:U5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T7:U7"/>
    <mergeCell ref="H14:I14"/>
    <mergeCell ref="H15:I15"/>
    <mergeCell ref="H16:I16"/>
    <mergeCell ref="H17:I17"/>
    <mergeCell ref="J17:K17"/>
    <mergeCell ref="H4:I4"/>
    <mergeCell ref="J4:K4"/>
    <mergeCell ref="J5:K5"/>
    <mergeCell ref="L5:Q5"/>
    <mergeCell ref="J6:K6"/>
    <mergeCell ref="D34:E34"/>
    <mergeCell ref="D35:E35"/>
    <mergeCell ref="D36:E36"/>
    <mergeCell ref="D7:E7"/>
    <mergeCell ref="F8:G8"/>
    <mergeCell ref="F9:G9"/>
    <mergeCell ref="F10:G10"/>
    <mergeCell ref="J7:K7"/>
    <mergeCell ref="F11:G11"/>
    <mergeCell ref="F12:G12"/>
    <mergeCell ref="F7:G7"/>
    <mergeCell ref="H7:I7"/>
    <mergeCell ref="H8:I8"/>
    <mergeCell ref="H9:I9"/>
    <mergeCell ref="F19:G19"/>
    <mergeCell ref="F20:G20"/>
    <mergeCell ref="F21:G21"/>
    <mergeCell ref="F22:G22"/>
    <mergeCell ref="F23:G23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N8:O8"/>
    <mergeCell ref="N9:O9"/>
    <mergeCell ref="N10:O1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L9:M9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L20:M20"/>
    <mergeCell ref="L21:M21"/>
    <mergeCell ref="L22:M22"/>
    <mergeCell ref="L23:M23"/>
    <mergeCell ref="L24:M24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P35:Q35"/>
    <mergeCell ref="P36:Q36"/>
    <mergeCell ref="P25:Q25"/>
    <mergeCell ref="N16:O16"/>
    <mergeCell ref="N17:O17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L36:M36"/>
    <mergeCell ref="L25:M25"/>
    <mergeCell ref="L26:M26"/>
    <mergeCell ref="L27:M27"/>
    <mergeCell ref="L28:M28"/>
    <mergeCell ref="L29:M29"/>
    <mergeCell ref="L30:M30"/>
    <mergeCell ref="L19:M19"/>
    <mergeCell ref="P16:Q16"/>
    <mergeCell ref="P17:Q17"/>
    <mergeCell ref="P18:Q18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8554687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85546875" style="1" bestFit="1" customWidth="1"/>
    <col min="24" max="16384" width="8.85546875" style="1"/>
  </cols>
  <sheetData>
    <row r="1" spans="1:23" ht="16.5" x14ac:dyDescent="0.3">
      <c r="A1" s="5" t="s">
        <v>73</v>
      </c>
      <c r="B1" s="5" t="s">
        <v>1</v>
      </c>
      <c r="C1" s="5" t="s">
        <v>66</v>
      </c>
      <c r="D1" s="5"/>
      <c r="E1"/>
      <c r="F1"/>
      <c r="G1" s="7"/>
      <c r="H1" s="7"/>
      <c r="I1" s="2"/>
      <c r="N1" s="34">
        <f>Inhoud!$C$3</f>
        <v>43922</v>
      </c>
      <c r="Q1" s="8" t="s">
        <v>20</v>
      </c>
    </row>
    <row r="2" spans="1:23" x14ac:dyDescent="0.3">
      <c r="A2" s="8"/>
      <c r="T2" s="1" t="s">
        <v>4</v>
      </c>
      <c r="U2" s="12">
        <f>'LOG4'!U2</f>
        <v>1.3728</v>
      </c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17037.73</v>
      </c>
      <c r="C8" s="61"/>
      <c r="D8" s="43">
        <f t="shared" ref="D8:D35" si="0">B8*$U$2</f>
        <v>23389.395744000001</v>
      </c>
      <c r="E8" s="44">
        <f t="shared" ref="E8:E35" si="1">D8/40.3399</f>
        <v>579.80797532963641</v>
      </c>
      <c r="F8" s="43">
        <f t="shared" ref="F8:F35" si="2">B8/12*$U$2</f>
        <v>1949.1163119999999</v>
      </c>
      <c r="G8" s="44">
        <f t="shared" ref="G8:G35" si="3">F8/40.3399</f>
        <v>48.317331277469698</v>
      </c>
      <c r="H8" s="43">
        <f t="shared" ref="H8:H35" si="4">((B8&lt;19968.2)*913.03+(B8&gt;19968.2)*(B8&lt;20424.71)*(20424.71-B8+456.51)+(B8&gt;20424.71)*(B8&lt;22659.62)*456.51+(B8&gt;22659.62)*(B8&lt;23116.13)*(23116.13-B8))/12*$U$2</f>
        <v>104.450632</v>
      </c>
      <c r="I8" s="44">
        <f t="shared" ref="I8:I35" si="5">H8/40.3399</f>
        <v>2.5892635331272511</v>
      </c>
      <c r="J8" s="43">
        <f t="shared" ref="J8:J35" si="6">((B8&lt;19968.2)*456.51+(B8&gt;19968.2)*(B8&lt;20196.46)*(20196.46-B8+228.26)+(B8&gt;20196.46)*(B8&lt;22659.62)*228.26+(B8&gt;22659.62)*(B8&lt;22887.88)*(22887.88-B8))/12*$U$2</f>
        <v>52.224743999999994</v>
      </c>
      <c r="K8" s="44">
        <f t="shared" ref="K8:K35" si="7">J8/40.3399</f>
        <v>1.2946175870540084</v>
      </c>
      <c r="L8" s="39">
        <f t="shared" ref="L8:L35" si="8">D8/1976</f>
        <v>11.836738736842106</v>
      </c>
      <c r="M8" s="40">
        <f t="shared" ref="M8:M35" si="9">L8/40.3399</f>
        <v>0.29342508872957312</v>
      </c>
      <c r="N8" s="39">
        <f t="shared" ref="N8:N35" si="10">L8/2</f>
        <v>5.918369368421053</v>
      </c>
      <c r="O8" s="40">
        <f t="shared" ref="O8:O35" si="11">N8/40.3399</f>
        <v>0.14671254436478656</v>
      </c>
      <c r="P8" s="39">
        <f t="shared" ref="P8:P35" si="12">L8/5</f>
        <v>2.367347747368421</v>
      </c>
      <c r="Q8" s="40">
        <f t="shared" ref="Q8:Q35" si="13">P8/40.3399</f>
        <v>5.8685017745914614E-2</v>
      </c>
      <c r="R8" s="24">
        <f t="shared" ref="R8:R35" si="14">(F8+H8)/1976*12</f>
        <v>12.471054315789472</v>
      </c>
      <c r="S8" s="24">
        <f t="shared" ref="S8:S35" si="15">R8/40.3399</f>
        <v>0.30914936119795716</v>
      </c>
      <c r="T8" s="39">
        <f t="shared" ref="T8:T35" si="16">D8/2080</f>
        <v>11.244901800000001</v>
      </c>
      <c r="U8" s="40">
        <f t="shared" ref="U8:U35" si="17">T8/40.3399</f>
        <v>0.27875383429309447</v>
      </c>
      <c r="W8" s="37"/>
    </row>
    <row r="9" spans="1:23" x14ac:dyDescent="0.3">
      <c r="A9" s="17">
        <f t="shared" ref="A9:A35" si="18">+A8+1</f>
        <v>1</v>
      </c>
      <c r="B9" s="43">
        <v>17736.689999999999</v>
      </c>
      <c r="C9" s="61"/>
      <c r="D9" s="43">
        <f t="shared" si="0"/>
        <v>24348.928032</v>
      </c>
      <c r="E9" s="44">
        <f t="shared" si="1"/>
        <v>603.59415943024146</v>
      </c>
      <c r="F9" s="43">
        <f t="shared" si="2"/>
        <v>2029.0773359999998</v>
      </c>
      <c r="G9" s="44">
        <f t="shared" si="3"/>
        <v>50.299513285853457</v>
      </c>
      <c r="H9" s="43">
        <f t="shared" si="4"/>
        <v>104.450632</v>
      </c>
      <c r="I9" s="44">
        <f t="shared" si="5"/>
        <v>2.5892635331272511</v>
      </c>
      <c r="J9" s="43">
        <f t="shared" si="6"/>
        <v>52.224743999999994</v>
      </c>
      <c r="K9" s="44">
        <f t="shared" si="7"/>
        <v>1.2946175870540084</v>
      </c>
      <c r="L9" s="39">
        <f t="shared" si="8"/>
        <v>12.322331999999999</v>
      </c>
      <c r="M9" s="40">
        <f t="shared" si="9"/>
        <v>0.30546263129060802</v>
      </c>
      <c r="N9" s="39">
        <f t="shared" si="10"/>
        <v>6.1611659999999997</v>
      </c>
      <c r="O9" s="40">
        <f t="shared" si="11"/>
        <v>0.15273131564530401</v>
      </c>
      <c r="P9" s="39">
        <f t="shared" si="12"/>
        <v>2.4644664000000001</v>
      </c>
      <c r="Q9" s="40">
        <f t="shared" si="13"/>
        <v>6.1092526258121616E-2</v>
      </c>
      <c r="R9" s="24">
        <f t="shared" si="14"/>
        <v>12.956647578947369</v>
      </c>
      <c r="S9" s="24">
        <f t="shared" si="15"/>
        <v>0.32118690375899217</v>
      </c>
      <c r="T9" s="39">
        <f t="shared" si="16"/>
        <v>11.7062154</v>
      </c>
      <c r="U9" s="40">
        <f t="shared" si="17"/>
        <v>0.29018949972607766</v>
      </c>
      <c r="W9" s="37"/>
    </row>
    <row r="10" spans="1:23" x14ac:dyDescent="0.3">
      <c r="A10" s="17">
        <f t="shared" si="18"/>
        <v>2</v>
      </c>
      <c r="B10" s="43">
        <v>18435.650000000001</v>
      </c>
      <c r="C10" s="61"/>
      <c r="D10" s="43">
        <f t="shared" si="0"/>
        <v>25308.460320000002</v>
      </c>
      <c r="E10" s="44">
        <f t="shared" si="1"/>
        <v>627.38034353084663</v>
      </c>
      <c r="F10" s="43">
        <f t="shared" si="2"/>
        <v>2109.03836</v>
      </c>
      <c r="G10" s="44">
        <f t="shared" si="3"/>
        <v>52.281695294237217</v>
      </c>
      <c r="H10" s="43">
        <f t="shared" si="4"/>
        <v>104.450632</v>
      </c>
      <c r="I10" s="44">
        <f t="shared" si="5"/>
        <v>2.5892635331272511</v>
      </c>
      <c r="J10" s="43">
        <f t="shared" si="6"/>
        <v>52.224743999999994</v>
      </c>
      <c r="K10" s="44">
        <f t="shared" si="7"/>
        <v>1.2946175870540084</v>
      </c>
      <c r="L10" s="39">
        <f t="shared" si="8"/>
        <v>12.807925263157896</v>
      </c>
      <c r="M10" s="40">
        <f t="shared" si="9"/>
        <v>0.31750017385164309</v>
      </c>
      <c r="N10" s="39">
        <f t="shared" si="10"/>
        <v>6.4039626315789482</v>
      </c>
      <c r="O10" s="40">
        <f t="shared" si="11"/>
        <v>0.15875008692582154</v>
      </c>
      <c r="P10" s="39">
        <f t="shared" si="12"/>
        <v>2.5615850526315791</v>
      </c>
      <c r="Q10" s="40">
        <f t="shared" si="13"/>
        <v>6.3500034770328603E-2</v>
      </c>
      <c r="R10" s="24">
        <f t="shared" si="14"/>
        <v>13.442240842105264</v>
      </c>
      <c r="S10" s="24">
        <f t="shared" si="15"/>
        <v>0.33322444632002718</v>
      </c>
      <c r="T10" s="39">
        <f t="shared" si="16"/>
        <v>12.167529000000002</v>
      </c>
      <c r="U10" s="40">
        <f t="shared" si="17"/>
        <v>0.3016251651590609</v>
      </c>
      <c r="W10" s="37"/>
    </row>
    <row r="11" spans="1:23" x14ac:dyDescent="0.3">
      <c r="A11" s="17">
        <f t="shared" si="18"/>
        <v>3</v>
      </c>
      <c r="B11" s="43">
        <v>19134.62</v>
      </c>
      <c r="C11" s="61"/>
      <c r="D11" s="43">
        <f t="shared" si="0"/>
        <v>26268.006335999999</v>
      </c>
      <c r="E11" s="44">
        <f t="shared" si="1"/>
        <v>651.16686793968256</v>
      </c>
      <c r="F11" s="43">
        <f t="shared" si="2"/>
        <v>2189.000528</v>
      </c>
      <c r="G11" s="44">
        <f t="shared" si="3"/>
        <v>54.263905661640216</v>
      </c>
      <c r="H11" s="43">
        <f t="shared" si="4"/>
        <v>104.450632</v>
      </c>
      <c r="I11" s="44">
        <f t="shared" si="5"/>
        <v>2.5892635331272511</v>
      </c>
      <c r="J11" s="43">
        <f t="shared" si="6"/>
        <v>52.224743999999994</v>
      </c>
      <c r="K11" s="44">
        <f t="shared" si="7"/>
        <v>1.2946175870540084</v>
      </c>
      <c r="L11" s="39">
        <f t="shared" si="8"/>
        <v>13.293525473684209</v>
      </c>
      <c r="M11" s="40">
        <f t="shared" si="9"/>
        <v>0.32953788863344252</v>
      </c>
      <c r="N11" s="39">
        <f t="shared" si="10"/>
        <v>6.6467627368421045</v>
      </c>
      <c r="O11" s="40">
        <f t="shared" si="11"/>
        <v>0.16476894431672126</v>
      </c>
      <c r="P11" s="39">
        <f t="shared" si="12"/>
        <v>2.6587050947368418</v>
      </c>
      <c r="Q11" s="40">
        <f t="shared" si="13"/>
        <v>6.590757772668851E-2</v>
      </c>
      <c r="R11" s="24">
        <f t="shared" si="14"/>
        <v>13.927841052631578</v>
      </c>
      <c r="S11" s="24">
        <f t="shared" si="15"/>
        <v>0.34526216110182667</v>
      </c>
      <c r="T11" s="39">
        <f t="shared" si="16"/>
        <v>12.628849199999999</v>
      </c>
      <c r="U11" s="40">
        <f t="shared" si="17"/>
        <v>0.31306099420177042</v>
      </c>
      <c r="W11" s="37"/>
    </row>
    <row r="12" spans="1:23" x14ac:dyDescent="0.3">
      <c r="A12" s="17">
        <f t="shared" si="18"/>
        <v>4</v>
      </c>
      <c r="B12" s="43">
        <v>19833.580000000002</v>
      </c>
      <c r="C12" s="61"/>
      <c r="D12" s="43">
        <f t="shared" si="0"/>
        <v>27227.538624000004</v>
      </c>
      <c r="E12" s="44">
        <f t="shared" si="1"/>
        <v>674.95305204028773</v>
      </c>
      <c r="F12" s="43">
        <f t="shared" si="2"/>
        <v>2268.9615520000002</v>
      </c>
      <c r="G12" s="44">
        <f t="shared" si="3"/>
        <v>56.246087670023975</v>
      </c>
      <c r="H12" s="43">
        <f t="shared" si="4"/>
        <v>104.450632</v>
      </c>
      <c r="I12" s="44">
        <f t="shared" si="5"/>
        <v>2.5892635331272511</v>
      </c>
      <c r="J12" s="43">
        <f t="shared" si="6"/>
        <v>52.224743999999994</v>
      </c>
      <c r="K12" s="44">
        <f t="shared" si="7"/>
        <v>1.2946175870540084</v>
      </c>
      <c r="L12" s="39">
        <f t="shared" si="8"/>
        <v>13.779118736842108</v>
      </c>
      <c r="M12" s="40">
        <f t="shared" si="9"/>
        <v>0.34157543119447764</v>
      </c>
      <c r="N12" s="39">
        <f t="shared" si="10"/>
        <v>6.8895593684210539</v>
      </c>
      <c r="O12" s="40">
        <f t="shared" si="11"/>
        <v>0.17078771559723882</v>
      </c>
      <c r="P12" s="39">
        <f t="shared" si="12"/>
        <v>2.7558237473684217</v>
      </c>
      <c r="Q12" s="40">
        <f t="shared" si="13"/>
        <v>6.8315086238895525E-2</v>
      </c>
      <c r="R12" s="24">
        <f t="shared" si="14"/>
        <v>14.413434315789477</v>
      </c>
      <c r="S12" s="24">
        <f t="shared" si="15"/>
        <v>0.35729970366286173</v>
      </c>
      <c r="T12" s="39">
        <f t="shared" si="16"/>
        <v>13.090162800000002</v>
      </c>
      <c r="U12" s="40">
        <f t="shared" si="17"/>
        <v>0.32449665963475371</v>
      </c>
      <c r="W12" s="37"/>
    </row>
    <row r="13" spans="1:23" x14ac:dyDescent="0.3">
      <c r="A13" s="17">
        <f t="shared" si="18"/>
        <v>5</v>
      </c>
      <c r="B13" s="43">
        <v>19833.580000000002</v>
      </c>
      <c r="C13" s="61"/>
      <c r="D13" s="43">
        <f t="shared" si="0"/>
        <v>27227.538624000004</v>
      </c>
      <c r="E13" s="44">
        <f t="shared" si="1"/>
        <v>674.95305204028773</v>
      </c>
      <c r="F13" s="43">
        <f t="shared" si="2"/>
        <v>2268.9615520000002</v>
      </c>
      <c r="G13" s="44">
        <f t="shared" si="3"/>
        <v>56.246087670023975</v>
      </c>
      <c r="H13" s="43">
        <f t="shared" si="4"/>
        <v>104.450632</v>
      </c>
      <c r="I13" s="44">
        <f t="shared" si="5"/>
        <v>2.5892635331272511</v>
      </c>
      <c r="J13" s="43">
        <f t="shared" si="6"/>
        <v>52.224743999999994</v>
      </c>
      <c r="K13" s="44">
        <f t="shared" si="7"/>
        <v>1.2946175870540084</v>
      </c>
      <c r="L13" s="39">
        <f t="shared" si="8"/>
        <v>13.779118736842108</v>
      </c>
      <c r="M13" s="40">
        <f t="shared" si="9"/>
        <v>0.34157543119447764</v>
      </c>
      <c r="N13" s="39">
        <f t="shared" si="10"/>
        <v>6.8895593684210539</v>
      </c>
      <c r="O13" s="40">
        <f t="shared" si="11"/>
        <v>0.17078771559723882</v>
      </c>
      <c r="P13" s="39">
        <f t="shared" si="12"/>
        <v>2.7558237473684217</v>
      </c>
      <c r="Q13" s="40">
        <f t="shared" si="13"/>
        <v>6.8315086238895525E-2</v>
      </c>
      <c r="R13" s="24">
        <f t="shared" si="14"/>
        <v>14.413434315789477</v>
      </c>
      <c r="S13" s="24">
        <f t="shared" si="15"/>
        <v>0.35729970366286173</v>
      </c>
      <c r="T13" s="39">
        <f t="shared" si="16"/>
        <v>13.090162800000002</v>
      </c>
      <c r="U13" s="40">
        <f t="shared" si="17"/>
        <v>0.32449665963475371</v>
      </c>
      <c r="W13" s="37"/>
    </row>
    <row r="14" spans="1:23" x14ac:dyDescent="0.3">
      <c r="A14" s="17">
        <f t="shared" si="18"/>
        <v>6</v>
      </c>
      <c r="B14" s="43">
        <v>20829.810000000001</v>
      </c>
      <c r="C14" s="61"/>
      <c r="D14" s="43">
        <f t="shared" si="0"/>
        <v>28595.163168000003</v>
      </c>
      <c r="E14" s="44">
        <f t="shared" si="1"/>
        <v>708.85557891814312</v>
      </c>
      <c r="F14" s="43">
        <f t="shared" si="2"/>
        <v>2382.9302640000001</v>
      </c>
      <c r="G14" s="44">
        <f t="shared" si="3"/>
        <v>59.071298243178589</v>
      </c>
      <c r="H14" s="43">
        <f t="shared" si="4"/>
        <v>52.224743999999994</v>
      </c>
      <c r="I14" s="44">
        <f t="shared" si="5"/>
        <v>1.2946175870540084</v>
      </c>
      <c r="J14" s="43">
        <f t="shared" si="6"/>
        <v>26.112943999999999</v>
      </c>
      <c r="K14" s="44">
        <f t="shared" si="7"/>
        <v>0.64732297303662123</v>
      </c>
      <c r="L14" s="39">
        <f t="shared" si="8"/>
        <v>14.471236421052634</v>
      </c>
      <c r="M14" s="40">
        <f t="shared" si="9"/>
        <v>0.35873258042416151</v>
      </c>
      <c r="N14" s="39">
        <f t="shared" si="10"/>
        <v>7.2356182105263169</v>
      </c>
      <c r="O14" s="40">
        <f t="shared" si="11"/>
        <v>0.17936629021208075</v>
      </c>
      <c r="P14" s="39">
        <f t="shared" si="12"/>
        <v>2.8942472842105267</v>
      </c>
      <c r="Q14" s="40">
        <f t="shared" si="13"/>
        <v>7.1746516084832304E-2</v>
      </c>
      <c r="R14" s="24">
        <f t="shared" si="14"/>
        <v>14.788390736842105</v>
      </c>
      <c r="S14" s="24">
        <f t="shared" si="15"/>
        <v>0.36659463054797126</v>
      </c>
      <c r="T14" s="39">
        <f t="shared" si="16"/>
        <v>13.747674600000002</v>
      </c>
      <c r="U14" s="40">
        <f t="shared" si="17"/>
        <v>0.34079595140295343</v>
      </c>
      <c r="W14" s="37"/>
    </row>
    <row r="15" spans="1:23" x14ac:dyDescent="0.3">
      <c r="A15" s="17">
        <f t="shared" si="18"/>
        <v>7</v>
      </c>
      <c r="B15" s="43">
        <v>20829.810000000001</v>
      </c>
      <c r="C15" s="61"/>
      <c r="D15" s="43">
        <f t="shared" si="0"/>
        <v>28595.163168000003</v>
      </c>
      <c r="E15" s="44">
        <f t="shared" si="1"/>
        <v>708.85557891814312</v>
      </c>
      <c r="F15" s="43">
        <f t="shared" si="2"/>
        <v>2382.9302640000001</v>
      </c>
      <c r="G15" s="44">
        <f t="shared" si="3"/>
        <v>59.071298243178589</v>
      </c>
      <c r="H15" s="43">
        <f t="shared" si="4"/>
        <v>52.224743999999994</v>
      </c>
      <c r="I15" s="44">
        <f t="shared" si="5"/>
        <v>1.2946175870540084</v>
      </c>
      <c r="J15" s="43">
        <f t="shared" si="6"/>
        <v>26.112943999999999</v>
      </c>
      <c r="K15" s="44">
        <f t="shared" si="7"/>
        <v>0.64732297303662123</v>
      </c>
      <c r="L15" s="39">
        <f t="shared" si="8"/>
        <v>14.471236421052634</v>
      </c>
      <c r="M15" s="40">
        <f t="shared" si="9"/>
        <v>0.35873258042416151</v>
      </c>
      <c r="N15" s="39">
        <f t="shared" si="10"/>
        <v>7.2356182105263169</v>
      </c>
      <c r="O15" s="40">
        <f t="shared" si="11"/>
        <v>0.17936629021208075</v>
      </c>
      <c r="P15" s="39">
        <f t="shared" si="12"/>
        <v>2.8942472842105267</v>
      </c>
      <c r="Q15" s="40">
        <f t="shared" si="13"/>
        <v>7.1746516084832304E-2</v>
      </c>
      <c r="R15" s="24">
        <f t="shared" si="14"/>
        <v>14.788390736842105</v>
      </c>
      <c r="S15" s="24">
        <f t="shared" si="15"/>
        <v>0.36659463054797126</v>
      </c>
      <c r="T15" s="39">
        <f t="shared" si="16"/>
        <v>13.747674600000002</v>
      </c>
      <c r="U15" s="40">
        <f t="shared" si="17"/>
        <v>0.34079595140295343</v>
      </c>
      <c r="W15" s="37"/>
    </row>
    <row r="16" spans="1:23" x14ac:dyDescent="0.3">
      <c r="A16" s="17">
        <f t="shared" si="18"/>
        <v>8</v>
      </c>
      <c r="B16" s="43">
        <v>21826.03</v>
      </c>
      <c r="C16" s="61"/>
      <c r="D16" s="43">
        <f t="shared" si="0"/>
        <v>29962.773983999999</v>
      </c>
      <c r="E16" s="44">
        <f t="shared" si="1"/>
        <v>742.75776548776764</v>
      </c>
      <c r="F16" s="43">
        <f t="shared" si="2"/>
        <v>2496.8978320000001</v>
      </c>
      <c r="G16" s="44">
        <f t="shared" si="3"/>
        <v>61.896480457313977</v>
      </c>
      <c r="H16" s="43">
        <f t="shared" si="4"/>
        <v>52.224743999999994</v>
      </c>
      <c r="I16" s="44">
        <f t="shared" si="5"/>
        <v>1.2946175870540084</v>
      </c>
      <c r="J16" s="43">
        <f t="shared" si="6"/>
        <v>26.112943999999999</v>
      </c>
      <c r="K16" s="44">
        <f t="shared" si="7"/>
        <v>0.64732297303662123</v>
      </c>
      <c r="L16" s="39">
        <f t="shared" si="8"/>
        <v>15.163347157894737</v>
      </c>
      <c r="M16" s="40">
        <f t="shared" si="9"/>
        <v>0.37588955743308083</v>
      </c>
      <c r="N16" s="39">
        <f t="shared" si="10"/>
        <v>7.5816735789473686</v>
      </c>
      <c r="O16" s="40">
        <f t="shared" si="11"/>
        <v>0.18794477871654042</v>
      </c>
      <c r="P16" s="39">
        <f t="shared" si="12"/>
        <v>3.0326694315789475</v>
      </c>
      <c r="Q16" s="40">
        <f t="shared" si="13"/>
        <v>7.5177911486616164E-2</v>
      </c>
      <c r="R16" s="24">
        <f t="shared" si="14"/>
        <v>15.480501473684214</v>
      </c>
      <c r="S16" s="24">
        <f t="shared" si="15"/>
        <v>0.38375160755689069</v>
      </c>
      <c r="T16" s="39">
        <f t="shared" si="16"/>
        <v>14.405179799999999</v>
      </c>
      <c r="U16" s="40">
        <f t="shared" si="17"/>
        <v>0.35709507956142678</v>
      </c>
      <c r="W16" s="37"/>
    </row>
    <row r="17" spans="1:23" x14ac:dyDescent="0.3">
      <c r="A17" s="17">
        <f t="shared" si="18"/>
        <v>9</v>
      </c>
      <c r="B17" s="43">
        <v>21826.03</v>
      </c>
      <c r="C17" s="61"/>
      <c r="D17" s="43">
        <f t="shared" si="0"/>
        <v>29962.773983999999</v>
      </c>
      <c r="E17" s="44">
        <f t="shared" si="1"/>
        <v>742.75776548776764</v>
      </c>
      <c r="F17" s="43">
        <f t="shared" si="2"/>
        <v>2496.8978320000001</v>
      </c>
      <c r="G17" s="44">
        <f t="shared" si="3"/>
        <v>61.896480457313977</v>
      </c>
      <c r="H17" s="43">
        <f t="shared" si="4"/>
        <v>52.224743999999994</v>
      </c>
      <c r="I17" s="44">
        <f t="shared" si="5"/>
        <v>1.2946175870540084</v>
      </c>
      <c r="J17" s="43">
        <f t="shared" si="6"/>
        <v>26.112943999999999</v>
      </c>
      <c r="K17" s="44">
        <f t="shared" si="7"/>
        <v>0.64732297303662123</v>
      </c>
      <c r="L17" s="39">
        <f t="shared" si="8"/>
        <v>15.163347157894737</v>
      </c>
      <c r="M17" s="40">
        <f t="shared" si="9"/>
        <v>0.37588955743308083</v>
      </c>
      <c r="N17" s="39">
        <f t="shared" si="10"/>
        <v>7.5816735789473686</v>
      </c>
      <c r="O17" s="40">
        <f t="shared" si="11"/>
        <v>0.18794477871654042</v>
      </c>
      <c r="P17" s="39">
        <f t="shared" si="12"/>
        <v>3.0326694315789475</v>
      </c>
      <c r="Q17" s="40">
        <f t="shared" si="13"/>
        <v>7.5177911486616164E-2</v>
      </c>
      <c r="R17" s="24">
        <f t="shared" si="14"/>
        <v>15.480501473684214</v>
      </c>
      <c r="S17" s="24">
        <f t="shared" si="15"/>
        <v>0.38375160755689069</v>
      </c>
      <c r="T17" s="39">
        <f t="shared" si="16"/>
        <v>14.405179799999999</v>
      </c>
      <c r="U17" s="40">
        <f t="shared" si="17"/>
        <v>0.35709507956142678</v>
      </c>
      <c r="W17" s="37"/>
    </row>
    <row r="18" spans="1:23" x14ac:dyDescent="0.3">
      <c r="A18" s="17">
        <f t="shared" si="18"/>
        <v>10</v>
      </c>
      <c r="B18" s="43">
        <v>22822.25</v>
      </c>
      <c r="C18" s="61"/>
      <c r="D18" s="43">
        <f t="shared" si="0"/>
        <v>31330.3848</v>
      </c>
      <c r="E18" s="44">
        <f t="shared" si="1"/>
        <v>776.65995205739227</v>
      </c>
      <c r="F18" s="43">
        <f t="shared" si="2"/>
        <v>2610.8654000000001</v>
      </c>
      <c r="G18" s="44">
        <f t="shared" si="3"/>
        <v>64.721662671449366</v>
      </c>
      <c r="H18" s="43">
        <f t="shared" si="4"/>
        <v>33.619872000000115</v>
      </c>
      <c r="I18" s="44">
        <f t="shared" si="5"/>
        <v>0.83341485725051656</v>
      </c>
      <c r="J18" s="43">
        <f t="shared" si="6"/>
        <v>7.5080720000001167</v>
      </c>
      <c r="K18" s="44">
        <f t="shared" si="7"/>
        <v>0.1861202432331294</v>
      </c>
      <c r="L18" s="39">
        <f t="shared" si="8"/>
        <v>15.855457894736842</v>
      </c>
      <c r="M18" s="40">
        <f t="shared" si="9"/>
        <v>0.39304653444200016</v>
      </c>
      <c r="N18" s="39">
        <f t="shared" si="10"/>
        <v>7.9277289473684212</v>
      </c>
      <c r="O18" s="40">
        <f t="shared" si="11"/>
        <v>0.19652326722100008</v>
      </c>
      <c r="P18" s="39">
        <f t="shared" si="12"/>
        <v>3.1710915789473684</v>
      </c>
      <c r="Q18" s="40">
        <f t="shared" si="13"/>
        <v>7.8609306888400024E-2</v>
      </c>
      <c r="R18" s="24">
        <f t="shared" si="14"/>
        <v>16.059627157894738</v>
      </c>
      <c r="S18" s="24">
        <f t="shared" si="15"/>
        <v>0.39810775827145672</v>
      </c>
      <c r="T18" s="39">
        <f t="shared" si="16"/>
        <v>15.062685</v>
      </c>
      <c r="U18" s="40">
        <f t="shared" si="17"/>
        <v>0.37339420771990017</v>
      </c>
      <c r="W18" s="37"/>
    </row>
    <row r="19" spans="1:23" x14ac:dyDescent="0.3">
      <c r="A19" s="17">
        <f t="shared" si="18"/>
        <v>11</v>
      </c>
      <c r="B19" s="43">
        <v>22822.25</v>
      </c>
      <c r="C19" s="61"/>
      <c r="D19" s="43">
        <f t="shared" si="0"/>
        <v>31330.3848</v>
      </c>
      <c r="E19" s="44">
        <f t="shared" si="1"/>
        <v>776.65995205739227</v>
      </c>
      <c r="F19" s="43">
        <f t="shared" si="2"/>
        <v>2610.8654000000001</v>
      </c>
      <c r="G19" s="44">
        <f t="shared" si="3"/>
        <v>64.721662671449366</v>
      </c>
      <c r="H19" s="43">
        <f t="shared" si="4"/>
        <v>33.619872000000115</v>
      </c>
      <c r="I19" s="44">
        <f t="shared" si="5"/>
        <v>0.83341485725051656</v>
      </c>
      <c r="J19" s="43">
        <f t="shared" si="6"/>
        <v>7.5080720000001167</v>
      </c>
      <c r="K19" s="44">
        <f t="shared" si="7"/>
        <v>0.1861202432331294</v>
      </c>
      <c r="L19" s="39">
        <f t="shared" si="8"/>
        <v>15.855457894736842</v>
      </c>
      <c r="M19" s="40">
        <f t="shared" si="9"/>
        <v>0.39304653444200016</v>
      </c>
      <c r="N19" s="39">
        <f t="shared" si="10"/>
        <v>7.9277289473684212</v>
      </c>
      <c r="O19" s="40">
        <f t="shared" si="11"/>
        <v>0.19652326722100008</v>
      </c>
      <c r="P19" s="39">
        <f t="shared" si="12"/>
        <v>3.1710915789473684</v>
      </c>
      <c r="Q19" s="40">
        <f t="shared" si="13"/>
        <v>7.8609306888400024E-2</v>
      </c>
      <c r="R19" s="24">
        <f t="shared" si="14"/>
        <v>16.059627157894738</v>
      </c>
      <c r="S19" s="24">
        <f t="shared" si="15"/>
        <v>0.39810775827145672</v>
      </c>
      <c r="T19" s="39">
        <f t="shared" si="16"/>
        <v>15.062685</v>
      </c>
      <c r="U19" s="40">
        <f t="shared" si="17"/>
        <v>0.37339420771990017</v>
      </c>
      <c r="W19" s="37"/>
    </row>
    <row r="20" spans="1:23" x14ac:dyDescent="0.3">
      <c r="A20" s="17">
        <f t="shared" si="18"/>
        <v>12</v>
      </c>
      <c r="B20" s="43">
        <v>23818.48</v>
      </c>
      <c r="C20" s="61"/>
      <c r="D20" s="43">
        <f t="shared" si="0"/>
        <v>32698.009343999998</v>
      </c>
      <c r="E20" s="44">
        <f t="shared" si="1"/>
        <v>810.56247893524767</v>
      </c>
      <c r="F20" s="43">
        <f t="shared" si="2"/>
        <v>2724.834112</v>
      </c>
      <c r="G20" s="44">
        <f t="shared" si="3"/>
        <v>67.546873244603972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16.547575578947367</v>
      </c>
      <c r="M20" s="40">
        <f t="shared" si="9"/>
        <v>0.41020368367168403</v>
      </c>
      <c r="N20" s="39">
        <f t="shared" si="10"/>
        <v>8.2737877894736833</v>
      </c>
      <c r="O20" s="40">
        <f t="shared" si="11"/>
        <v>0.20510184183584201</v>
      </c>
      <c r="P20" s="39">
        <f t="shared" si="12"/>
        <v>3.3095151157894733</v>
      </c>
      <c r="Q20" s="40">
        <f t="shared" si="13"/>
        <v>8.2040736734336803E-2</v>
      </c>
      <c r="R20" s="24">
        <f t="shared" si="14"/>
        <v>16.54757557894737</v>
      </c>
      <c r="S20" s="24">
        <f t="shared" si="15"/>
        <v>0.41020368367168414</v>
      </c>
      <c r="T20" s="39">
        <f t="shared" si="16"/>
        <v>15.720196799999998</v>
      </c>
      <c r="U20" s="40">
        <f t="shared" si="17"/>
        <v>0.38969349948809984</v>
      </c>
      <c r="W20" s="37"/>
    </row>
    <row r="21" spans="1:23" x14ac:dyDescent="0.3">
      <c r="A21" s="17">
        <f t="shared" si="18"/>
        <v>13</v>
      </c>
      <c r="B21" s="43">
        <v>23818.48</v>
      </c>
      <c r="C21" s="61"/>
      <c r="D21" s="43">
        <f t="shared" si="0"/>
        <v>32698.009343999998</v>
      </c>
      <c r="E21" s="44">
        <f t="shared" si="1"/>
        <v>810.56247893524767</v>
      </c>
      <c r="F21" s="43">
        <f t="shared" si="2"/>
        <v>2724.834112</v>
      </c>
      <c r="G21" s="44">
        <f t="shared" si="3"/>
        <v>67.546873244603972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16.547575578947367</v>
      </c>
      <c r="M21" s="40">
        <f t="shared" si="9"/>
        <v>0.41020368367168403</v>
      </c>
      <c r="N21" s="39">
        <f t="shared" si="10"/>
        <v>8.2737877894736833</v>
      </c>
      <c r="O21" s="40">
        <f t="shared" si="11"/>
        <v>0.20510184183584201</v>
      </c>
      <c r="P21" s="39">
        <f t="shared" si="12"/>
        <v>3.3095151157894733</v>
      </c>
      <c r="Q21" s="40">
        <f t="shared" si="13"/>
        <v>8.2040736734336803E-2</v>
      </c>
      <c r="R21" s="24">
        <f t="shared" si="14"/>
        <v>16.54757557894737</v>
      </c>
      <c r="S21" s="24">
        <f t="shared" si="15"/>
        <v>0.41020368367168414</v>
      </c>
      <c r="T21" s="39">
        <f t="shared" si="16"/>
        <v>15.720196799999998</v>
      </c>
      <c r="U21" s="40">
        <f t="shared" si="17"/>
        <v>0.38969349948809984</v>
      </c>
      <c r="W21" s="37"/>
    </row>
    <row r="22" spans="1:23" x14ac:dyDescent="0.3">
      <c r="A22" s="17">
        <f t="shared" si="18"/>
        <v>14</v>
      </c>
      <c r="B22" s="43">
        <v>24814.7</v>
      </c>
      <c r="C22" s="61"/>
      <c r="D22" s="43">
        <f t="shared" si="0"/>
        <v>34065.620159999999</v>
      </c>
      <c r="E22" s="44">
        <f t="shared" si="1"/>
        <v>844.4646655048723</v>
      </c>
      <c r="F22" s="43">
        <f t="shared" si="2"/>
        <v>2838.8016800000005</v>
      </c>
      <c r="G22" s="44">
        <f t="shared" si="3"/>
        <v>70.372055458739368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17.239686315789474</v>
      </c>
      <c r="M22" s="40">
        <f t="shared" si="9"/>
        <v>0.42736066068060341</v>
      </c>
      <c r="N22" s="39">
        <f t="shared" si="10"/>
        <v>8.6198431578947368</v>
      </c>
      <c r="O22" s="40">
        <f t="shared" si="11"/>
        <v>0.21368033034030171</v>
      </c>
      <c r="P22" s="39">
        <f t="shared" si="12"/>
        <v>3.4479372631578946</v>
      </c>
      <c r="Q22" s="40">
        <f t="shared" si="13"/>
        <v>8.5472132136120677E-2</v>
      </c>
      <c r="R22" s="24">
        <f t="shared" si="14"/>
        <v>17.239686315789477</v>
      </c>
      <c r="S22" s="24">
        <f t="shared" si="15"/>
        <v>0.42736066068060352</v>
      </c>
      <c r="T22" s="39">
        <f t="shared" si="16"/>
        <v>16.377701999999999</v>
      </c>
      <c r="U22" s="40">
        <f t="shared" si="17"/>
        <v>0.40599262764657323</v>
      </c>
      <c r="W22" s="37"/>
    </row>
    <row r="23" spans="1:23" x14ac:dyDescent="0.3">
      <c r="A23" s="17">
        <f t="shared" si="18"/>
        <v>15</v>
      </c>
      <c r="B23" s="43">
        <v>24814.7</v>
      </c>
      <c r="C23" s="61"/>
      <c r="D23" s="43">
        <f t="shared" si="0"/>
        <v>34065.620159999999</v>
      </c>
      <c r="E23" s="44">
        <f t="shared" si="1"/>
        <v>844.4646655048723</v>
      </c>
      <c r="F23" s="43">
        <f t="shared" si="2"/>
        <v>2838.8016800000005</v>
      </c>
      <c r="G23" s="44">
        <f t="shared" si="3"/>
        <v>70.372055458739368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17.239686315789474</v>
      </c>
      <c r="M23" s="40">
        <f t="shared" si="9"/>
        <v>0.42736066068060341</v>
      </c>
      <c r="N23" s="39">
        <f t="shared" si="10"/>
        <v>8.6198431578947368</v>
      </c>
      <c r="O23" s="40">
        <f t="shared" si="11"/>
        <v>0.21368033034030171</v>
      </c>
      <c r="P23" s="39">
        <f t="shared" si="12"/>
        <v>3.4479372631578946</v>
      </c>
      <c r="Q23" s="40">
        <f t="shared" si="13"/>
        <v>8.5472132136120677E-2</v>
      </c>
      <c r="R23" s="24">
        <f t="shared" si="14"/>
        <v>17.239686315789477</v>
      </c>
      <c r="S23" s="24">
        <f t="shared" si="15"/>
        <v>0.42736066068060352</v>
      </c>
      <c r="T23" s="39">
        <f t="shared" si="16"/>
        <v>16.377701999999999</v>
      </c>
      <c r="U23" s="40">
        <f t="shared" si="17"/>
        <v>0.40599262764657323</v>
      </c>
      <c r="W23" s="37"/>
    </row>
    <row r="24" spans="1:23" x14ac:dyDescent="0.3">
      <c r="A24" s="17">
        <f t="shared" si="18"/>
        <v>16</v>
      </c>
      <c r="B24" s="43">
        <v>25810.92</v>
      </c>
      <c r="C24" s="61"/>
      <c r="D24" s="43">
        <f t="shared" si="0"/>
        <v>35433.230975999999</v>
      </c>
      <c r="E24" s="44">
        <f t="shared" si="1"/>
        <v>878.36685207449693</v>
      </c>
      <c r="F24" s="43">
        <f t="shared" si="2"/>
        <v>2952.7692480000001</v>
      </c>
      <c r="G24" s="44">
        <f t="shared" si="3"/>
        <v>73.197237672874749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17.931797052631577</v>
      </c>
      <c r="M24" s="40">
        <f t="shared" si="9"/>
        <v>0.44451763768952268</v>
      </c>
      <c r="N24" s="39">
        <f t="shared" si="10"/>
        <v>8.9658985263157884</v>
      </c>
      <c r="O24" s="40">
        <f t="shared" si="11"/>
        <v>0.22225881884476134</v>
      </c>
      <c r="P24" s="39">
        <f t="shared" si="12"/>
        <v>3.5863594105263155</v>
      </c>
      <c r="Q24" s="40">
        <f t="shared" si="13"/>
        <v>8.8903527537904536E-2</v>
      </c>
      <c r="R24" s="24">
        <f t="shared" si="14"/>
        <v>17.93179705263158</v>
      </c>
      <c r="S24" s="24">
        <f t="shared" si="15"/>
        <v>0.44451763768952279</v>
      </c>
      <c r="T24" s="39">
        <f t="shared" si="16"/>
        <v>17.035207199999999</v>
      </c>
      <c r="U24" s="40">
        <f t="shared" si="17"/>
        <v>0.42229175580504658</v>
      </c>
      <c r="W24" s="37"/>
    </row>
    <row r="25" spans="1:23" x14ac:dyDescent="0.3">
      <c r="A25" s="17">
        <f t="shared" si="18"/>
        <v>17</v>
      </c>
      <c r="B25" s="43">
        <v>25810.92</v>
      </c>
      <c r="C25" s="61"/>
      <c r="D25" s="43">
        <f t="shared" si="0"/>
        <v>35433.230975999999</v>
      </c>
      <c r="E25" s="44">
        <f t="shared" si="1"/>
        <v>878.36685207449693</v>
      </c>
      <c r="F25" s="43">
        <f t="shared" si="2"/>
        <v>2952.7692480000001</v>
      </c>
      <c r="G25" s="44">
        <f t="shared" si="3"/>
        <v>73.197237672874749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17.931797052631577</v>
      </c>
      <c r="M25" s="40">
        <f t="shared" si="9"/>
        <v>0.44451763768952268</v>
      </c>
      <c r="N25" s="39">
        <f t="shared" si="10"/>
        <v>8.9658985263157884</v>
      </c>
      <c r="O25" s="40">
        <f t="shared" si="11"/>
        <v>0.22225881884476134</v>
      </c>
      <c r="P25" s="39">
        <f t="shared" si="12"/>
        <v>3.5863594105263155</v>
      </c>
      <c r="Q25" s="40">
        <f t="shared" si="13"/>
        <v>8.8903527537904536E-2</v>
      </c>
      <c r="R25" s="24">
        <f t="shared" si="14"/>
        <v>17.93179705263158</v>
      </c>
      <c r="S25" s="24">
        <f t="shared" si="15"/>
        <v>0.44451763768952279</v>
      </c>
      <c r="T25" s="39">
        <f t="shared" si="16"/>
        <v>17.035207199999999</v>
      </c>
      <c r="U25" s="40">
        <f t="shared" si="17"/>
        <v>0.42229175580504658</v>
      </c>
      <c r="W25" s="37"/>
    </row>
    <row r="26" spans="1:23" x14ac:dyDescent="0.3">
      <c r="A26" s="17">
        <f t="shared" si="18"/>
        <v>18</v>
      </c>
      <c r="B26" s="43">
        <v>26807.15</v>
      </c>
      <c r="C26" s="61"/>
      <c r="D26" s="43">
        <f t="shared" si="0"/>
        <v>36800.855520000005</v>
      </c>
      <c r="E26" s="44">
        <f t="shared" si="1"/>
        <v>912.26937895235255</v>
      </c>
      <c r="F26" s="43">
        <f t="shared" si="2"/>
        <v>3066.7379600000004</v>
      </c>
      <c r="G26" s="44">
        <f t="shared" si="3"/>
        <v>76.02244824602937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18.623914736842107</v>
      </c>
      <c r="M26" s="40">
        <f t="shared" si="9"/>
        <v>0.46167478691920671</v>
      </c>
      <c r="N26" s="39">
        <f t="shared" si="10"/>
        <v>9.3119573684210533</v>
      </c>
      <c r="O26" s="40">
        <f t="shared" si="11"/>
        <v>0.23083739345960336</v>
      </c>
      <c r="P26" s="39">
        <f t="shared" si="12"/>
        <v>3.7247829473684213</v>
      </c>
      <c r="Q26" s="40">
        <f t="shared" si="13"/>
        <v>9.2334957383841343E-2</v>
      </c>
      <c r="R26" s="24">
        <f t="shared" si="14"/>
        <v>18.623914736842107</v>
      </c>
      <c r="S26" s="24">
        <f t="shared" si="15"/>
        <v>0.46167478691920671</v>
      </c>
      <c r="T26" s="39">
        <f t="shared" si="16"/>
        <v>17.692719000000004</v>
      </c>
      <c r="U26" s="40">
        <f t="shared" si="17"/>
        <v>0.43859104757324641</v>
      </c>
      <c r="W26" s="37"/>
    </row>
    <row r="27" spans="1:23" x14ac:dyDescent="0.3">
      <c r="A27" s="17">
        <f t="shared" si="18"/>
        <v>19</v>
      </c>
      <c r="B27" s="43">
        <v>26807.15</v>
      </c>
      <c r="C27" s="61"/>
      <c r="D27" s="43">
        <f t="shared" si="0"/>
        <v>36800.855520000005</v>
      </c>
      <c r="E27" s="44">
        <f t="shared" si="1"/>
        <v>912.26937895235255</v>
      </c>
      <c r="F27" s="43">
        <f t="shared" si="2"/>
        <v>3066.7379600000004</v>
      </c>
      <c r="G27" s="44">
        <f t="shared" si="3"/>
        <v>76.02244824602937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18.623914736842107</v>
      </c>
      <c r="M27" s="40">
        <f t="shared" si="9"/>
        <v>0.46167478691920671</v>
      </c>
      <c r="N27" s="39">
        <f t="shared" si="10"/>
        <v>9.3119573684210533</v>
      </c>
      <c r="O27" s="40">
        <f t="shared" si="11"/>
        <v>0.23083739345960336</v>
      </c>
      <c r="P27" s="39">
        <f t="shared" si="12"/>
        <v>3.7247829473684213</v>
      </c>
      <c r="Q27" s="40">
        <f t="shared" si="13"/>
        <v>9.2334957383841343E-2</v>
      </c>
      <c r="R27" s="24">
        <f t="shared" si="14"/>
        <v>18.623914736842107</v>
      </c>
      <c r="S27" s="24">
        <f t="shared" si="15"/>
        <v>0.46167478691920671</v>
      </c>
      <c r="T27" s="39">
        <f t="shared" si="16"/>
        <v>17.692719000000004</v>
      </c>
      <c r="U27" s="40">
        <f t="shared" si="17"/>
        <v>0.43859104757324641</v>
      </c>
      <c r="W27" s="37"/>
    </row>
    <row r="28" spans="1:23" x14ac:dyDescent="0.3">
      <c r="A28" s="17">
        <f t="shared" si="18"/>
        <v>20</v>
      </c>
      <c r="B28" s="43">
        <v>27803.37</v>
      </c>
      <c r="C28" s="61"/>
      <c r="D28" s="43">
        <f t="shared" si="0"/>
        <v>38168.466335999998</v>
      </c>
      <c r="E28" s="44">
        <f t="shared" si="1"/>
        <v>946.17156552197696</v>
      </c>
      <c r="F28" s="43">
        <f t="shared" si="2"/>
        <v>3180.7055279999995</v>
      </c>
      <c r="G28" s="44">
        <f t="shared" si="3"/>
        <v>78.847630460164737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19.31602547368421</v>
      </c>
      <c r="M28" s="40">
        <f t="shared" si="9"/>
        <v>0.47883176392812599</v>
      </c>
      <c r="N28" s="39">
        <f t="shared" si="10"/>
        <v>9.6580127368421049</v>
      </c>
      <c r="O28" s="40">
        <f t="shared" si="11"/>
        <v>0.23941588196406299</v>
      </c>
      <c r="P28" s="39">
        <f t="shared" si="12"/>
        <v>3.8632050947368421</v>
      </c>
      <c r="Q28" s="40">
        <f t="shared" si="13"/>
        <v>9.5766352785625203E-2</v>
      </c>
      <c r="R28" s="24">
        <f t="shared" si="14"/>
        <v>19.316025473684206</v>
      </c>
      <c r="S28" s="24">
        <f t="shared" si="15"/>
        <v>0.47883176392812593</v>
      </c>
      <c r="T28" s="39">
        <f t="shared" si="16"/>
        <v>18.3502242</v>
      </c>
      <c r="U28" s="40">
        <f t="shared" si="17"/>
        <v>0.45489017573171969</v>
      </c>
      <c r="W28" s="37"/>
    </row>
    <row r="29" spans="1:23" x14ac:dyDescent="0.3">
      <c r="A29" s="17">
        <f t="shared" si="18"/>
        <v>21</v>
      </c>
      <c r="B29" s="43">
        <v>27803.37</v>
      </c>
      <c r="C29" s="61"/>
      <c r="D29" s="43">
        <f t="shared" si="0"/>
        <v>38168.466335999998</v>
      </c>
      <c r="E29" s="44">
        <f t="shared" si="1"/>
        <v>946.17156552197696</v>
      </c>
      <c r="F29" s="43">
        <f t="shared" si="2"/>
        <v>3180.7055279999995</v>
      </c>
      <c r="G29" s="44">
        <f t="shared" si="3"/>
        <v>78.847630460164737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19.31602547368421</v>
      </c>
      <c r="M29" s="40">
        <f t="shared" si="9"/>
        <v>0.47883176392812599</v>
      </c>
      <c r="N29" s="39">
        <f t="shared" si="10"/>
        <v>9.6580127368421049</v>
      </c>
      <c r="O29" s="40">
        <f t="shared" si="11"/>
        <v>0.23941588196406299</v>
      </c>
      <c r="P29" s="39">
        <f t="shared" si="12"/>
        <v>3.8632050947368421</v>
      </c>
      <c r="Q29" s="40">
        <f t="shared" si="13"/>
        <v>9.5766352785625203E-2</v>
      </c>
      <c r="R29" s="24">
        <f t="shared" si="14"/>
        <v>19.316025473684206</v>
      </c>
      <c r="S29" s="24">
        <f t="shared" si="15"/>
        <v>0.47883176392812593</v>
      </c>
      <c r="T29" s="39">
        <f t="shared" si="16"/>
        <v>18.3502242</v>
      </c>
      <c r="U29" s="40">
        <f t="shared" si="17"/>
        <v>0.45489017573171969</v>
      </c>
      <c r="W29" s="37"/>
    </row>
    <row r="30" spans="1:23" x14ac:dyDescent="0.3">
      <c r="A30" s="17">
        <f t="shared" si="18"/>
        <v>22</v>
      </c>
      <c r="B30" s="43">
        <v>28799.59</v>
      </c>
      <c r="C30" s="61"/>
      <c r="D30" s="43">
        <f t="shared" si="0"/>
        <v>39536.077151999998</v>
      </c>
      <c r="E30" s="44">
        <f t="shared" si="1"/>
        <v>980.07375209160159</v>
      </c>
      <c r="F30" s="43">
        <f t="shared" si="2"/>
        <v>3294.673096</v>
      </c>
      <c r="G30" s="44">
        <f t="shared" si="3"/>
        <v>81.672812674300133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20.008136210526313</v>
      </c>
      <c r="M30" s="40">
        <f t="shared" si="9"/>
        <v>0.49598874093704531</v>
      </c>
      <c r="N30" s="39">
        <f t="shared" si="10"/>
        <v>10.004068105263157</v>
      </c>
      <c r="O30" s="40">
        <f t="shared" si="11"/>
        <v>0.24799437046852266</v>
      </c>
      <c r="P30" s="39">
        <f t="shared" si="12"/>
        <v>4.001627242105263</v>
      </c>
      <c r="Q30" s="40">
        <f t="shared" si="13"/>
        <v>9.9197748187409063E-2</v>
      </c>
      <c r="R30" s="24">
        <f t="shared" si="14"/>
        <v>20.008136210526317</v>
      </c>
      <c r="S30" s="24">
        <f t="shared" si="15"/>
        <v>0.49598874093704537</v>
      </c>
      <c r="T30" s="39">
        <f t="shared" si="16"/>
        <v>19.007729399999999</v>
      </c>
      <c r="U30" s="40">
        <f t="shared" si="17"/>
        <v>0.47118930389019303</v>
      </c>
      <c r="W30" s="37"/>
    </row>
    <row r="31" spans="1:23" x14ac:dyDescent="0.3">
      <c r="A31" s="17">
        <f t="shared" si="18"/>
        <v>23</v>
      </c>
      <c r="B31" s="43">
        <v>29795.82</v>
      </c>
      <c r="C31" s="61"/>
      <c r="D31" s="43">
        <f t="shared" si="0"/>
        <v>40903.701696000004</v>
      </c>
      <c r="E31" s="44">
        <f t="shared" si="1"/>
        <v>1013.9762789694571</v>
      </c>
      <c r="F31" s="43">
        <f t="shared" si="2"/>
        <v>3408.6418080000003</v>
      </c>
      <c r="G31" s="44">
        <f t="shared" si="3"/>
        <v>84.498023247454768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20.700253894736843</v>
      </c>
      <c r="M31" s="40">
        <f t="shared" si="9"/>
        <v>0.51314589016672929</v>
      </c>
      <c r="N31" s="39">
        <f t="shared" si="10"/>
        <v>10.350126947368421</v>
      </c>
      <c r="O31" s="40">
        <f t="shared" si="11"/>
        <v>0.25657294508336465</v>
      </c>
      <c r="P31" s="39">
        <f t="shared" si="12"/>
        <v>4.1400507789473684</v>
      </c>
      <c r="Q31" s="40">
        <f t="shared" si="13"/>
        <v>0.10262917803334586</v>
      </c>
      <c r="R31" s="24">
        <f t="shared" si="14"/>
        <v>20.700253894736843</v>
      </c>
      <c r="S31" s="24">
        <f t="shared" si="15"/>
        <v>0.51314589016672929</v>
      </c>
      <c r="T31" s="39">
        <f t="shared" si="16"/>
        <v>19.665241200000001</v>
      </c>
      <c r="U31" s="40">
        <f t="shared" si="17"/>
        <v>0.48748859565839281</v>
      </c>
      <c r="W31" s="37"/>
    </row>
    <row r="32" spans="1:23" x14ac:dyDescent="0.3">
      <c r="A32" s="17">
        <f t="shared" si="18"/>
        <v>24</v>
      </c>
      <c r="B32" s="43">
        <v>30792.04</v>
      </c>
      <c r="C32" s="61"/>
      <c r="D32" s="43">
        <f t="shared" si="0"/>
        <v>42271.312512000004</v>
      </c>
      <c r="E32" s="44">
        <f t="shared" si="1"/>
        <v>1047.8784655390818</v>
      </c>
      <c r="F32" s="43">
        <f t="shared" si="2"/>
        <v>3522.6093760000003</v>
      </c>
      <c r="G32" s="44">
        <f t="shared" si="3"/>
        <v>87.323205461590149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21.39236463157895</v>
      </c>
      <c r="M32" s="40">
        <f t="shared" si="9"/>
        <v>0.53030286717564867</v>
      </c>
      <c r="N32" s="39">
        <f t="shared" si="10"/>
        <v>10.696182315789475</v>
      </c>
      <c r="O32" s="40">
        <f t="shared" si="11"/>
        <v>0.26515143358782434</v>
      </c>
      <c r="P32" s="39">
        <f t="shared" si="12"/>
        <v>4.2784729263157901</v>
      </c>
      <c r="Q32" s="40">
        <f t="shared" si="13"/>
        <v>0.10606057343512974</v>
      </c>
      <c r="R32" s="24">
        <f t="shared" si="14"/>
        <v>21.39236463157895</v>
      </c>
      <c r="S32" s="24">
        <f t="shared" si="15"/>
        <v>0.53030286717564867</v>
      </c>
      <c r="T32" s="39">
        <f t="shared" si="16"/>
        <v>20.322746400000003</v>
      </c>
      <c r="U32" s="40">
        <f t="shared" si="17"/>
        <v>0.50378772381686621</v>
      </c>
      <c r="W32" s="37"/>
    </row>
    <row r="33" spans="1:23" x14ac:dyDescent="0.3">
      <c r="A33" s="17">
        <f t="shared" si="18"/>
        <v>25</v>
      </c>
      <c r="B33" s="43">
        <v>30792.04</v>
      </c>
      <c r="C33" s="61"/>
      <c r="D33" s="43">
        <f t="shared" si="0"/>
        <v>42271.312512000004</v>
      </c>
      <c r="E33" s="44">
        <f t="shared" si="1"/>
        <v>1047.8784655390818</v>
      </c>
      <c r="F33" s="43">
        <f t="shared" si="2"/>
        <v>3522.6093760000003</v>
      </c>
      <c r="G33" s="44">
        <f t="shared" si="3"/>
        <v>87.323205461590149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21.39236463157895</v>
      </c>
      <c r="M33" s="40">
        <f t="shared" si="9"/>
        <v>0.53030286717564867</v>
      </c>
      <c r="N33" s="39">
        <f t="shared" si="10"/>
        <v>10.696182315789475</v>
      </c>
      <c r="O33" s="40">
        <f t="shared" si="11"/>
        <v>0.26515143358782434</v>
      </c>
      <c r="P33" s="39">
        <f t="shared" si="12"/>
        <v>4.2784729263157901</v>
      </c>
      <c r="Q33" s="40">
        <f t="shared" si="13"/>
        <v>0.10606057343512974</v>
      </c>
      <c r="R33" s="24">
        <f t="shared" si="14"/>
        <v>21.39236463157895</v>
      </c>
      <c r="S33" s="24">
        <f t="shared" si="15"/>
        <v>0.53030286717564867</v>
      </c>
      <c r="T33" s="39">
        <f t="shared" si="16"/>
        <v>20.322746400000003</v>
      </c>
      <c r="U33" s="40">
        <f t="shared" si="17"/>
        <v>0.50378772381686621</v>
      </c>
      <c r="W33" s="37"/>
    </row>
    <row r="34" spans="1:23" x14ac:dyDescent="0.3">
      <c r="A34" s="17">
        <f t="shared" si="18"/>
        <v>26</v>
      </c>
      <c r="B34" s="43">
        <v>30792.04</v>
      </c>
      <c r="C34" s="61"/>
      <c r="D34" s="43">
        <f t="shared" si="0"/>
        <v>42271.312512000004</v>
      </c>
      <c r="E34" s="44">
        <f t="shared" si="1"/>
        <v>1047.8784655390818</v>
      </c>
      <c r="F34" s="43">
        <f t="shared" si="2"/>
        <v>3522.6093760000003</v>
      </c>
      <c r="G34" s="44">
        <f t="shared" si="3"/>
        <v>87.323205461590149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21.39236463157895</v>
      </c>
      <c r="M34" s="40">
        <f t="shared" si="9"/>
        <v>0.53030286717564867</v>
      </c>
      <c r="N34" s="39">
        <f t="shared" si="10"/>
        <v>10.696182315789475</v>
      </c>
      <c r="O34" s="40">
        <f t="shared" si="11"/>
        <v>0.26515143358782434</v>
      </c>
      <c r="P34" s="39">
        <f t="shared" si="12"/>
        <v>4.2784729263157901</v>
      </c>
      <c r="Q34" s="40">
        <f t="shared" si="13"/>
        <v>0.10606057343512974</v>
      </c>
      <c r="R34" s="24">
        <f t="shared" si="14"/>
        <v>21.39236463157895</v>
      </c>
      <c r="S34" s="24">
        <f t="shared" si="15"/>
        <v>0.53030286717564867</v>
      </c>
      <c r="T34" s="39">
        <f t="shared" si="16"/>
        <v>20.322746400000003</v>
      </c>
      <c r="U34" s="40">
        <f t="shared" si="17"/>
        <v>0.50378772381686621</v>
      </c>
      <c r="W34" s="37"/>
    </row>
    <row r="35" spans="1:23" x14ac:dyDescent="0.3">
      <c r="A35" s="17">
        <f t="shared" si="18"/>
        <v>27</v>
      </c>
      <c r="B35" s="43">
        <v>30792.04</v>
      </c>
      <c r="C35" s="61"/>
      <c r="D35" s="43">
        <f t="shared" si="0"/>
        <v>42271.312512000004</v>
      </c>
      <c r="E35" s="44">
        <f t="shared" si="1"/>
        <v>1047.8784655390818</v>
      </c>
      <c r="F35" s="43">
        <f t="shared" si="2"/>
        <v>3522.6093760000003</v>
      </c>
      <c r="G35" s="44">
        <f t="shared" si="3"/>
        <v>87.323205461590149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21.39236463157895</v>
      </c>
      <c r="M35" s="40">
        <f t="shared" si="9"/>
        <v>0.53030286717564867</v>
      </c>
      <c r="N35" s="39">
        <f t="shared" si="10"/>
        <v>10.696182315789475</v>
      </c>
      <c r="O35" s="40">
        <f t="shared" si="11"/>
        <v>0.26515143358782434</v>
      </c>
      <c r="P35" s="39">
        <f t="shared" si="12"/>
        <v>4.2784729263157901</v>
      </c>
      <c r="Q35" s="40">
        <f t="shared" si="13"/>
        <v>0.10606057343512974</v>
      </c>
      <c r="R35" s="24">
        <f t="shared" si="14"/>
        <v>21.39236463157895</v>
      </c>
      <c r="S35" s="24">
        <f t="shared" si="15"/>
        <v>0.53030286717564867</v>
      </c>
      <c r="T35" s="39">
        <f t="shared" si="16"/>
        <v>20.322746400000003</v>
      </c>
      <c r="U35" s="40">
        <f t="shared" si="17"/>
        <v>0.50378772381686621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T11:U11"/>
    <mergeCell ref="T12:U12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T13:U13"/>
    <mergeCell ref="T14:U14"/>
    <mergeCell ref="T15:U15"/>
    <mergeCell ref="T16:U16"/>
    <mergeCell ref="P32:Q32"/>
    <mergeCell ref="P33:Q33"/>
    <mergeCell ref="P24:Q24"/>
    <mergeCell ref="P25:Q25"/>
    <mergeCell ref="P26:Q26"/>
    <mergeCell ref="P27:Q27"/>
    <mergeCell ref="T17:U17"/>
    <mergeCell ref="T18:U18"/>
    <mergeCell ref="T19:U19"/>
    <mergeCell ref="T20:U20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20:Q20"/>
    <mergeCell ref="P21:Q21"/>
    <mergeCell ref="P22:Q22"/>
    <mergeCell ref="P23:Q23"/>
    <mergeCell ref="P16:Q16"/>
    <mergeCell ref="P17:Q17"/>
    <mergeCell ref="P18:Q18"/>
    <mergeCell ref="P19:Q19"/>
    <mergeCell ref="P34:Q34"/>
    <mergeCell ref="P35:Q35"/>
    <mergeCell ref="P28:Q28"/>
    <mergeCell ref="P29:Q29"/>
    <mergeCell ref="P30:Q30"/>
    <mergeCell ref="P31:Q31"/>
    <mergeCell ref="P36:Q36"/>
    <mergeCell ref="N18:O18"/>
    <mergeCell ref="N23:O23"/>
    <mergeCell ref="N24:O24"/>
    <mergeCell ref="L34:M34"/>
    <mergeCell ref="L35:M35"/>
    <mergeCell ref="L32:M32"/>
    <mergeCell ref="L33:M33"/>
    <mergeCell ref="L26:M26"/>
    <mergeCell ref="L27:M27"/>
    <mergeCell ref="N25:O25"/>
    <mergeCell ref="N26:O26"/>
    <mergeCell ref="N19:O19"/>
    <mergeCell ref="N20:O20"/>
    <mergeCell ref="N21:O21"/>
    <mergeCell ref="N22:O22"/>
    <mergeCell ref="N31:O31"/>
    <mergeCell ref="N32:O32"/>
    <mergeCell ref="N33:O33"/>
    <mergeCell ref="N34:O34"/>
    <mergeCell ref="N27:O27"/>
    <mergeCell ref="N28:O28"/>
    <mergeCell ref="N29:O29"/>
    <mergeCell ref="N30:O30"/>
    <mergeCell ref="N35:O35"/>
    <mergeCell ref="L36:M36"/>
    <mergeCell ref="L30:M30"/>
    <mergeCell ref="L31:M31"/>
    <mergeCell ref="J32:K32"/>
    <mergeCell ref="J33:K33"/>
    <mergeCell ref="J34:K34"/>
    <mergeCell ref="J27:K27"/>
    <mergeCell ref="J28:K28"/>
    <mergeCell ref="J29:K29"/>
    <mergeCell ref="J30:K30"/>
    <mergeCell ref="L18:M18"/>
    <mergeCell ref="L19:M19"/>
    <mergeCell ref="L20:M20"/>
    <mergeCell ref="L21:M21"/>
    <mergeCell ref="H33:I33"/>
    <mergeCell ref="H26:I26"/>
    <mergeCell ref="H27:I27"/>
    <mergeCell ref="H28:I28"/>
    <mergeCell ref="H29:I29"/>
    <mergeCell ref="J23:K23"/>
    <mergeCell ref="J24:K24"/>
    <mergeCell ref="J25:K25"/>
    <mergeCell ref="J26:K26"/>
    <mergeCell ref="L28:M28"/>
    <mergeCell ref="L29:M29"/>
    <mergeCell ref="L22:M22"/>
    <mergeCell ref="L23:M23"/>
    <mergeCell ref="L24:M24"/>
    <mergeCell ref="L25:M25"/>
    <mergeCell ref="H34:I34"/>
    <mergeCell ref="H35:I35"/>
    <mergeCell ref="H36:I36"/>
    <mergeCell ref="J8:K8"/>
    <mergeCell ref="J9:K9"/>
    <mergeCell ref="J10:K10"/>
    <mergeCell ref="J11:K11"/>
    <mergeCell ref="J12:K12"/>
    <mergeCell ref="J13:K13"/>
    <mergeCell ref="J14:K14"/>
    <mergeCell ref="J19:K19"/>
    <mergeCell ref="J20:K20"/>
    <mergeCell ref="J21:K21"/>
    <mergeCell ref="J22:K22"/>
    <mergeCell ref="J15:K15"/>
    <mergeCell ref="J16:K16"/>
    <mergeCell ref="J17:K17"/>
    <mergeCell ref="J18:K18"/>
    <mergeCell ref="J31:K31"/>
    <mergeCell ref="J35:K35"/>
    <mergeCell ref="J36:K36"/>
    <mergeCell ref="F36:G36"/>
    <mergeCell ref="F7:G7"/>
    <mergeCell ref="H7:I7"/>
    <mergeCell ref="H8:I8"/>
    <mergeCell ref="H9:I9"/>
    <mergeCell ref="H10:I10"/>
    <mergeCell ref="H11:I11"/>
    <mergeCell ref="H14:I14"/>
    <mergeCell ref="H15:I15"/>
    <mergeCell ref="H16:I16"/>
    <mergeCell ref="H17:I17"/>
    <mergeCell ref="H12:I12"/>
    <mergeCell ref="H13:I13"/>
    <mergeCell ref="H22:I22"/>
    <mergeCell ref="H23:I23"/>
    <mergeCell ref="H24:I24"/>
    <mergeCell ref="H25:I25"/>
    <mergeCell ref="H18:I18"/>
    <mergeCell ref="H19:I19"/>
    <mergeCell ref="H20:I20"/>
    <mergeCell ref="H21:I21"/>
    <mergeCell ref="H30:I30"/>
    <mergeCell ref="H31:I31"/>
    <mergeCell ref="H32:I32"/>
    <mergeCell ref="F31:G31"/>
    <mergeCell ref="F32:G32"/>
    <mergeCell ref="F33:G33"/>
    <mergeCell ref="F34:G34"/>
    <mergeCell ref="F27:G27"/>
    <mergeCell ref="F28:G28"/>
    <mergeCell ref="F29:G29"/>
    <mergeCell ref="F30:G30"/>
    <mergeCell ref="F35:G35"/>
    <mergeCell ref="F18:G18"/>
    <mergeCell ref="F11:G11"/>
    <mergeCell ref="F12:G12"/>
    <mergeCell ref="F13:G13"/>
    <mergeCell ref="F14:G14"/>
    <mergeCell ref="F23:G23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L16:M16"/>
    <mergeCell ref="L17:M17"/>
    <mergeCell ref="L8:M8"/>
    <mergeCell ref="L11:M11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N17:O17"/>
    <mergeCell ref="F8:G8"/>
    <mergeCell ref="F9:G9"/>
    <mergeCell ref="F10:G10"/>
    <mergeCell ref="J7:K7"/>
    <mergeCell ref="B8:C8"/>
    <mergeCell ref="B9:C9"/>
    <mergeCell ref="B10:C10"/>
    <mergeCell ref="T5:U5"/>
    <mergeCell ref="L10:M10"/>
    <mergeCell ref="P7:Q7"/>
    <mergeCell ref="T7:U7"/>
    <mergeCell ref="H5:I5"/>
    <mergeCell ref="H6:I6"/>
    <mergeCell ref="T8:U8"/>
    <mergeCell ref="T9:U9"/>
    <mergeCell ref="T10:U10"/>
    <mergeCell ref="L7:M7"/>
    <mergeCell ref="N7:O7"/>
    <mergeCell ref="B23:C23"/>
    <mergeCell ref="B24:C24"/>
    <mergeCell ref="D19:E19"/>
    <mergeCell ref="D20:E20"/>
    <mergeCell ref="D21:E21"/>
    <mergeCell ref="D22:E22"/>
    <mergeCell ref="D23:E23"/>
    <mergeCell ref="D24:E24"/>
    <mergeCell ref="B36:C36"/>
    <mergeCell ref="D25:E25"/>
    <mergeCell ref="D26:E26"/>
    <mergeCell ref="D27:E27"/>
    <mergeCell ref="D28:E28"/>
    <mergeCell ref="D33:E33"/>
    <mergeCell ref="D34:E34"/>
    <mergeCell ref="D35:E35"/>
    <mergeCell ref="D36:E36"/>
    <mergeCell ref="D29:E29"/>
    <mergeCell ref="D30:E30"/>
    <mergeCell ref="D31:E31"/>
    <mergeCell ref="D32:E32"/>
    <mergeCell ref="B33:C33"/>
    <mergeCell ref="B34:C34"/>
    <mergeCell ref="B17:C17"/>
    <mergeCell ref="B26:C26"/>
    <mergeCell ref="B27:C27"/>
    <mergeCell ref="B20:C20"/>
    <mergeCell ref="D13:E13"/>
    <mergeCell ref="D14:E14"/>
    <mergeCell ref="B35:C35"/>
    <mergeCell ref="B28:C28"/>
    <mergeCell ref="B29:C29"/>
    <mergeCell ref="B30:C30"/>
    <mergeCell ref="B31:C31"/>
    <mergeCell ref="B32:C32"/>
    <mergeCell ref="D15:E15"/>
    <mergeCell ref="D16:E16"/>
    <mergeCell ref="D17:E17"/>
    <mergeCell ref="D18:E18"/>
    <mergeCell ref="B25:C25"/>
    <mergeCell ref="B13:C13"/>
    <mergeCell ref="B14:C14"/>
    <mergeCell ref="B15:C15"/>
    <mergeCell ref="B21:C21"/>
    <mergeCell ref="B22:C22"/>
    <mergeCell ref="B18:C18"/>
    <mergeCell ref="B19:C19"/>
    <mergeCell ref="L4:Q4"/>
    <mergeCell ref="B4:E4"/>
    <mergeCell ref="B6:C6"/>
    <mergeCell ref="P6:Q6"/>
    <mergeCell ref="F5:G5"/>
    <mergeCell ref="L9:M9"/>
    <mergeCell ref="B16:C16"/>
    <mergeCell ref="B11:C11"/>
    <mergeCell ref="B12:C12"/>
    <mergeCell ref="D8:E8"/>
    <mergeCell ref="D9:E9"/>
    <mergeCell ref="D10:E10"/>
    <mergeCell ref="D11:E11"/>
    <mergeCell ref="D12:E12"/>
    <mergeCell ref="H4:I4"/>
    <mergeCell ref="J4:K4"/>
    <mergeCell ref="J5:K5"/>
    <mergeCell ref="L5:Q5"/>
    <mergeCell ref="D7:E7"/>
    <mergeCell ref="B5:C5"/>
    <mergeCell ref="D5:E5"/>
    <mergeCell ref="D6:E6"/>
    <mergeCell ref="B7:C7"/>
    <mergeCell ref="J6:K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2.28515625" style="1" customWidth="1"/>
    <col min="24" max="16384" width="8.85546875" style="1"/>
  </cols>
  <sheetData>
    <row r="1" spans="1:23" ht="16.5" x14ac:dyDescent="0.3">
      <c r="A1" s="5" t="s">
        <v>24</v>
      </c>
      <c r="B1" s="5" t="s">
        <v>1</v>
      </c>
      <c r="C1" s="5" t="s">
        <v>67</v>
      </c>
      <c r="D1" s="5"/>
      <c r="E1" s="5"/>
      <c r="F1"/>
      <c r="G1"/>
      <c r="H1"/>
      <c r="I1"/>
      <c r="N1" s="34">
        <f>Inhoud!$C$3</f>
        <v>43922</v>
      </c>
      <c r="Q1" s="8" t="s">
        <v>23</v>
      </c>
    </row>
    <row r="2" spans="1:23" x14ac:dyDescent="0.3">
      <c r="A2" s="8"/>
      <c r="T2" s="1" t="s">
        <v>4</v>
      </c>
      <c r="U2" s="12">
        <f>'LOG4'!U2</f>
        <v>1.3728</v>
      </c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19981.72</v>
      </c>
      <c r="C8" s="61"/>
      <c r="D8" s="43">
        <f t="shared" ref="D8:D35" si="0">B8*$U$2</f>
        <v>27430.905216000003</v>
      </c>
      <c r="E8" s="44">
        <f t="shared" ref="E8:E35" si="1">D8/40.3399</f>
        <v>679.99437817148782</v>
      </c>
      <c r="F8" s="43">
        <f t="shared" ref="F8:F35" si="2">B8/12*$U$2</f>
        <v>2285.9087680000002</v>
      </c>
      <c r="G8" s="44">
        <f t="shared" ref="G8:G35" si="3">F8/40.3399</f>
        <v>56.666198180957323</v>
      </c>
      <c r="H8" s="43">
        <f t="shared" ref="H8:H35" si="4">((B8&lt;19968.2)*913.03+(B8&gt;19968.2)*(B8&lt;20424.71)*(20424.71-B8+456.51)+(B8&gt;20424.71)*(B8&lt;22659.62)*456.51+(B8&gt;22659.62)*(B8&lt;23116.13)*(23116.13-B8))/12*$U$2</f>
        <v>102.90279999999976</v>
      </c>
      <c r="I8" s="44">
        <f t="shared" ref="I8:I35" si="5">H8/40.3399</f>
        <v>2.5508937801035638</v>
      </c>
      <c r="J8" s="43">
        <f t="shared" ref="J8:J35" si="6">((B8&lt;19968.2)*456.51+(B8&gt;19968.2)*(B8&lt;20196.46)*(20196.46-B8+228.26)+(B8&gt;20196.46)*(B8&lt;22659.62)*228.26+(B8&gt;22659.62)*(B8&lt;22887.88)*(22887.88-B8))/12*$U$2</f>
        <v>50.67919999999976</v>
      </c>
      <c r="K8" s="44">
        <f t="shared" ref="K8:K35" si="7">J8/40.3399</f>
        <v>1.2563045520687894</v>
      </c>
      <c r="L8" s="39">
        <f t="shared" ref="L8:L35" si="8">D8/1976</f>
        <v>13.882037052631579</v>
      </c>
      <c r="M8" s="40">
        <f t="shared" ref="M8:M35" si="9">L8/40.3399</f>
        <v>0.34412670960095537</v>
      </c>
      <c r="N8" s="39">
        <f t="shared" ref="N8:N35" si="10">L8/2</f>
        <v>6.9410185263157897</v>
      </c>
      <c r="O8" s="40">
        <f t="shared" ref="O8:O35" si="11">N8/40.3399</f>
        <v>0.17206335480047769</v>
      </c>
      <c r="P8" s="39">
        <f t="shared" ref="P8:P35" si="12">L8/5</f>
        <v>2.7764074105263159</v>
      </c>
      <c r="Q8" s="40">
        <f t="shared" ref="Q8:Q35" si="13">P8/40.3399</f>
        <v>6.8825341920191074E-2</v>
      </c>
      <c r="R8" s="24">
        <f t="shared" ref="R8:R35" si="14">(F8+H8)/1976*12</f>
        <v>14.506952842105264</v>
      </c>
      <c r="S8" s="24">
        <f t="shared" ref="S8:S35" si="15">R8/40.3399</f>
        <v>0.35961796737486368</v>
      </c>
      <c r="T8" s="39">
        <f t="shared" ref="T8:T35" si="16">D8/2080</f>
        <v>13.187935200000002</v>
      </c>
      <c r="U8" s="40">
        <f t="shared" ref="U8:U35" si="17">T8/40.3399</f>
        <v>0.32692037412090763</v>
      </c>
      <c r="W8" s="37"/>
    </row>
    <row r="9" spans="1:23" x14ac:dyDescent="0.3">
      <c r="A9" s="17">
        <f t="shared" ref="A9:A35" si="18">+A8+1</f>
        <v>1</v>
      </c>
      <c r="B9" s="43">
        <v>20362.330000000002</v>
      </c>
      <c r="C9" s="61"/>
      <c r="D9" s="43">
        <f t="shared" si="0"/>
        <v>27953.406624000003</v>
      </c>
      <c r="E9" s="44">
        <f t="shared" si="1"/>
        <v>692.94684974429788</v>
      </c>
      <c r="F9" s="43">
        <f t="shared" si="2"/>
        <v>2329.4505520000002</v>
      </c>
      <c r="G9" s="44">
        <f t="shared" si="3"/>
        <v>57.745570812024823</v>
      </c>
      <c r="H9" s="43">
        <f t="shared" si="4"/>
        <v>59.361015999999701</v>
      </c>
      <c r="I9" s="44">
        <f t="shared" si="5"/>
        <v>1.4715211490360587</v>
      </c>
      <c r="J9" s="43">
        <f t="shared" si="6"/>
        <v>26.112943999999999</v>
      </c>
      <c r="K9" s="44">
        <f t="shared" si="7"/>
        <v>0.64732297303662123</v>
      </c>
      <c r="L9" s="39">
        <f t="shared" si="8"/>
        <v>14.146460842105265</v>
      </c>
      <c r="M9" s="40">
        <f t="shared" si="9"/>
        <v>0.35068160412160826</v>
      </c>
      <c r="N9" s="39">
        <f t="shared" si="10"/>
        <v>7.0732304210526324</v>
      </c>
      <c r="O9" s="40">
        <f t="shared" si="11"/>
        <v>0.17534080206080413</v>
      </c>
      <c r="P9" s="39">
        <f t="shared" si="12"/>
        <v>2.8292921684210528</v>
      </c>
      <c r="Q9" s="40">
        <f t="shared" si="13"/>
        <v>7.0136320824321641E-2</v>
      </c>
      <c r="R9" s="24">
        <f t="shared" si="14"/>
        <v>14.506952842105264</v>
      </c>
      <c r="S9" s="24">
        <f t="shared" si="15"/>
        <v>0.35961796737486368</v>
      </c>
      <c r="T9" s="39">
        <f t="shared" si="16"/>
        <v>13.439137800000001</v>
      </c>
      <c r="U9" s="40">
        <f t="shared" si="17"/>
        <v>0.33314752391552782</v>
      </c>
      <c r="W9" s="37"/>
    </row>
    <row r="10" spans="1:23" x14ac:dyDescent="0.3">
      <c r="A10" s="17">
        <f t="shared" si="18"/>
        <v>2</v>
      </c>
      <c r="B10" s="43">
        <v>20949.61</v>
      </c>
      <c r="C10" s="61"/>
      <c r="D10" s="43">
        <f t="shared" si="0"/>
        <v>28759.624608000002</v>
      </c>
      <c r="E10" s="44">
        <f t="shared" si="1"/>
        <v>712.93247152323136</v>
      </c>
      <c r="F10" s="43">
        <f t="shared" si="2"/>
        <v>2396.6353840000002</v>
      </c>
      <c r="G10" s="44">
        <f t="shared" si="3"/>
        <v>59.411039293602613</v>
      </c>
      <c r="H10" s="43">
        <f t="shared" si="4"/>
        <v>52.224743999999994</v>
      </c>
      <c r="I10" s="44">
        <f t="shared" si="5"/>
        <v>1.2946175870540084</v>
      </c>
      <c r="J10" s="43">
        <f t="shared" si="6"/>
        <v>26.112943999999999</v>
      </c>
      <c r="K10" s="44">
        <f t="shared" si="7"/>
        <v>0.64732297303662123</v>
      </c>
      <c r="L10" s="39">
        <f t="shared" si="8"/>
        <v>14.554465894736843</v>
      </c>
      <c r="M10" s="40">
        <f t="shared" si="9"/>
        <v>0.36079578518382155</v>
      </c>
      <c r="N10" s="39">
        <f t="shared" si="10"/>
        <v>7.2772329473684216</v>
      </c>
      <c r="O10" s="40">
        <f t="shared" si="11"/>
        <v>0.18039789259191077</v>
      </c>
      <c r="P10" s="39">
        <f t="shared" si="12"/>
        <v>2.9108931789473687</v>
      </c>
      <c r="Q10" s="40">
        <f t="shared" si="13"/>
        <v>7.2159157036764315E-2</v>
      </c>
      <c r="R10" s="24">
        <f t="shared" si="14"/>
        <v>14.871620210526316</v>
      </c>
      <c r="S10" s="24">
        <f t="shared" si="15"/>
        <v>0.3686578353076313</v>
      </c>
      <c r="T10" s="39">
        <f t="shared" si="16"/>
        <v>13.826742600000001</v>
      </c>
      <c r="U10" s="40">
        <f t="shared" si="17"/>
        <v>0.34275599592463046</v>
      </c>
      <c r="W10" s="37"/>
    </row>
    <row r="11" spans="1:23" x14ac:dyDescent="0.3">
      <c r="A11" s="17">
        <f t="shared" si="18"/>
        <v>3</v>
      </c>
      <c r="B11" s="43">
        <v>21743.88</v>
      </c>
      <c r="C11" s="61"/>
      <c r="D11" s="43">
        <f t="shared" si="0"/>
        <v>29849.998464</v>
      </c>
      <c r="E11" s="44">
        <f t="shared" si="1"/>
        <v>739.96213337167421</v>
      </c>
      <c r="F11" s="43">
        <f t="shared" si="2"/>
        <v>2487.4998719999999</v>
      </c>
      <c r="G11" s="44">
        <f t="shared" si="3"/>
        <v>61.663511114306182</v>
      </c>
      <c r="H11" s="43">
        <f t="shared" si="4"/>
        <v>52.224743999999994</v>
      </c>
      <c r="I11" s="44">
        <f t="shared" si="5"/>
        <v>1.2946175870540084</v>
      </c>
      <c r="J11" s="43">
        <f t="shared" si="6"/>
        <v>26.112943999999999</v>
      </c>
      <c r="K11" s="44">
        <f t="shared" si="7"/>
        <v>0.64732297303662123</v>
      </c>
      <c r="L11" s="39">
        <f t="shared" si="8"/>
        <v>15.10627452631579</v>
      </c>
      <c r="M11" s="40">
        <f t="shared" si="9"/>
        <v>0.37447476385206185</v>
      </c>
      <c r="N11" s="39">
        <f t="shared" si="10"/>
        <v>7.553137263157895</v>
      </c>
      <c r="O11" s="40">
        <f t="shared" si="11"/>
        <v>0.18723738192603093</v>
      </c>
      <c r="P11" s="39">
        <f t="shared" si="12"/>
        <v>3.0212549052631581</v>
      </c>
      <c r="Q11" s="40">
        <f t="shared" si="13"/>
        <v>7.4894952770412374E-2</v>
      </c>
      <c r="R11" s="24">
        <f t="shared" si="14"/>
        <v>15.423428842105263</v>
      </c>
      <c r="S11" s="24">
        <f t="shared" si="15"/>
        <v>0.3823368139758716</v>
      </c>
      <c r="T11" s="39">
        <f t="shared" si="16"/>
        <v>14.350960799999999</v>
      </c>
      <c r="U11" s="40">
        <f t="shared" si="17"/>
        <v>0.35575102565945871</v>
      </c>
      <c r="W11" s="37"/>
    </row>
    <row r="12" spans="1:23" x14ac:dyDescent="0.3">
      <c r="A12" s="17">
        <f t="shared" si="18"/>
        <v>4</v>
      </c>
      <c r="B12" s="43">
        <v>22538.16</v>
      </c>
      <c r="C12" s="61"/>
      <c r="D12" s="43">
        <f t="shared" si="0"/>
        <v>30940.386048</v>
      </c>
      <c r="E12" s="44">
        <f t="shared" si="1"/>
        <v>766.99213552834783</v>
      </c>
      <c r="F12" s="43">
        <f t="shared" si="2"/>
        <v>2578.3655040000003</v>
      </c>
      <c r="G12" s="44">
        <f t="shared" si="3"/>
        <v>63.916011294028998</v>
      </c>
      <c r="H12" s="43">
        <f t="shared" si="4"/>
        <v>52.224743999999994</v>
      </c>
      <c r="I12" s="44">
        <f t="shared" si="5"/>
        <v>1.2946175870540084</v>
      </c>
      <c r="J12" s="43">
        <f t="shared" si="6"/>
        <v>26.112943999999999</v>
      </c>
      <c r="K12" s="44">
        <f t="shared" si="7"/>
        <v>0.64732297303662123</v>
      </c>
      <c r="L12" s="39">
        <f t="shared" si="8"/>
        <v>15.658090105263158</v>
      </c>
      <c r="M12" s="40">
        <f t="shared" si="9"/>
        <v>0.38815391474106675</v>
      </c>
      <c r="N12" s="39">
        <f t="shared" si="10"/>
        <v>7.8290450526315789</v>
      </c>
      <c r="O12" s="40">
        <f t="shared" si="11"/>
        <v>0.19407695737053338</v>
      </c>
      <c r="P12" s="39">
        <f t="shared" si="12"/>
        <v>3.1316180210526317</v>
      </c>
      <c r="Q12" s="40">
        <f t="shared" si="13"/>
        <v>7.763078294821335E-2</v>
      </c>
      <c r="R12" s="24">
        <f t="shared" si="14"/>
        <v>15.975244421052636</v>
      </c>
      <c r="S12" s="24">
        <f t="shared" si="15"/>
        <v>0.39601596486487661</v>
      </c>
      <c r="T12" s="39">
        <f t="shared" si="16"/>
        <v>14.8751856</v>
      </c>
      <c r="U12" s="40">
        <f t="shared" si="17"/>
        <v>0.36874621900401339</v>
      </c>
      <c r="W12" s="37"/>
    </row>
    <row r="13" spans="1:23" x14ac:dyDescent="0.3">
      <c r="A13" s="17">
        <f t="shared" si="18"/>
        <v>5</v>
      </c>
      <c r="B13" s="43">
        <v>22538.16</v>
      </c>
      <c r="C13" s="61"/>
      <c r="D13" s="43">
        <f t="shared" si="0"/>
        <v>30940.386048</v>
      </c>
      <c r="E13" s="44">
        <f t="shared" si="1"/>
        <v>766.99213552834783</v>
      </c>
      <c r="F13" s="43">
        <f t="shared" si="2"/>
        <v>2578.3655040000003</v>
      </c>
      <c r="G13" s="44">
        <f t="shared" si="3"/>
        <v>63.916011294028998</v>
      </c>
      <c r="H13" s="43">
        <f t="shared" si="4"/>
        <v>52.224743999999994</v>
      </c>
      <c r="I13" s="44">
        <f t="shared" si="5"/>
        <v>1.2946175870540084</v>
      </c>
      <c r="J13" s="43">
        <f t="shared" si="6"/>
        <v>26.112943999999999</v>
      </c>
      <c r="K13" s="44">
        <f t="shared" si="7"/>
        <v>0.64732297303662123</v>
      </c>
      <c r="L13" s="39">
        <f t="shared" si="8"/>
        <v>15.658090105263158</v>
      </c>
      <c r="M13" s="40">
        <f t="shared" si="9"/>
        <v>0.38815391474106675</v>
      </c>
      <c r="N13" s="39">
        <f t="shared" si="10"/>
        <v>7.8290450526315789</v>
      </c>
      <c r="O13" s="40">
        <f t="shared" si="11"/>
        <v>0.19407695737053338</v>
      </c>
      <c r="P13" s="39">
        <f t="shared" si="12"/>
        <v>3.1316180210526317</v>
      </c>
      <c r="Q13" s="40">
        <f t="shared" si="13"/>
        <v>7.763078294821335E-2</v>
      </c>
      <c r="R13" s="24">
        <f t="shared" si="14"/>
        <v>15.975244421052636</v>
      </c>
      <c r="S13" s="24">
        <f t="shared" si="15"/>
        <v>0.39601596486487661</v>
      </c>
      <c r="T13" s="39">
        <f t="shared" si="16"/>
        <v>14.8751856</v>
      </c>
      <c r="U13" s="40">
        <f t="shared" si="17"/>
        <v>0.36874621900401339</v>
      </c>
      <c r="W13" s="37"/>
    </row>
    <row r="14" spans="1:23" x14ac:dyDescent="0.3">
      <c r="A14" s="17">
        <f t="shared" si="18"/>
        <v>6</v>
      </c>
      <c r="B14" s="43">
        <v>23670.23</v>
      </c>
      <c r="C14" s="61"/>
      <c r="D14" s="43">
        <f t="shared" si="0"/>
        <v>32494.491743999999</v>
      </c>
      <c r="E14" s="44">
        <f t="shared" si="1"/>
        <v>805.51740941350863</v>
      </c>
      <c r="F14" s="43">
        <f t="shared" si="2"/>
        <v>2707.8743119999999</v>
      </c>
      <c r="G14" s="44">
        <f t="shared" si="3"/>
        <v>67.126450784459053</v>
      </c>
      <c r="H14" s="43">
        <f t="shared" si="4"/>
        <v>0</v>
      </c>
      <c r="I14" s="44">
        <f t="shared" si="5"/>
        <v>0</v>
      </c>
      <c r="J14" s="43">
        <f t="shared" si="6"/>
        <v>0</v>
      </c>
      <c r="K14" s="44">
        <f t="shared" si="7"/>
        <v>0</v>
      </c>
      <c r="L14" s="39">
        <f t="shared" si="8"/>
        <v>16.444580842105264</v>
      </c>
      <c r="M14" s="40">
        <f t="shared" si="9"/>
        <v>0.40765051083679593</v>
      </c>
      <c r="N14" s="39">
        <f t="shared" si="10"/>
        <v>8.222290421052632</v>
      </c>
      <c r="O14" s="40">
        <f t="shared" si="11"/>
        <v>0.20382525541839797</v>
      </c>
      <c r="P14" s="39">
        <f t="shared" si="12"/>
        <v>3.2889161684210526</v>
      </c>
      <c r="Q14" s="40">
        <f t="shared" si="13"/>
        <v>8.1530102167359175E-2</v>
      </c>
      <c r="R14" s="24">
        <f t="shared" si="14"/>
        <v>16.44458084210526</v>
      </c>
      <c r="S14" s="24">
        <f t="shared" si="15"/>
        <v>0.40765051083679582</v>
      </c>
      <c r="T14" s="39">
        <f t="shared" si="16"/>
        <v>15.622351799999999</v>
      </c>
      <c r="U14" s="40">
        <f t="shared" si="17"/>
        <v>0.3872679852949561</v>
      </c>
      <c r="W14" s="37"/>
    </row>
    <row r="15" spans="1:23" x14ac:dyDescent="0.3">
      <c r="A15" s="17">
        <f t="shared" si="18"/>
        <v>7</v>
      </c>
      <c r="B15" s="43">
        <v>24928.32</v>
      </c>
      <c r="C15" s="61"/>
      <c r="D15" s="43">
        <f t="shared" si="0"/>
        <v>34221.597695999997</v>
      </c>
      <c r="E15" s="44">
        <f t="shared" si="1"/>
        <v>848.33124762332079</v>
      </c>
      <c r="F15" s="43">
        <f t="shared" si="2"/>
        <v>2851.7998080000002</v>
      </c>
      <c r="G15" s="44">
        <f t="shared" si="3"/>
        <v>70.694270635276737</v>
      </c>
      <c r="H15" s="43">
        <f t="shared" si="4"/>
        <v>0</v>
      </c>
      <c r="I15" s="44">
        <f t="shared" si="5"/>
        <v>0</v>
      </c>
      <c r="J15" s="43">
        <f t="shared" si="6"/>
        <v>0</v>
      </c>
      <c r="K15" s="44">
        <f t="shared" si="7"/>
        <v>0</v>
      </c>
      <c r="L15" s="39">
        <f t="shared" si="8"/>
        <v>17.318622315789472</v>
      </c>
      <c r="M15" s="40">
        <f t="shared" si="9"/>
        <v>0.42931743300775344</v>
      </c>
      <c r="N15" s="39">
        <f t="shared" si="10"/>
        <v>8.6593111578947362</v>
      </c>
      <c r="O15" s="40">
        <f t="shared" si="11"/>
        <v>0.21465871650387672</v>
      </c>
      <c r="P15" s="39">
        <f t="shared" si="12"/>
        <v>3.4637244631578943</v>
      </c>
      <c r="Q15" s="40">
        <f t="shared" si="13"/>
        <v>8.5863486601550673E-2</v>
      </c>
      <c r="R15" s="24">
        <f t="shared" si="14"/>
        <v>17.318622315789476</v>
      </c>
      <c r="S15" s="24">
        <f t="shared" si="15"/>
        <v>0.42931743300775349</v>
      </c>
      <c r="T15" s="39">
        <f t="shared" si="16"/>
        <v>16.4526912</v>
      </c>
      <c r="U15" s="40">
        <f t="shared" si="17"/>
        <v>0.40785156135736578</v>
      </c>
      <c r="W15" s="37"/>
    </row>
    <row r="16" spans="1:23" x14ac:dyDescent="0.3">
      <c r="A16" s="17">
        <f t="shared" si="18"/>
        <v>8</v>
      </c>
      <c r="B16" s="43">
        <v>24928.32</v>
      </c>
      <c r="C16" s="61"/>
      <c r="D16" s="43">
        <f t="shared" si="0"/>
        <v>34221.597695999997</v>
      </c>
      <c r="E16" s="44">
        <f t="shared" si="1"/>
        <v>848.33124762332079</v>
      </c>
      <c r="F16" s="43">
        <f t="shared" si="2"/>
        <v>2851.7998080000002</v>
      </c>
      <c r="G16" s="44">
        <f t="shared" si="3"/>
        <v>70.694270635276737</v>
      </c>
      <c r="H16" s="43">
        <f t="shared" si="4"/>
        <v>0</v>
      </c>
      <c r="I16" s="44">
        <f t="shared" si="5"/>
        <v>0</v>
      </c>
      <c r="J16" s="43">
        <f t="shared" si="6"/>
        <v>0</v>
      </c>
      <c r="K16" s="44">
        <f t="shared" si="7"/>
        <v>0</v>
      </c>
      <c r="L16" s="39">
        <f t="shared" si="8"/>
        <v>17.318622315789472</v>
      </c>
      <c r="M16" s="40">
        <f t="shared" si="9"/>
        <v>0.42931743300775344</v>
      </c>
      <c r="N16" s="39">
        <f t="shared" si="10"/>
        <v>8.6593111578947362</v>
      </c>
      <c r="O16" s="40">
        <f t="shared" si="11"/>
        <v>0.21465871650387672</v>
      </c>
      <c r="P16" s="39">
        <f t="shared" si="12"/>
        <v>3.4637244631578943</v>
      </c>
      <c r="Q16" s="40">
        <f t="shared" si="13"/>
        <v>8.5863486601550673E-2</v>
      </c>
      <c r="R16" s="24">
        <f t="shared" si="14"/>
        <v>17.318622315789476</v>
      </c>
      <c r="S16" s="24">
        <f t="shared" si="15"/>
        <v>0.42931743300775349</v>
      </c>
      <c r="T16" s="39">
        <f t="shared" si="16"/>
        <v>16.4526912</v>
      </c>
      <c r="U16" s="40">
        <f t="shared" si="17"/>
        <v>0.40785156135736578</v>
      </c>
      <c r="W16" s="37"/>
    </row>
    <row r="17" spans="1:23" x14ac:dyDescent="0.3">
      <c r="A17" s="17">
        <f t="shared" si="18"/>
        <v>9</v>
      </c>
      <c r="B17" s="43">
        <v>25580.99</v>
      </c>
      <c r="C17" s="61"/>
      <c r="D17" s="43">
        <f t="shared" si="0"/>
        <v>35117.583072000001</v>
      </c>
      <c r="E17" s="44">
        <f t="shared" si="1"/>
        <v>870.54214492351252</v>
      </c>
      <c r="F17" s="43">
        <f t="shared" si="2"/>
        <v>2926.4652560000004</v>
      </c>
      <c r="G17" s="44">
        <f t="shared" si="3"/>
        <v>72.545178743626053</v>
      </c>
      <c r="H17" s="43">
        <f t="shared" si="4"/>
        <v>0</v>
      </c>
      <c r="I17" s="44">
        <f t="shared" si="5"/>
        <v>0</v>
      </c>
      <c r="J17" s="43">
        <f t="shared" si="6"/>
        <v>0</v>
      </c>
      <c r="K17" s="44">
        <f t="shared" si="7"/>
        <v>0</v>
      </c>
      <c r="L17" s="39">
        <f t="shared" si="8"/>
        <v>17.772056210526316</v>
      </c>
      <c r="M17" s="40">
        <f t="shared" si="9"/>
        <v>0.44055776564955085</v>
      </c>
      <c r="N17" s="39">
        <f t="shared" si="10"/>
        <v>8.8860281052631578</v>
      </c>
      <c r="O17" s="40">
        <f t="shared" si="11"/>
        <v>0.22027888282477542</v>
      </c>
      <c r="P17" s="39">
        <f t="shared" si="12"/>
        <v>3.5544112421052629</v>
      </c>
      <c r="Q17" s="40">
        <f t="shared" si="13"/>
        <v>8.8111553129910161E-2</v>
      </c>
      <c r="R17" s="24">
        <f t="shared" si="14"/>
        <v>17.772056210526316</v>
      </c>
      <c r="S17" s="24">
        <f t="shared" si="15"/>
        <v>0.44055776564955085</v>
      </c>
      <c r="T17" s="39">
        <f t="shared" si="16"/>
        <v>16.8834534</v>
      </c>
      <c r="U17" s="40">
        <f t="shared" si="17"/>
        <v>0.41852987736707331</v>
      </c>
      <c r="W17" s="37"/>
    </row>
    <row r="18" spans="1:23" x14ac:dyDescent="0.3">
      <c r="A18" s="17">
        <f t="shared" si="18"/>
        <v>10</v>
      </c>
      <c r="B18" s="43">
        <v>25934.38</v>
      </c>
      <c r="C18" s="61"/>
      <c r="D18" s="43">
        <f t="shared" si="0"/>
        <v>35602.716864000002</v>
      </c>
      <c r="E18" s="44">
        <f t="shared" si="1"/>
        <v>882.56829749206122</v>
      </c>
      <c r="F18" s="43">
        <f t="shared" si="2"/>
        <v>2966.8930719999998</v>
      </c>
      <c r="G18" s="44">
        <f t="shared" si="3"/>
        <v>73.54735812433843</v>
      </c>
      <c r="H18" s="43">
        <f t="shared" si="4"/>
        <v>0</v>
      </c>
      <c r="I18" s="44">
        <f t="shared" si="5"/>
        <v>0</v>
      </c>
      <c r="J18" s="43">
        <f t="shared" si="6"/>
        <v>0</v>
      </c>
      <c r="K18" s="44">
        <f t="shared" si="7"/>
        <v>0</v>
      </c>
      <c r="L18" s="39">
        <f t="shared" si="8"/>
        <v>18.017569263157895</v>
      </c>
      <c r="M18" s="40">
        <f t="shared" si="9"/>
        <v>0.44664387524901883</v>
      </c>
      <c r="N18" s="39">
        <f t="shared" si="10"/>
        <v>9.0087846315789477</v>
      </c>
      <c r="O18" s="40">
        <f t="shared" si="11"/>
        <v>0.22332193762450941</v>
      </c>
      <c r="P18" s="39">
        <f t="shared" si="12"/>
        <v>3.6035138526315791</v>
      </c>
      <c r="Q18" s="40">
        <f t="shared" si="13"/>
        <v>8.9328775049803771E-2</v>
      </c>
      <c r="R18" s="24">
        <f t="shared" si="14"/>
        <v>18.017569263157895</v>
      </c>
      <c r="S18" s="24">
        <f t="shared" si="15"/>
        <v>0.44664387524901883</v>
      </c>
      <c r="T18" s="39">
        <f t="shared" si="16"/>
        <v>17.116690800000001</v>
      </c>
      <c r="U18" s="40">
        <f t="shared" si="17"/>
        <v>0.42431168148656789</v>
      </c>
      <c r="W18" s="37"/>
    </row>
    <row r="19" spans="1:23" x14ac:dyDescent="0.3">
      <c r="A19" s="17">
        <f t="shared" si="18"/>
        <v>11</v>
      </c>
      <c r="B19" s="43">
        <v>26233.279999999999</v>
      </c>
      <c r="C19" s="61"/>
      <c r="D19" s="43">
        <f t="shared" si="0"/>
        <v>36013.046783999998</v>
      </c>
      <c r="E19" s="44">
        <f t="shared" si="1"/>
        <v>892.74011051093328</v>
      </c>
      <c r="F19" s="43">
        <f t="shared" si="2"/>
        <v>3001.0872319999999</v>
      </c>
      <c r="G19" s="44">
        <f t="shared" si="3"/>
        <v>74.395009209244435</v>
      </c>
      <c r="H19" s="43">
        <f t="shared" si="4"/>
        <v>0</v>
      </c>
      <c r="I19" s="44">
        <f t="shared" si="5"/>
        <v>0</v>
      </c>
      <c r="J19" s="43">
        <f t="shared" si="6"/>
        <v>0</v>
      </c>
      <c r="K19" s="44">
        <f t="shared" si="7"/>
        <v>0</v>
      </c>
      <c r="L19" s="39">
        <f t="shared" si="8"/>
        <v>18.225226105263157</v>
      </c>
      <c r="M19" s="40">
        <f t="shared" si="9"/>
        <v>0.4517915539022942</v>
      </c>
      <c r="N19" s="39">
        <f t="shared" si="10"/>
        <v>9.1126130526315787</v>
      </c>
      <c r="O19" s="40">
        <f t="shared" si="11"/>
        <v>0.2258957769511471</v>
      </c>
      <c r="P19" s="39">
        <f t="shared" si="12"/>
        <v>3.6450452210526314</v>
      </c>
      <c r="Q19" s="40">
        <f t="shared" si="13"/>
        <v>9.0358310780458834E-2</v>
      </c>
      <c r="R19" s="24">
        <f t="shared" si="14"/>
        <v>18.225226105263157</v>
      </c>
      <c r="S19" s="24">
        <f t="shared" si="15"/>
        <v>0.4517915539022942</v>
      </c>
      <c r="T19" s="39">
        <f t="shared" si="16"/>
        <v>17.313964800000001</v>
      </c>
      <c r="U19" s="40">
        <f t="shared" si="17"/>
        <v>0.42920197620717954</v>
      </c>
      <c r="W19" s="37"/>
    </row>
    <row r="20" spans="1:23" x14ac:dyDescent="0.3">
      <c r="A20" s="17">
        <f t="shared" si="18"/>
        <v>12</v>
      </c>
      <c r="B20" s="43">
        <v>27066.45</v>
      </c>
      <c r="C20" s="61"/>
      <c r="D20" s="43">
        <f t="shared" si="0"/>
        <v>37156.822560000001</v>
      </c>
      <c r="E20" s="44">
        <f t="shared" si="1"/>
        <v>921.09357137722202</v>
      </c>
      <c r="F20" s="43">
        <f t="shared" si="2"/>
        <v>3096.4018799999999</v>
      </c>
      <c r="G20" s="44">
        <f t="shared" si="3"/>
        <v>76.757797614768506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18.80406</v>
      </c>
      <c r="M20" s="40">
        <f t="shared" si="9"/>
        <v>0.46614047134474801</v>
      </c>
      <c r="N20" s="39">
        <f t="shared" si="10"/>
        <v>9.4020299999999999</v>
      </c>
      <c r="O20" s="40">
        <f t="shared" si="11"/>
        <v>0.233070235672374</v>
      </c>
      <c r="P20" s="39">
        <f t="shared" si="12"/>
        <v>3.760812</v>
      </c>
      <c r="Q20" s="40">
        <f t="shared" si="13"/>
        <v>9.3228094268949596E-2</v>
      </c>
      <c r="R20" s="24">
        <f t="shared" si="14"/>
        <v>18.80406</v>
      </c>
      <c r="S20" s="24">
        <f t="shared" si="15"/>
        <v>0.46614047134474801</v>
      </c>
      <c r="T20" s="39">
        <f t="shared" si="16"/>
        <v>17.863856999999999</v>
      </c>
      <c r="U20" s="40">
        <f t="shared" si="17"/>
        <v>0.4428334477775106</v>
      </c>
      <c r="W20" s="37"/>
    </row>
    <row r="21" spans="1:23" x14ac:dyDescent="0.3">
      <c r="A21" s="17">
        <f t="shared" si="18"/>
        <v>13</v>
      </c>
      <c r="B21" s="43">
        <v>27066.45</v>
      </c>
      <c r="C21" s="61"/>
      <c r="D21" s="43">
        <f t="shared" si="0"/>
        <v>37156.822560000001</v>
      </c>
      <c r="E21" s="44">
        <f t="shared" si="1"/>
        <v>921.09357137722202</v>
      </c>
      <c r="F21" s="43">
        <f t="shared" si="2"/>
        <v>3096.4018799999999</v>
      </c>
      <c r="G21" s="44">
        <f t="shared" si="3"/>
        <v>76.757797614768506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18.80406</v>
      </c>
      <c r="M21" s="40">
        <f t="shared" si="9"/>
        <v>0.46614047134474801</v>
      </c>
      <c r="N21" s="39">
        <f t="shared" si="10"/>
        <v>9.4020299999999999</v>
      </c>
      <c r="O21" s="40">
        <f t="shared" si="11"/>
        <v>0.233070235672374</v>
      </c>
      <c r="P21" s="39">
        <f t="shared" si="12"/>
        <v>3.760812</v>
      </c>
      <c r="Q21" s="40">
        <f t="shared" si="13"/>
        <v>9.3228094268949596E-2</v>
      </c>
      <c r="R21" s="24">
        <f t="shared" si="14"/>
        <v>18.80406</v>
      </c>
      <c r="S21" s="24">
        <f t="shared" si="15"/>
        <v>0.46614047134474801</v>
      </c>
      <c r="T21" s="39">
        <f t="shared" si="16"/>
        <v>17.863856999999999</v>
      </c>
      <c r="U21" s="40">
        <f t="shared" si="17"/>
        <v>0.4428334477775106</v>
      </c>
      <c r="W21" s="37"/>
    </row>
    <row r="22" spans="1:23" x14ac:dyDescent="0.3">
      <c r="A22" s="17">
        <f t="shared" si="18"/>
        <v>14</v>
      </c>
      <c r="B22" s="43">
        <v>28198.52</v>
      </c>
      <c r="C22" s="61"/>
      <c r="D22" s="43">
        <f t="shared" si="0"/>
        <v>38710.928255999999</v>
      </c>
      <c r="E22" s="44">
        <f t="shared" si="1"/>
        <v>959.61884526238293</v>
      </c>
      <c r="F22" s="43">
        <f t="shared" si="2"/>
        <v>3225.9106879999999</v>
      </c>
      <c r="G22" s="44">
        <f t="shared" si="3"/>
        <v>79.968237105198568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19.590550736842104</v>
      </c>
      <c r="M22" s="40">
        <f t="shared" si="9"/>
        <v>0.48563706744047713</v>
      </c>
      <c r="N22" s="39">
        <f t="shared" si="10"/>
        <v>9.7952753684210521</v>
      </c>
      <c r="O22" s="40">
        <f t="shared" si="11"/>
        <v>0.24281853372023857</v>
      </c>
      <c r="P22" s="39">
        <f t="shared" si="12"/>
        <v>3.918110147368421</v>
      </c>
      <c r="Q22" s="40">
        <f t="shared" si="13"/>
        <v>9.7127413488095435E-2</v>
      </c>
      <c r="R22" s="24">
        <f t="shared" si="14"/>
        <v>19.590550736842104</v>
      </c>
      <c r="S22" s="24">
        <f t="shared" si="15"/>
        <v>0.48563706744047713</v>
      </c>
      <c r="T22" s="39">
        <f t="shared" si="16"/>
        <v>18.611023199999998</v>
      </c>
      <c r="U22" s="40">
        <f t="shared" si="17"/>
        <v>0.46135521406845326</v>
      </c>
      <c r="W22" s="37"/>
    </row>
    <row r="23" spans="1:23" x14ac:dyDescent="0.3">
      <c r="A23" s="17">
        <f t="shared" si="18"/>
        <v>15</v>
      </c>
      <c r="B23" s="43">
        <v>28198.52</v>
      </c>
      <c r="C23" s="61"/>
      <c r="D23" s="43">
        <f t="shared" si="0"/>
        <v>38710.928255999999</v>
      </c>
      <c r="E23" s="44">
        <f t="shared" si="1"/>
        <v>959.61884526238293</v>
      </c>
      <c r="F23" s="43">
        <f t="shared" si="2"/>
        <v>3225.9106879999999</v>
      </c>
      <c r="G23" s="44">
        <f t="shared" si="3"/>
        <v>79.968237105198568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19.590550736842104</v>
      </c>
      <c r="M23" s="40">
        <f t="shared" si="9"/>
        <v>0.48563706744047713</v>
      </c>
      <c r="N23" s="39">
        <f t="shared" si="10"/>
        <v>9.7952753684210521</v>
      </c>
      <c r="O23" s="40">
        <f t="shared" si="11"/>
        <v>0.24281853372023857</v>
      </c>
      <c r="P23" s="39">
        <f t="shared" si="12"/>
        <v>3.918110147368421</v>
      </c>
      <c r="Q23" s="40">
        <f t="shared" si="13"/>
        <v>9.7127413488095435E-2</v>
      </c>
      <c r="R23" s="24">
        <f t="shared" si="14"/>
        <v>19.590550736842104</v>
      </c>
      <c r="S23" s="24">
        <f t="shared" si="15"/>
        <v>0.48563706744047713</v>
      </c>
      <c r="T23" s="39">
        <f t="shared" si="16"/>
        <v>18.611023199999998</v>
      </c>
      <c r="U23" s="40">
        <f t="shared" si="17"/>
        <v>0.46135521406845326</v>
      </c>
      <c r="W23" s="37"/>
    </row>
    <row r="24" spans="1:23" x14ac:dyDescent="0.3">
      <c r="A24" s="17">
        <f t="shared" si="18"/>
        <v>16</v>
      </c>
      <c r="B24" s="43">
        <v>29784.880000000001</v>
      </c>
      <c r="C24" s="61"/>
      <c r="D24" s="43">
        <f t="shared" si="0"/>
        <v>40888.683263999999</v>
      </c>
      <c r="E24" s="44">
        <f t="shared" si="1"/>
        <v>1013.6039817649523</v>
      </c>
      <c r="F24" s="43">
        <f t="shared" si="2"/>
        <v>3407.3902720000001</v>
      </c>
      <c r="G24" s="44">
        <f t="shared" si="3"/>
        <v>84.466998480412698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20.69265347368421</v>
      </c>
      <c r="M24" s="40">
        <f t="shared" si="9"/>
        <v>0.51295748065027946</v>
      </c>
      <c r="N24" s="39">
        <f t="shared" si="10"/>
        <v>10.346326736842105</v>
      </c>
      <c r="O24" s="40">
        <f t="shared" si="11"/>
        <v>0.25647874032513973</v>
      </c>
      <c r="P24" s="39">
        <f t="shared" si="12"/>
        <v>4.1385306947368417</v>
      </c>
      <c r="Q24" s="40">
        <f t="shared" si="13"/>
        <v>0.10259149613005589</v>
      </c>
      <c r="R24" s="24">
        <f t="shared" si="14"/>
        <v>20.69265347368421</v>
      </c>
      <c r="S24" s="24">
        <f t="shared" si="15"/>
        <v>0.51295748065027946</v>
      </c>
      <c r="T24" s="39">
        <f t="shared" si="16"/>
        <v>19.658020799999999</v>
      </c>
      <c r="U24" s="40">
        <f t="shared" si="17"/>
        <v>0.48730960661776551</v>
      </c>
      <c r="W24" s="37"/>
    </row>
    <row r="25" spans="1:23" x14ac:dyDescent="0.3">
      <c r="A25" s="17">
        <f t="shared" si="18"/>
        <v>17</v>
      </c>
      <c r="B25" s="43">
        <v>30437.17</v>
      </c>
      <c r="C25" s="61"/>
      <c r="D25" s="43">
        <f t="shared" si="0"/>
        <v>41784.146975999996</v>
      </c>
      <c r="E25" s="44">
        <f t="shared" si="1"/>
        <v>1035.8019473523732</v>
      </c>
      <c r="F25" s="43">
        <f t="shared" si="2"/>
        <v>3482.012248</v>
      </c>
      <c r="G25" s="44">
        <f t="shared" si="3"/>
        <v>86.316828946031094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21.145823368421052</v>
      </c>
      <c r="M25" s="40">
        <f t="shared" si="9"/>
        <v>0.52419126890302281</v>
      </c>
      <c r="N25" s="39">
        <f t="shared" si="10"/>
        <v>10.572911684210526</v>
      </c>
      <c r="O25" s="40">
        <f t="shared" si="11"/>
        <v>0.26209563445151141</v>
      </c>
      <c r="P25" s="39">
        <f t="shared" si="12"/>
        <v>4.2291646736842106</v>
      </c>
      <c r="Q25" s="40">
        <f t="shared" si="13"/>
        <v>0.10483825378060457</v>
      </c>
      <c r="R25" s="24">
        <f t="shared" si="14"/>
        <v>21.145823368421052</v>
      </c>
      <c r="S25" s="24">
        <f t="shared" si="15"/>
        <v>0.52419126890302281</v>
      </c>
      <c r="T25" s="39">
        <f t="shared" si="16"/>
        <v>20.0885322</v>
      </c>
      <c r="U25" s="40">
        <f t="shared" si="17"/>
        <v>0.49798170545787174</v>
      </c>
      <c r="W25" s="37"/>
    </row>
    <row r="26" spans="1:23" x14ac:dyDescent="0.3">
      <c r="A26" s="17">
        <f t="shared" si="18"/>
        <v>18</v>
      </c>
      <c r="B26" s="43">
        <v>31371.14</v>
      </c>
      <c r="C26" s="61"/>
      <c r="D26" s="43">
        <f t="shared" si="0"/>
        <v>43066.300991999997</v>
      </c>
      <c r="E26" s="44">
        <f t="shared" si="1"/>
        <v>1067.5857151852135</v>
      </c>
      <c r="F26" s="43">
        <f t="shared" si="2"/>
        <v>3588.858416</v>
      </c>
      <c r="G26" s="44">
        <f t="shared" si="3"/>
        <v>88.965476265434475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21.794686736842102</v>
      </c>
      <c r="M26" s="40">
        <f t="shared" si="9"/>
        <v>0.54027617165243602</v>
      </c>
      <c r="N26" s="39">
        <f t="shared" si="10"/>
        <v>10.897343368421051</v>
      </c>
      <c r="O26" s="40">
        <f t="shared" si="11"/>
        <v>0.27013808582621801</v>
      </c>
      <c r="P26" s="39">
        <f t="shared" si="12"/>
        <v>4.3589373473684203</v>
      </c>
      <c r="Q26" s="40">
        <f t="shared" si="13"/>
        <v>0.10805523433048719</v>
      </c>
      <c r="R26" s="24">
        <f t="shared" si="14"/>
        <v>21.794686736842106</v>
      </c>
      <c r="S26" s="24">
        <f t="shared" si="15"/>
        <v>0.54027617165243602</v>
      </c>
      <c r="T26" s="39">
        <f t="shared" si="16"/>
        <v>20.7049524</v>
      </c>
      <c r="U26" s="40">
        <f t="shared" si="17"/>
        <v>0.51326236306981421</v>
      </c>
      <c r="W26" s="37"/>
    </row>
    <row r="27" spans="1:23" x14ac:dyDescent="0.3">
      <c r="A27" s="17">
        <f t="shared" si="18"/>
        <v>19</v>
      </c>
      <c r="B27" s="43">
        <v>32023.43</v>
      </c>
      <c r="C27" s="61"/>
      <c r="D27" s="43">
        <f t="shared" si="0"/>
        <v>43961.764704000001</v>
      </c>
      <c r="E27" s="44">
        <f t="shared" si="1"/>
        <v>1089.7836807726346</v>
      </c>
      <c r="F27" s="43">
        <f t="shared" si="2"/>
        <v>3663.4803920000004</v>
      </c>
      <c r="G27" s="44">
        <f t="shared" si="3"/>
        <v>90.815306731052885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22.247856631578948</v>
      </c>
      <c r="M27" s="40">
        <f t="shared" si="9"/>
        <v>0.55150995990517948</v>
      </c>
      <c r="N27" s="39">
        <f t="shared" si="10"/>
        <v>11.123928315789474</v>
      </c>
      <c r="O27" s="40">
        <f t="shared" si="11"/>
        <v>0.27575497995258974</v>
      </c>
      <c r="P27" s="39">
        <f t="shared" si="12"/>
        <v>4.4495713263157892</v>
      </c>
      <c r="Q27" s="40">
        <f t="shared" si="13"/>
        <v>0.11030199198103588</v>
      </c>
      <c r="R27" s="24">
        <f t="shared" si="14"/>
        <v>22.247856631578948</v>
      </c>
      <c r="S27" s="24">
        <f t="shared" si="15"/>
        <v>0.55150995990517948</v>
      </c>
      <c r="T27" s="39">
        <f t="shared" si="16"/>
        <v>21.1354638</v>
      </c>
      <c r="U27" s="40">
        <f t="shared" si="17"/>
        <v>0.52393446190992043</v>
      </c>
      <c r="W27" s="37"/>
    </row>
    <row r="28" spans="1:23" x14ac:dyDescent="0.3">
      <c r="A28" s="17">
        <f t="shared" si="18"/>
        <v>20</v>
      </c>
      <c r="B28" s="43">
        <v>32023.43</v>
      </c>
      <c r="C28" s="61"/>
      <c r="D28" s="43">
        <f t="shared" si="0"/>
        <v>43961.764704000001</v>
      </c>
      <c r="E28" s="44">
        <f t="shared" si="1"/>
        <v>1089.7836807726346</v>
      </c>
      <c r="F28" s="43">
        <f t="shared" si="2"/>
        <v>3663.4803920000004</v>
      </c>
      <c r="G28" s="44">
        <f t="shared" si="3"/>
        <v>90.815306731052885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22.247856631578948</v>
      </c>
      <c r="M28" s="40">
        <f t="shared" si="9"/>
        <v>0.55150995990517948</v>
      </c>
      <c r="N28" s="39">
        <f t="shared" si="10"/>
        <v>11.123928315789474</v>
      </c>
      <c r="O28" s="40">
        <f t="shared" si="11"/>
        <v>0.27575497995258974</v>
      </c>
      <c r="P28" s="39">
        <f t="shared" si="12"/>
        <v>4.4495713263157892</v>
      </c>
      <c r="Q28" s="40">
        <f t="shared" si="13"/>
        <v>0.11030199198103588</v>
      </c>
      <c r="R28" s="24">
        <f t="shared" si="14"/>
        <v>22.247856631578948</v>
      </c>
      <c r="S28" s="24">
        <f t="shared" si="15"/>
        <v>0.55150995990517948</v>
      </c>
      <c r="T28" s="39">
        <f t="shared" si="16"/>
        <v>21.1354638</v>
      </c>
      <c r="U28" s="40">
        <f t="shared" si="17"/>
        <v>0.52393446190992043</v>
      </c>
      <c r="W28" s="37"/>
    </row>
    <row r="29" spans="1:23" x14ac:dyDescent="0.3">
      <c r="A29" s="17">
        <f t="shared" si="18"/>
        <v>21</v>
      </c>
      <c r="B29" s="43">
        <v>32675.72</v>
      </c>
      <c r="C29" s="61"/>
      <c r="D29" s="43">
        <f t="shared" si="0"/>
        <v>44857.228416000005</v>
      </c>
      <c r="E29" s="44">
        <f t="shared" si="1"/>
        <v>1111.9816463600555</v>
      </c>
      <c r="F29" s="43">
        <f t="shared" si="2"/>
        <v>3738.1023680000003</v>
      </c>
      <c r="G29" s="44">
        <f t="shared" si="3"/>
        <v>92.665137196671296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22.701026526315793</v>
      </c>
      <c r="M29" s="40">
        <f t="shared" si="9"/>
        <v>0.56274374815792283</v>
      </c>
      <c r="N29" s="39">
        <f t="shared" si="10"/>
        <v>11.350513263157897</v>
      </c>
      <c r="O29" s="40">
        <f t="shared" si="11"/>
        <v>0.28137187407896141</v>
      </c>
      <c r="P29" s="39">
        <f t="shared" si="12"/>
        <v>4.540205305263159</v>
      </c>
      <c r="Q29" s="40">
        <f t="shared" si="13"/>
        <v>0.11254874963158458</v>
      </c>
      <c r="R29" s="24">
        <f t="shared" si="14"/>
        <v>22.701026526315793</v>
      </c>
      <c r="S29" s="24">
        <f t="shared" si="15"/>
        <v>0.56274374815792283</v>
      </c>
      <c r="T29" s="39">
        <f t="shared" si="16"/>
        <v>21.565975200000004</v>
      </c>
      <c r="U29" s="40">
        <f t="shared" si="17"/>
        <v>0.53460656075002677</v>
      </c>
      <c r="W29" s="37"/>
    </row>
    <row r="30" spans="1:23" x14ac:dyDescent="0.3">
      <c r="A30" s="17">
        <f t="shared" si="18"/>
        <v>22</v>
      </c>
      <c r="B30" s="43">
        <v>32726.81</v>
      </c>
      <c r="C30" s="61"/>
      <c r="D30" s="43">
        <f t="shared" si="0"/>
        <v>44927.364767999999</v>
      </c>
      <c r="E30" s="44">
        <f t="shared" si="1"/>
        <v>1113.720281111257</v>
      </c>
      <c r="F30" s="43">
        <f t="shared" si="2"/>
        <v>3743.947064</v>
      </c>
      <c r="G30" s="44">
        <f t="shared" si="3"/>
        <v>92.810023425938084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22.736520631578948</v>
      </c>
      <c r="M30" s="40">
        <f t="shared" si="9"/>
        <v>0.56362362404415844</v>
      </c>
      <c r="N30" s="39">
        <f t="shared" si="10"/>
        <v>11.368260315789474</v>
      </c>
      <c r="O30" s="40">
        <f t="shared" si="11"/>
        <v>0.28181181202207922</v>
      </c>
      <c r="P30" s="39">
        <f t="shared" si="12"/>
        <v>4.5473041263157894</v>
      </c>
      <c r="Q30" s="40">
        <f t="shared" si="13"/>
        <v>0.11272472480883168</v>
      </c>
      <c r="R30" s="24">
        <f t="shared" si="14"/>
        <v>22.736520631578948</v>
      </c>
      <c r="S30" s="24">
        <f t="shared" si="15"/>
        <v>0.56362362404415844</v>
      </c>
      <c r="T30" s="39">
        <f t="shared" si="16"/>
        <v>21.599694599999999</v>
      </c>
      <c r="U30" s="40">
        <f t="shared" si="17"/>
        <v>0.53544244284195053</v>
      </c>
      <c r="W30" s="37"/>
    </row>
    <row r="31" spans="1:23" x14ac:dyDescent="0.3">
      <c r="A31" s="17">
        <f t="shared" si="18"/>
        <v>23</v>
      </c>
      <c r="B31" s="43">
        <v>33858.879999999997</v>
      </c>
      <c r="C31" s="61"/>
      <c r="D31" s="43">
        <f t="shared" si="0"/>
        <v>46481.470463999998</v>
      </c>
      <c r="E31" s="44">
        <f t="shared" si="1"/>
        <v>1152.2455549964179</v>
      </c>
      <c r="F31" s="43">
        <f t="shared" si="2"/>
        <v>3873.455872</v>
      </c>
      <c r="G31" s="44">
        <f t="shared" si="3"/>
        <v>96.02046291636816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23.523011368421052</v>
      </c>
      <c r="M31" s="40">
        <f t="shared" si="9"/>
        <v>0.58312022013988762</v>
      </c>
      <c r="N31" s="39">
        <f t="shared" si="10"/>
        <v>11.761505684210526</v>
      </c>
      <c r="O31" s="40">
        <f t="shared" si="11"/>
        <v>0.29156011006994381</v>
      </c>
      <c r="P31" s="39">
        <f t="shared" si="12"/>
        <v>4.7046022736842108</v>
      </c>
      <c r="Q31" s="40">
        <f t="shared" si="13"/>
        <v>0.11662404402797753</v>
      </c>
      <c r="R31" s="24">
        <f t="shared" si="14"/>
        <v>23.523011368421052</v>
      </c>
      <c r="S31" s="24">
        <f t="shared" si="15"/>
        <v>0.58312022013988762</v>
      </c>
      <c r="T31" s="39">
        <f t="shared" si="16"/>
        <v>22.346860799999998</v>
      </c>
      <c r="U31" s="40">
        <f t="shared" si="17"/>
        <v>0.55396420913289324</v>
      </c>
      <c r="W31" s="37"/>
    </row>
    <row r="32" spans="1:23" x14ac:dyDescent="0.3">
      <c r="A32" s="17">
        <f t="shared" si="18"/>
        <v>24</v>
      </c>
      <c r="B32" s="43">
        <v>34990.959999999999</v>
      </c>
      <c r="C32" s="61"/>
      <c r="D32" s="43">
        <f t="shared" si="0"/>
        <v>48035.589888000002</v>
      </c>
      <c r="E32" s="44">
        <f t="shared" si="1"/>
        <v>1190.7711691898096</v>
      </c>
      <c r="F32" s="43">
        <f t="shared" si="2"/>
        <v>4002.9658240000003</v>
      </c>
      <c r="G32" s="44">
        <f t="shared" si="3"/>
        <v>99.230930765817476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24.309509052631579</v>
      </c>
      <c r="M32" s="40">
        <f t="shared" si="9"/>
        <v>0.60261698845638134</v>
      </c>
      <c r="N32" s="39">
        <f t="shared" si="10"/>
        <v>12.15475452631579</v>
      </c>
      <c r="O32" s="40">
        <f t="shared" si="11"/>
        <v>0.30130849422819067</v>
      </c>
      <c r="P32" s="39">
        <f t="shared" si="12"/>
        <v>4.8619018105263159</v>
      </c>
      <c r="Q32" s="40">
        <f t="shared" si="13"/>
        <v>0.12052339769127628</v>
      </c>
      <c r="R32" s="24">
        <f t="shared" si="14"/>
        <v>24.309509052631583</v>
      </c>
      <c r="S32" s="24">
        <f t="shared" si="15"/>
        <v>0.60261698845638145</v>
      </c>
      <c r="T32" s="39">
        <f t="shared" si="16"/>
        <v>23.094033599999999</v>
      </c>
      <c r="U32" s="40">
        <f t="shared" si="17"/>
        <v>0.57248613903356227</v>
      </c>
      <c r="W32" s="37"/>
    </row>
    <row r="33" spans="1:23" x14ac:dyDescent="0.3">
      <c r="A33" s="17">
        <f t="shared" si="18"/>
        <v>25</v>
      </c>
      <c r="B33" s="43">
        <v>34990.959999999999</v>
      </c>
      <c r="C33" s="61"/>
      <c r="D33" s="43">
        <f t="shared" si="0"/>
        <v>48035.589888000002</v>
      </c>
      <c r="E33" s="44">
        <f t="shared" si="1"/>
        <v>1190.7711691898096</v>
      </c>
      <c r="F33" s="43">
        <f t="shared" si="2"/>
        <v>4002.9658240000003</v>
      </c>
      <c r="G33" s="44">
        <f t="shared" si="3"/>
        <v>99.230930765817476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24.309509052631579</v>
      </c>
      <c r="M33" s="40">
        <f t="shared" si="9"/>
        <v>0.60261698845638134</v>
      </c>
      <c r="N33" s="39">
        <f t="shared" si="10"/>
        <v>12.15475452631579</v>
      </c>
      <c r="O33" s="40">
        <f t="shared" si="11"/>
        <v>0.30130849422819067</v>
      </c>
      <c r="P33" s="39">
        <f t="shared" si="12"/>
        <v>4.8619018105263159</v>
      </c>
      <c r="Q33" s="40">
        <f t="shared" si="13"/>
        <v>0.12052339769127628</v>
      </c>
      <c r="R33" s="24">
        <f t="shared" si="14"/>
        <v>24.309509052631583</v>
      </c>
      <c r="S33" s="24">
        <f t="shared" si="15"/>
        <v>0.60261698845638145</v>
      </c>
      <c r="T33" s="39">
        <f t="shared" si="16"/>
        <v>23.094033599999999</v>
      </c>
      <c r="U33" s="40">
        <f t="shared" si="17"/>
        <v>0.57248613903356227</v>
      </c>
      <c r="W33" s="37"/>
    </row>
    <row r="34" spans="1:23" x14ac:dyDescent="0.3">
      <c r="A34" s="17">
        <f t="shared" si="18"/>
        <v>26</v>
      </c>
      <c r="B34" s="43">
        <v>34990.959999999999</v>
      </c>
      <c r="C34" s="61"/>
      <c r="D34" s="43">
        <f t="shared" si="0"/>
        <v>48035.589888000002</v>
      </c>
      <c r="E34" s="44">
        <f t="shared" si="1"/>
        <v>1190.7711691898096</v>
      </c>
      <c r="F34" s="43">
        <f t="shared" si="2"/>
        <v>4002.9658240000003</v>
      </c>
      <c r="G34" s="44">
        <f t="shared" si="3"/>
        <v>99.230930765817476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24.309509052631579</v>
      </c>
      <c r="M34" s="40">
        <f t="shared" si="9"/>
        <v>0.60261698845638134</v>
      </c>
      <c r="N34" s="39">
        <f t="shared" si="10"/>
        <v>12.15475452631579</v>
      </c>
      <c r="O34" s="40">
        <f t="shared" si="11"/>
        <v>0.30130849422819067</v>
      </c>
      <c r="P34" s="39">
        <f t="shared" si="12"/>
        <v>4.8619018105263159</v>
      </c>
      <c r="Q34" s="40">
        <f t="shared" si="13"/>
        <v>0.12052339769127628</v>
      </c>
      <c r="R34" s="24">
        <f t="shared" si="14"/>
        <v>24.309509052631583</v>
      </c>
      <c r="S34" s="24">
        <f t="shared" si="15"/>
        <v>0.60261698845638145</v>
      </c>
      <c r="T34" s="39">
        <f t="shared" si="16"/>
        <v>23.094033599999999</v>
      </c>
      <c r="U34" s="40">
        <f t="shared" si="17"/>
        <v>0.57248613903356227</v>
      </c>
      <c r="W34" s="37"/>
    </row>
    <row r="35" spans="1:23" x14ac:dyDescent="0.3">
      <c r="A35" s="17">
        <f t="shared" si="18"/>
        <v>27</v>
      </c>
      <c r="B35" s="43">
        <v>34990.959999999999</v>
      </c>
      <c r="C35" s="61"/>
      <c r="D35" s="43">
        <f t="shared" si="0"/>
        <v>48035.589888000002</v>
      </c>
      <c r="E35" s="44">
        <f t="shared" si="1"/>
        <v>1190.7711691898096</v>
      </c>
      <c r="F35" s="43">
        <f t="shared" si="2"/>
        <v>4002.9658240000003</v>
      </c>
      <c r="G35" s="44">
        <f t="shared" si="3"/>
        <v>99.230930765817476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24.309509052631579</v>
      </c>
      <c r="M35" s="40">
        <f t="shared" si="9"/>
        <v>0.60261698845638134</v>
      </c>
      <c r="N35" s="39">
        <f t="shared" si="10"/>
        <v>12.15475452631579</v>
      </c>
      <c r="O35" s="40">
        <f t="shared" si="11"/>
        <v>0.30130849422819067</v>
      </c>
      <c r="P35" s="39">
        <f t="shared" si="12"/>
        <v>4.8619018105263159</v>
      </c>
      <c r="Q35" s="40">
        <f t="shared" si="13"/>
        <v>0.12052339769127628</v>
      </c>
      <c r="R35" s="24">
        <f t="shared" si="14"/>
        <v>24.309509052631583</v>
      </c>
      <c r="S35" s="24">
        <f t="shared" si="15"/>
        <v>0.60261698845638145</v>
      </c>
      <c r="T35" s="39">
        <f t="shared" si="16"/>
        <v>23.094033599999999</v>
      </c>
      <c r="U35" s="40">
        <f t="shared" si="17"/>
        <v>0.57248613903356227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B19:C19"/>
    <mergeCell ref="L4:Q4"/>
    <mergeCell ref="B4:E4"/>
    <mergeCell ref="B6:C6"/>
    <mergeCell ref="P6:Q6"/>
    <mergeCell ref="F5:G5"/>
    <mergeCell ref="H5:I5"/>
    <mergeCell ref="H6:I6"/>
    <mergeCell ref="B13:C13"/>
    <mergeCell ref="L10:M10"/>
    <mergeCell ref="B8:C8"/>
    <mergeCell ref="B9:C9"/>
    <mergeCell ref="B10:C10"/>
    <mergeCell ref="B17:C17"/>
    <mergeCell ref="B14:C14"/>
    <mergeCell ref="B15:C15"/>
    <mergeCell ref="B16:C16"/>
    <mergeCell ref="B11:C11"/>
    <mergeCell ref="B12:C12"/>
    <mergeCell ref="B5:C5"/>
    <mergeCell ref="D5:E5"/>
    <mergeCell ref="D6:E6"/>
    <mergeCell ref="B7:C7"/>
    <mergeCell ref="D17:E17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5:C25"/>
    <mergeCell ref="B26:C26"/>
    <mergeCell ref="B27:C27"/>
    <mergeCell ref="B20:C20"/>
    <mergeCell ref="B21:C21"/>
    <mergeCell ref="B22:C22"/>
    <mergeCell ref="B23:C23"/>
    <mergeCell ref="B24:C24"/>
    <mergeCell ref="B33:C33"/>
    <mergeCell ref="B34:C34"/>
    <mergeCell ref="B35:C35"/>
    <mergeCell ref="B28:C28"/>
    <mergeCell ref="B29:C29"/>
    <mergeCell ref="B30:C30"/>
    <mergeCell ref="D28:E28"/>
    <mergeCell ref="D29:E29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30:E30"/>
    <mergeCell ref="B31:C31"/>
    <mergeCell ref="B32:C32"/>
    <mergeCell ref="B18:C18"/>
    <mergeCell ref="T5:U5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T7:U7"/>
    <mergeCell ref="H14:I14"/>
    <mergeCell ref="H15:I15"/>
    <mergeCell ref="H16:I16"/>
    <mergeCell ref="H17:I17"/>
    <mergeCell ref="J17:K17"/>
    <mergeCell ref="H4:I4"/>
    <mergeCell ref="J4:K4"/>
    <mergeCell ref="J5:K5"/>
    <mergeCell ref="L5:Q5"/>
    <mergeCell ref="J6:K6"/>
    <mergeCell ref="D34:E34"/>
    <mergeCell ref="D35:E35"/>
    <mergeCell ref="D36:E36"/>
    <mergeCell ref="D7:E7"/>
    <mergeCell ref="F8:G8"/>
    <mergeCell ref="F9:G9"/>
    <mergeCell ref="F10:G10"/>
    <mergeCell ref="J7:K7"/>
    <mergeCell ref="F11:G11"/>
    <mergeCell ref="F12:G12"/>
    <mergeCell ref="F7:G7"/>
    <mergeCell ref="H7:I7"/>
    <mergeCell ref="H8:I8"/>
    <mergeCell ref="H9:I9"/>
    <mergeCell ref="F19:G19"/>
    <mergeCell ref="F20:G20"/>
    <mergeCell ref="F21:G21"/>
    <mergeCell ref="F22:G22"/>
    <mergeCell ref="F23:G23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N8:O8"/>
    <mergeCell ref="N9:O9"/>
    <mergeCell ref="N10:O10"/>
    <mergeCell ref="H10:I10"/>
    <mergeCell ref="H11:I11"/>
    <mergeCell ref="H12:I12"/>
    <mergeCell ref="H13:I13"/>
    <mergeCell ref="L7:M7"/>
    <mergeCell ref="N7:O7"/>
    <mergeCell ref="N11:O11"/>
    <mergeCell ref="N12:O12"/>
    <mergeCell ref="N13:O13"/>
    <mergeCell ref="L9:M9"/>
    <mergeCell ref="H28:I28"/>
    <mergeCell ref="H29:I29"/>
    <mergeCell ref="H18:I18"/>
    <mergeCell ref="H19:I19"/>
    <mergeCell ref="H20:I20"/>
    <mergeCell ref="H21:I21"/>
    <mergeCell ref="H22:I22"/>
    <mergeCell ref="H23:I23"/>
    <mergeCell ref="P7:Q7"/>
    <mergeCell ref="J20:K20"/>
    <mergeCell ref="J21:K21"/>
    <mergeCell ref="J22:K22"/>
    <mergeCell ref="J23:K23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J18:K18"/>
    <mergeCell ref="J19:K19"/>
    <mergeCell ref="H36:I36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J36:K36"/>
    <mergeCell ref="J30:K30"/>
    <mergeCell ref="J31:K31"/>
    <mergeCell ref="J32:K32"/>
    <mergeCell ref="L20:M20"/>
    <mergeCell ref="L21:M21"/>
    <mergeCell ref="L22:M22"/>
    <mergeCell ref="L23:M23"/>
    <mergeCell ref="L24:M24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P35:Q35"/>
    <mergeCell ref="P36:Q36"/>
    <mergeCell ref="P25:Q25"/>
    <mergeCell ref="N16:O16"/>
    <mergeCell ref="N17:O17"/>
    <mergeCell ref="N18:O18"/>
    <mergeCell ref="N19:O19"/>
    <mergeCell ref="L31:M31"/>
    <mergeCell ref="L32:M32"/>
    <mergeCell ref="L33:M33"/>
    <mergeCell ref="L34:M34"/>
    <mergeCell ref="L35:M35"/>
    <mergeCell ref="N32:O32"/>
    <mergeCell ref="N33:O33"/>
    <mergeCell ref="N34:O34"/>
    <mergeCell ref="N35:O35"/>
    <mergeCell ref="L36:M36"/>
    <mergeCell ref="L25:M25"/>
    <mergeCell ref="L26:M26"/>
    <mergeCell ref="L27:M27"/>
    <mergeCell ref="L28:M28"/>
    <mergeCell ref="L29:M29"/>
    <mergeCell ref="L30:M30"/>
    <mergeCell ref="L19:M19"/>
    <mergeCell ref="P16:Q16"/>
    <mergeCell ref="P17:Q17"/>
    <mergeCell ref="P18:Q18"/>
    <mergeCell ref="N36:O36"/>
    <mergeCell ref="P8:Q8"/>
    <mergeCell ref="P9:Q9"/>
    <mergeCell ref="P10:Q10"/>
    <mergeCell ref="P11:Q11"/>
    <mergeCell ref="P12:Q12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P34:Q34"/>
    <mergeCell ref="T8:U8"/>
    <mergeCell ref="T9:U9"/>
    <mergeCell ref="T10:U10"/>
    <mergeCell ref="T11:U11"/>
    <mergeCell ref="T12:U12"/>
    <mergeCell ref="T13:U13"/>
    <mergeCell ref="P13:Q13"/>
    <mergeCell ref="P14:Q14"/>
    <mergeCell ref="P15:Q15"/>
    <mergeCell ref="P31:Q31"/>
    <mergeCell ref="P32:Q32"/>
    <mergeCell ref="P33:Q33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3.28515625" style="1" customWidth="1"/>
    <col min="24" max="16384" width="8.85546875" style="1"/>
  </cols>
  <sheetData>
    <row r="1" spans="1:23" ht="16.5" x14ac:dyDescent="0.3">
      <c r="A1" s="5" t="s">
        <v>27</v>
      </c>
      <c r="B1" s="5" t="s">
        <v>1</v>
      </c>
      <c r="C1" s="5" t="s">
        <v>78</v>
      </c>
      <c r="D1" s="5"/>
      <c r="E1" s="5"/>
      <c r="F1"/>
      <c r="G1"/>
      <c r="H1"/>
      <c r="I1"/>
      <c r="J1"/>
      <c r="K1" s="2"/>
      <c r="N1" s="34">
        <f>Inhoud!$C$3</f>
        <v>43922</v>
      </c>
      <c r="Q1" s="8" t="s">
        <v>26</v>
      </c>
    </row>
    <row r="2" spans="1:23" ht="16.5" x14ac:dyDescent="0.3">
      <c r="A2" s="8"/>
      <c r="F2" s="5"/>
      <c r="T2" s="1" t="s">
        <v>4</v>
      </c>
      <c r="U2" s="12">
        <f>'LOG4'!U2</f>
        <v>1.3728</v>
      </c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17037.73</v>
      </c>
      <c r="C8" s="61"/>
      <c r="D8" s="43">
        <f t="shared" ref="D8:D35" si="0">B8*$U$2</f>
        <v>23389.395744000001</v>
      </c>
      <c r="E8" s="44">
        <f t="shared" ref="E8:E35" si="1">D8/40.3399</f>
        <v>579.80797532963641</v>
      </c>
      <c r="F8" s="43">
        <f t="shared" ref="F8:F35" si="2">B8/12*$U$2</f>
        <v>1949.1163119999999</v>
      </c>
      <c r="G8" s="44">
        <f t="shared" ref="G8:G35" si="3">F8/40.3399</f>
        <v>48.317331277469698</v>
      </c>
      <c r="H8" s="43">
        <f t="shared" ref="H8:H35" si="4">((B8&lt;19968.2)*913.03+(B8&gt;19968.2)*(B8&lt;20424.71)*(20424.71-B8+456.51)+(B8&gt;20424.71)*(B8&lt;22659.62)*456.51+(B8&gt;22659.62)*(B8&lt;23116.13)*(23116.13-B8))/12*$U$2</f>
        <v>104.450632</v>
      </c>
      <c r="I8" s="44">
        <f t="shared" ref="I8:I35" si="5">H8/40.3399</f>
        <v>2.5892635331272511</v>
      </c>
      <c r="J8" s="43">
        <f t="shared" ref="J8:J35" si="6">((B8&lt;19968.2)*456.51+(B8&gt;19968.2)*(B8&lt;20196.46)*(20196.46-B8+228.26)+(B8&gt;20196.46)*(B8&lt;22659.62)*228.26+(B8&gt;22659.62)*(B8&lt;22887.88)*(22887.88-B8))/12*$U$2</f>
        <v>52.224743999999994</v>
      </c>
      <c r="K8" s="44">
        <f t="shared" ref="K8:K35" si="7">J8/40.3399</f>
        <v>1.2946175870540084</v>
      </c>
      <c r="L8" s="39">
        <f t="shared" ref="L8:L35" si="8">D8/1976</f>
        <v>11.836738736842106</v>
      </c>
      <c r="M8" s="40">
        <f t="shared" ref="M8:M35" si="9">L8/40.3399</f>
        <v>0.29342508872957312</v>
      </c>
      <c r="N8" s="39">
        <f t="shared" ref="N8:N35" si="10">L8/2</f>
        <v>5.918369368421053</v>
      </c>
      <c r="O8" s="40">
        <f t="shared" ref="O8:O35" si="11">N8/40.3399</f>
        <v>0.14671254436478656</v>
      </c>
      <c r="P8" s="39">
        <f t="shared" ref="P8:P35" si="12">L8/5</f>
        <v>2.367347747368421</v>
      </c>
      <c r="Q8" s="40">
        <f t="shared" ref="Q8:Q35" si="13">P8/40.3399</f>
        <v>5.8685017745914614E-2</v>
      </c>
      <c r="R8" s="24">
        <f t="shared" ref="R8:R35" si="14">(F8+H8)/1976*12</f>
        <v>12.471054315789472</v>
      </c>
      <c r="S8" s="24">
        <f t="shared" ref="S8:S35" si="15">R8/40.3399</f>
        <v>0.30914936119795716</v>
      </c>
      <c r="T8" s="39">
        <f t="shared" ref="T8:T35" si="16">D8/2080</f>
        <v>11.244901800000001</v>
      </c>
      <c r="U8" s="40">
        <f t="shared" ref="U8:U35" si="17">T8/40.3399</f>
        <v>0.27875383429309447</v>
      </c>
      <c r="W8" s="37"/>
    </row>
    <row r="9" spans="1:23" x14ac:dyDescent="0.3">
      <c r="A9" s="17">
        <f t="shared" ref="A9:A35" si="18">+A8+1</f>
        <v>1</v>
      </c>
      <c r="B9" s="43">
        <v>17736.689999999999</v>
      </c>
      <c r="C9" s="61"/>
      <c r="D9" s="43">
        <f t="shared" si="0"/>
        <v>24348.928032</v>
      </c>
      <c r="E9" s="44">
        <f t="shared" si="1"/>
        <v>603.59415943024146</v>
      </c>
      <c r="F9" s="43">
        <f t="shared" si="2"/>
        <v>2029.0773359999998</v>
      </c>
      <c r="G9" s="44">
        <f t="shared" si="3"/>
        <v>50.299513285853457</v>
      </c>
      <c r="H9" s="43">
        <f t="shared" si="4"/>
        <v>104.450632</v>
      </c>
      <c r="I9" s="44">
        <f t="shared" si="5"/>
        <v>2.5892635331272511</v>
      </c>
      <c r="J9" s="43">
        <f t="shared" si="6"/>
        <v>52.224743999999994</v>
      </c>
      <c r="K9" s="44">
        <f t="shared" si="7"/>
        <v>1.2946175870540084</v>
      </c>
      <c r="L9" s="39">
        <f t="shared" si="8"/>
        <v>12.322331999999999</v>
      </c>
      <c r="M9" s="40">
        <f t="shared" si="9"/>
        <v>0.30546263129060802</v>
      </c>
      <c r="N9" s="39">
        <f t="shared" si="10"/>
        <v>6.1611659999999997</v>
      </c>
      <c r="O9" s="40">
        <f t="shared" si="11"/>
        <v>0.15273131564530401</v>
      </c>
      <c r="P9" s="39">
        <f t="shared" si="12"/>
        <v>2.4644664000000001</v>
      </c>
      <c r="Q9" s="40">
        <f t="shared" si="13"/>
        <v>6.1092526258121616E-2</v>
      </c>
      <c r="R9" s="24">
        <f t="shared" si="14"/>
        <v>12.956647578947369</v>
      </c>
      <c r="S9" s="24">
        <f t="shared" si="15"/>
        <v>0.32118690375899217</v>
      </c>
      <c r="T9" s="39">
        <f t="shared" si="16"/>
        <v>11.7062154</v>
      </c>
      <c r="U9" s="40">
        <f t="shared" si="17"/>
        <v>0.29018949972607766</v>
      </c>
      <c r="W9" s="37"/>
    </row>
    <row r="10" spans="1:23" x14ac:dyDescent="0.3">
      <c r="A10" s="17">
        <f t="shared" si="18"/>
        <v>2</v>
      </c>
      <c r="B10" s="43">
        <v>18435.650000000001</v>
      </c>
      <c r="C10" s="61"/>
      <c r="D10" s="43">
        <f t="shared" si="0"/>
        <v>25308.460320000002</v>
      </c>
      <c r="E10" s="44">
        <f t="shared" si="1"/>
        <v>627.38034353084663</v>
      </c>
      <c r="F10" s="43">
        <f t="shared" si="2"/>
        <v>2109.03836</v>
      </c>
      <c r="G10" s="44">
        <f t="shared" si="3"/>
        <v>52.281695294237217</v>
      </c>
      <c r="H10" s="43">
        <f t="shared" si="4"/>
        <v>104.450632</v>
      </c>
      <c r="I10" s="44">
        <f t="shared" si="5"/>
        <v>2.5892635331272511</v>
      </c>
      <c r="J10" s="43">
        <f t="shared" si="6"/>
        <v>52.224743999999994</v>
      </c>
      <c r="K10" s="44">
        <f t="shared" si="7"/>
        <v>1.2946175870540084</v>
      </c>
      <c r="L10" s="39">
        <f t="shared" si="8"/>
        <v>12.807925263157896</v>
      </c>
      <c r="M10" s="40">
        <f t="shared" si="9"/>
        <v>0.31750017385164309</v>
      </c>
      <c r="N10" s="39">
        <f t="shared" si="10"/>
        <v>6.4039626315789482</v>
      </c>
      <c r="O10" s="40">
        <f t="shared" si="11"/>
        <v>0.15875008692582154</v>
      </c>
      <c r="P10" s="39">
        <f t="shared" si="12"/>
        <v>2.5615850526315791</v>
      </c>
      <c r="Q10" s="40">
        <f t="shared" si="13"/>
        <v>6.3500034770328603E-2</v>
      </c>
      <c r="R10" s="24">
        <f t="shared" si="14"/>
        <v>13.442240842105264</v>
      </c>
      <c r="S10" s="24">
        <f t="shared" si="15"/>
        <v>0.33322444632002718</v>
      </c>
      <c r="T10" s="39">
        <f t="shared" si="16"/>
        <v>12.167529000000002</v>
      </c>
      <c r="U10" s="40">
        <f t="shared" si="17"/>
        <v>0.3016251651590609</v>
      </c>
      <c r="W10" s="37"/>
    </row>
    <row r="11" spans="1:23" x14ac:dyDescent="0.3">
      <c r="A11" s="17">
        <f t="shared" si="18"/>
        <v>3</v>
      </c>
      <c r="B11" s="43">
        <v>19134.62</v>
      </c>
      <c r="C11" s="61"/>
      <c r="D11" s="43">
        <f t="shared" si="0"/>
        <v>26268.006335999999</v>
      </c>
      <c r="E11" s="44">
        <f t="shared" si="1"/>
        <v>651.16686793968256</v>
      </c>
      <c r="F11" s="43">
        <f t="shared" si="2"/>
        <v>2189.000528</v>
      </c>
      <c r="G11" s="44">
        <f t="shared" si="3"/>
        <v>54.263905661640216</v>
      </c>
      <c r="H11" s="43">
        <f t="shared" si="4"/>
        <v>104.450632</v>
      </c>
      <c r="I11" s="44">
        <f t="shared" si="5"/>
        <v>2.5892635331272511</v>
      </c>
      <c r="J11" s="43">
        <f t="shared" si="6"/>
        <v>52.224743999999994</v>
      </c>
      <c r="K11" s="44">
        <f t="shared" si="7"/>
        <v>1.2946175870540084</v>
      </c>
      <c r="L11" s="39">
        <f t="shared" si="8"/>
        <v>13.293525473684209</v>
      </c>
      <c r="M11" s="40">
        <f t="shared" si="9"/>
        <v>0.32953788863344252</v>
      </c>
      <c r="N11" s="39">
        <f t="shared" si="10"/>
        <v>6.6467627368421045</v>
      </c>
      <c r="O11" s="40">
        <f t="shared" si="11"/>
        <v>0.16476894431672126</v>
      </c>
      <c r="P11" s="39">
        <f t="shared" si="12"/>
        <v>2.6587050947368418</v>
      </c>
      <c r="Q11" s="40">
        <f t="shared" si="13"/>
        <v>6.590757772668851E-2</v>
      </c>
      <c r="R11" s="24">
        <f t="shared" si="14"/>
        <v>13.927841052631578</v>
      </c>
      <c r="S11" s="24">
        <f t="shared" si="15"/>
        <v>0.34526216110182667</v>
      </c>
      <c r="T11" s="39">
        <f t="shared" si="16"/>
        <v>12.628849199999999</v>
      </c>
      <c r="U11" s="40">
        <f t="shared" si="17"/>
        <v>0.31306099420177042</v>
      </c>
      <c r="W11" s="37"/>
    </row>
    <row r="12" spans="1:23" x14ac:dyDescent="0.3">
      <c r="A12" s="17">
        <f t="shared" si="18"/>
        <v>4</v>
      </c>
      <c r="B12" s="43">
        <v>19833.580000000002</v>
      </c>
      <c r="C12" s="61"/>
      <c r="D12" s="43">
        <f t="shared" si="0"/>
        <v>27227.538624000004</v>
      </c>
      <c r="E12" s="44">
        <f t="shared" si="1"/>
        <v>674.95305204028773</v>
      </c>
      <c r="F12" s="43">
        <f t="shared" si="2"/>
        <v>2268.9615520000002</v>
      </c>
      <c r="G12" s="44">
        <f t="shared" si="3"/>
        <v>56.246087670023975</v>
      </c>
      <c r="H12" s="43">
        <f t="shared" si="4"/>
        <v>104.450632</v>
      </c>
      <c r="I12" s="44">
        <f t="shared" si="5"/>
        <v>2.5892635331272511</v>
      </c>
      <c r="J12" s="43">
        <f t="shared" si="6"/>
        <v>52.224743999999994</v>
      </c>
      <c r="K12" s="44">
        <f t="shared" si="7"/>
        <v>1.2946175870540084</v>
      </c>
      <c r="L12" s="39">
        <f t="shared" si="8"/>
        <v>13.779118736842108</v>
      </c>
      <c r="M12" s="40">
        <f t="shared" si="9"/>
        <v>0.34157543119447764</v>
      </c>
      <c r="N12" s="39">
        <f t="shared" si="10"/>
        <v>6.8895593684210539</v>
      </c>
      <c r="O12" s="40">
        <f t="shared" si="11"/>
        <v>0.17078771559723882</v>
      </c>
      <c r="P12" s="39">
        <f t="shared" si="12"/>
        <v>2.7558237473684217</v>
      </c>
      <c r="Q12" s="40">
        <f t="shared" si="13"/>
        <v>6.8315086238895525E-2</v>
      </c>
      <c r="R12" s="24">
        <f t="shared" si="14"/>
        <v>14.413434315789477</v>
      </c>
      <c r="S12" s="24">
        <f t="shared" si="15"/>
        <v>0.35729970366286173</v>
      </c>
      <c r="T12" s="39">
        <f t="shared" si="16"/>
        <v>13.090162800000002</v>
      </c>
      <c r="U12" s="40">
        <f t="shared" si="17"/>
        <v>0.32449665963475371</v>
      </c>
      <c r="W12" s="37"/>
    </row>
    <row r="13" spans="1:23" x14ac:dyDescent="0.3">
      <c r="A13" s="17">
        <f t="shared" si="18"/>
        <v>5</v>
      </c>
      <c r="B13" s="43">
        <v>19833.580000000002</v>
      </c>
      <c r="C13" s="61"/>
      <c r="D13" s="43">
        <f t="shared" si="0"/>
        <v>27227.538624000004</v>
      </c>
      <c r="E13" s="44">
        <f t="shared" si="1"/>
        <v>674.95305204028773</v>
      </c>
      <c r="F13" s="43">
        <f t="shared" si="2"/>
        <v>2268.9615520000002</v>
      </c>
      <c r="G13" s="44">
        <f t="shared" si="3"/>
        <v>56.246087670023975</v>
      </c>
      <c r="H13" s="43">
        <f t="shared" si="4"/>
        <v>104.450632</v>
      </c>
      <c r="I13" s="44">
        <f t="shared" si="5"/>
        <v>2.5892635331272511</v>
      </c>
      <c r="J13" s="43">
        <f t="shared" si="6"/>
        <v>52.224743999999994</v>
      </c>
      <c r="K13" s="44">
        <f t="shared" si="7"/>
        <v>1.2946175870540084</v>
      </c>
      <c r="L13" s="39">
        <f t="shared" si="8"/>
        <v>13.779118736842108</v>
      </c>
      <c r="M13" s="40">
        <f t="shared" si="9"/>
        <v>0.34157543119447764</v>
      </c>
      <c r="N13" s="39">
        <f t="shared" si="10"/>
        <v>6.8895593684210539</v>
      </c>
      <c r="O13" s="40">
        <f t="shared" si="11"/>
        <v>0.17078771559723882</v>
      </c>
      <c r="P13" s="39">
        <f t="shared" si="12"/>
        <v>2.7558237473684217</v>
      </c>
      <c r="Q13" s="40">
        <f t="shared" si="13"/>
        <v>6.8315086238895525E-2</v>
      </c>
      <c r="R13" s="24">
        <f t="shared" si="14"/>
        <v>14.413434315789477</v>
      </c>
      <c r="S13" s="24">
        <f t="shared" si="15"/>
        <v>0.35729970366286173</v>
      </c>
      <c r="T13" s="39">
        <f t="shared" si="16"/>
        <v>13.090162800000002</v>
      </c>
      <c r="U13" s="40">
        <f t="shared" si="17"/>
        <v>0.32449665963475371</v>
      </c>
      <c r="W13" s="37"/>
    </row>
    <row r="14" spans="1:23" x14ac:dyDescent="0.3">
      <c r="A14" s="17">
        <f t="shared" si="18"/>
        <v>6</v>
      </c>
      <c r="B14" s="43">
        <v>20829.810000000001</v>
      </c>
      <c r="C14" s="61"/>
      <c r="D14" s="43">
        <f t="shared" si="0"/>
        <v>28595.163168000003</v>
      </c>
      <c r="E14" s="44">
        <f t="shared" si="1"/>
        <v>708.85557891814312</v>
      </c>
      <c r="F14" s="43">
        <f t="shared" si="2"/>
        <v>2382.9302640000001</v>
      </c>
      <c r="G14" s="44">
        <f t="shared" si="3"/>
        <v>59.071298243178589</v>
      </c>
      <c r="H14" s="43">
        <f t="shared" si="4"/>
        <v>52.224743999999994</v>
      </c>
      <c r="I14" s="44">
        <f t="shared" si="5"/>
        <v>1.2946175870540084</v>
      </c>
      <c r="J14" s="43">
        <f t="shared" si="6"/>
        <v>26.112943999999999</v>
      </c>
      <c r="K14" s="44">
        <f t="shared" si="7"/>
        <v>0.64732297303662123</v>
      </c>
      <c r="L14" s="39">
        <f t="shared" si="8"/>
        <v>14.471236421052634</v>
      </c>
      <c r="M14" s="40">
        <f t="shared" si="9"/>
        <v>0.35873258042416151</v>
      </c>
      <c r="N14" s="39">
        <f t="shared" si="10"/>
        <v>7.2356182105263169</v>
      </c>
      <c r="O14" s="40">
        <f t="shared" si="11"/>
        <v>0.17936629021208075</v>
      </c>
      <c r="P14" s="39">
        <f t="shared" si="12"/>
        <v>2.8942472842105267</v>
      </c>
      <c r="Q14" s="40">
        <f t="shared" si="13"/>
        <v>7.1746516084832304E-2</v>
      </c>
      <c r="R14" s="24">
        <f t="shared" si="14"/>
        <v>14.788390736842105</v>
      </c>
      <c r="S14" s="24">
        <f t="shared" si="15"/>
        <v>0.36659463054797126</v>
      </c>
      <c r="T14" s="39">
        <f t="shared" si="16"/>
        <v>13.747674600000002</v>
      </c>
      <c r="U14" s="40">
        <f t="shared" si="17"/>
        <v>0.34079595140295343</v>
      </c>
      <c r="W14" s="37"/>
    </row>
    <row r="15" spans="1:23" x14ac:dyDescent="0.3">
      <c r="A15" s="17">
        <f t="shared" si="18"/>
        <v>7</v>
      </c>
      <c r="B15" s="43">
        <v>20829.810000000001</v>
      </c>
      <c r="C15" s="61"/>
      <c r="D15" s="43">
        <f t="shared" si="0"/>
        <v>28595.163168000003</v>
      </c>
      <c r="E15" s="44">
        <f t="shared" si="1"/>
        <v>708.85557891814312</v>
      </c>
      <c r="F15" s="43">
        <f t="shared" si="2"/>
        <v>2382.9302640000001</v>
      </c>
      <c r="G15" s="44">
        <f t="shared" si="3"/>
        <v>59.071298243178589</v>
      </c>
      <c r="H15" s="43">
        <f t="shared" si="4"/>
        <v>52.224743999999994</v>
      </c>
      <c r="I15" s="44">
        <f t="shared" si="5"/>
        <v>1.2946175870540084</v>
      </c>
      <c r="J15" s="43">
        <f t="shared" si="6"/>
        <v>26.112943999999999</v>
      </c>
      <c r="K15" s="44">
        <f t="shared" si="7"/>
        <v>0.64732297303662123</v>
      </c>
      <c r="L15" s="39">
        <f t="shared" si="8"/>
        <v>14.471236421052634</v>
      </c>
      <c r="M15" s="40">
        <f t="shared" si="9"/>
        <v>0.35873258042416151</v>
      </c>
      <c r="N15" s="39">
        <f t="shared" si="10"/>
        <v>7.2356182105263169</v>
      </c>
      <c r="O15" s="40">
        <f t="shared" si="11"/>
        <v>0.17936629021208075</v>
      </c>
      <c r="P15" s="39">
        <f t="shared" si="12"/>
        <v>2.8942472842105267</v>
      </c>
      <c r="Q15" s="40">
        <f t="shared" si="13"/>
        <v>7.1746516084832304E-2</v>
      </c>
      <c r="R15" s="24">
        <f t="shared" si="14"/>
        <v>14.788390736842105</v>
      </c>
      <c r="S15" s="24">
        <f t="shared" si="15"/>
        <v>0.36659463054797126</v>
      </c>
      <c r="T15" s="39">
        <f t="shared" si="16"/>
        <v>13.747674600000002</v>
      </c>
      <c r="U15" s="40">
        <f t="shared" si="17"/>
        <v>0.34079595140295343</v>
      </c>
      <c r="W15" s="37"/>
    </row>
    <row r="16" spans="1:23" x14ac:dyDescent="0.3">
      <c r="A16" s="17">
        <f t="shared" si="18"/>
        <v>8</v>
      </c>
      <c r="B16" s="43">
        <v>21826.03</v>
      </c>
      <c r="C16" s="61"/>
      <c r="D16" s="43">
        <f t="shared" si="0"/>
        <v>29962.773983999999</v>
      </c>
      <c r="E16" s="44">
        <f t="shared" si="1"/>
        <v>742.75776548776764</v>
      </c>
      <c r="F16" s="43">
        <f t="shared" si="2"/>
        <v>2496.8978320000001</v>
      </c>
      <c r="G16" s="44">
        <f t="shared" si="3"/>
        <v>61.896480457313977</v>
      </c>
      <c r="H16" s="43">
        <f t="shared" si="4"/>
        <v>52.224743999999994</v>
      </c>
      <c r="I16" s="44">
        <f t="shared" si="5"/>
        <v>1.2946175870540084</v>
      </c>
      <c r="J16" s="43">
        <f t="shared" si="6"/>
        <v>26.112943999999999</v>
      </c>
      <c r="K16" s="44">
        <f t="shared" si="7"/>
        <v>0.64732297303662123</v>
      </c>
      <c r="L16" s="39">
        <f t="shared" si="8"/>
        <v>15.163347157894737</v>
      </c>
      <c r="M16" s="40">
        <f t="shared" si="9"/>
        <v>0.37588955743308083</v>
      </c>
      <c r="N16" s="39">
        <f t="shared" si="10"/>
        <v>7.5816735789473686</v>
      </c>
      <c r="O16" s="40">
        <f t="shared" si="11"/>
        <v>0.18794477871654042</v>
      </c>
      <c r="P16" s="39">
        <f t="shared" si="12"/>
        <v>3.0326694315789475</v>
      </c>
      <c r="Q16" s="40">
        <f t="shared" si="13"/>
        <v>7.5177911486616164E-2</v>
      </c>
      <c r="R16" s="24">
        <f t="shared" si="14"/>
        <v>15.480501473684214</v>
      </c>
      <c r="S16" s="24">
        <f t="shared" si="15"/>
        <v>0.38375160755689069</v>
      </c>
      <c r="T16" s="39">
        <f t="shared" si="16"/>
        <v>14.405179799999999</v>
      </c>
      <c r="U16" s="40">
        <f t="shared" si="17"/>
        <v>0.35709507956142678</v>
      </c>
      <c r="W16" s="37"/>
    </row>
    <row r="17" spans="1:23" x14ac:dyDescent="0.3">
      <c r="A17" s="17">
        <f t="shared" si="18"/>
        <v>9</v>
      </c>
      <c r="B17" s="43">
        <v>21826.03</v>
      </c>
      <c r="C17" s="61"/>
      <c r="D17" s="43">
        <f t="shared" si="0"/>
        <v>29962.773983999999</v>
      </c>
      <c r="E17" s="44">
        <f t="shared" si="1"/>
        <v>742.75776548776764</v>
      </c>
      <c r="F17" s="43">
        <f t="shared" si="2"/>
        <v>2496.8978320000001</v>
      </c>
      <c r="G17" s="44">
        <f t="shared" si="3"/>
        <v>61.896480457313977</v>
      </c>
      <c r="H17" s="43">
        <f t="shared" si="4"/>
        <v>52.224743999999994</v>
      </c>
      <c r="I17" s="44">
        <f t="shared" si="5"/>
        <v>1.2946175870540084</v>
      </c>
      <c r="J17" s="43">
        <f t="shared" si="6"/>
        <v>26.112943999999999</v>
      </c>
      <c r="K17" s="44">
        <f t="shared" si="7"/>
        <v>0.64732297303662123</v>
      </c>
      <c r="L17" s="39">
        <f t="shared" si="8"/>
        <v>15.163347157894737</v>
      </c>
      <c r="M17" s="40">
        <f t="shared" si="9"/>
        <v>0.37588955743308083</v>
      </c>
      <c r="N17" s="39">
        <f t="shared" si="10"/>
        <v>7.5816735789473686</v>
      </c>
      <c r="O17" s="40">
        <f t="shared" si="11"/>
        <v>0.18794477871654042</v>
      </c>
      <c r="P17" s="39">
        <f t="shared" si="12"/>
        <v>3.0326694315789475</v>
      </c>
      <c r="Q17" s="40">
        <f t="shared" si="13"/>
        <v>7.5177911486616164E-2</v>
      </c>
      <c r="R17" s="24">
        <f t="shared" si="14"/>
        <v>15.480501473684214</v>
      </c>
      <c r="S17" s="24">
        <f t="shared" si="15"/>
        <v>0.38375160755689069</v>
      </c>
      <c r="T17" s="39">
        <f t="shared" si="16"/>
        <v>14.405179799999999</v>
      </c>
      <c r="U17" s="40">
        <f t="shared" si="17"/>
        <v>0.35709507956142678</v>
      </c>
      <c r="W17" s="37"/>
    </row>
    <row r="18" spans="1:23" x14ac:dyDescent="0.3">
      <c r="A18" s="17">
        <f t="shared" si="18"/>
        <v>10</v>
      </c>
      <c r="B18" s="43">
        <v>22822.25</v>
      </c>
      <c r="C18" s="61"/>
      <c r="D18" s="43">
        <f t="shared" si="0"/>
        <v>31330.3848</v>
      </c>
      <c r="E18" s="44">
        <f t="shared" si="1"/>
        <v>776.65995205739227</v>
      </c>
      <c r="F18" s="43">
        <f t="shared" si="2"/>
        <v>2610.8654000000001</v>
      </c>
      <c r="G18" s="44">
        <f t="shared" si="3"/>
        <v>64.721662671449366</v>
      </c>
      <c r="H18" s="43">
        <f t="shared" si="4"/>
        <v>33.619872000000115</v>
      </c>
      <c r="I18" s="44">
        <f t="shared" si="5"/>
        <v>0.83341485725051656</v>
      </c>
      <c r="J18" s="43">
        <f t="shared" si="6"/>
        <v>7.5080720000001167</v>
      </c>
      <c r="K18" s="44">
        <f t="shared" si="7"/>
        <v>0.1861202432331294</v>
      </c>
      <c r="L18" s="39">
        <f t="shared" si="8"/>
        <v>15.855457894736842</v>
      </c>
      <c r="M18" s="40">
        <f t="shared" si="9"/>
        <v>0.39304653444200016</v>
      </c>
      <c r="N18" s="39">
        <f t="shared" si="10"/>
        <v>7.9277289473684212</v>
      </c>
      <c r="O18" s="40">
        <f t="shared" si="11"/>
        <v>0.19652326722100008</v>
      </c>
      <c r="P18" s="39">
        <f t="shared" si="12"/>
        <v>3.1710915789473684</v>
      </c>
      <c r="Q18" s="40">
        <f t="shared" si="13"/>
        <v>7.8609306888400024E-2</v>
      </c>
      <c r="R18" s="24">
        <f t="shared" si="14"/>
        <v>16.059627157894738</v>
      </c>
      <c r="S18" s="24">
        <f t="shared" si="15"/>
        <v>0.39810775827145672</v>
      </c>
      <c r="T18" s="39">
        <f t="shared" si="16"/>
        <v>15.062685</v>
      </c>
      <c r="U18" s="40">
        <f t="shared" si="17"/>
        <v>0.37339420771990017</v>
      </c>
      <c r="W18" s="37"/>
    </row>
    <row r="19" spans="1:23" x14ac:dyDescent="0.3">
      <c r="A19" s="17">
        <f t="shared" si="18"/>
        <v>11</v>
      </c>
      <c r="B19" s="43">
        <v>22822.25</v>
      </c>
      <c r="C19" s="61"/>
      <c r="D19" s="43">
        <f t="shared" si="0"/>
        <v>31330.3848</v>
      </c>
      <c r="E19" s="44">
        <f t="shared" si="1"/>
        <v>776.65995205739227</v>
      </c>
      <c r="F19" s="43">
        <f t="shared" si="2"/>
        <v>2610.8654000000001</v>
      </c>
      <c r="G19" s="44">
        <f t="shared" si="3"/>
        <v>64.721662671449366</v>
      </c>
      <c r="H19" s="43">
        <f t="shared" si="4"/>
        <v>33.619872000000115</v>
      </c>
      <c r="I19" s="44">
        <f t="shared" si="5"/>
        <v>0.83341485725051656</v>
      </c>
      <c r="J19" s="43">
        <f t="shared" si="6"/>
        <v>7.5080720000001167</v>
      </c>
      <c r="K19" s="44">
        <f t="shared" si="7"/>
        <v>0.1861202432331294</v>
      </c>
      <c r="L19" s="39">
        <f t="shared" si="8"/>
        <v>15.855457894736842</v>
      </c>
      <c r="M19" s="40">
        <f t="shared" si="9"/>
        <v>0.39304653444200016</v>
      </c>
      <c r="N19" s="39">
        <f t="shared" si="10"/>
        <v>7.9277289473684212</v>
      </c>
      <c r="O19" s="40">
        <f t="shared" si="11"/>
        <v>0.19652326722100008</v>
      </c>
      <c r="P19" s="39">
        <f t="shared" si="12"/>
        <v>3.1710915789473684</v>
      </c>
      <c r="Q19" s="40">
        <f t="shared" si="13"/>
        <v>7.8609306888400024E-2</v>
      </c>
      <c r="R19" s="24">
        <f t="shared" si="14"/>
        <v>16.059627157894738</v>
      </c>
      <c r="S19" s="24">
        <f t="shared" si="15"/>
        <v>0.39810775827145672</v>
      </c>
      <c r="T19" s="39">
        <f t="shared" si="16"/>
        <v>15.062685</v>
      </c>
      <c r="U19" s="40">
        <f t="shared" si="17"/>
        <v>0.37339420771990017</v>
      </c>
      <c r="W19" s="37"/>
    </row>
    <row r="20" spans="1:23" x14ac:dyDescent="0.3">
      <c r="A20" s="17">
        <f t="shared" si="18"/>
        <v>12</v>
      </c>
      <c r="B20" s="43">
        <v>23818.48</v>
      </c>
      <c r="C20" s="61"/>
      <c r="D20" s="43">
        <f t="shared" si="0"/>
        <v>32698.009343999998</v>
      </c>
      <c r="E20" s="44">
        <f t="shared" si="1"/>
        <v>810.56247893524767</v>
      </c>
      <c r="F20" s="43">
        <f t="shared" si="2"/>
        <v>2724.834112</v>
      </c>
      <c r="G20" s="44">
        <f t="shared" si="3"/>
        <v>67.546873244603972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16.547575578947367</v>
      </c>
      <c r="M20" s="40">
        <f t="shared" si="9"/>
        <v>0.41020368367168403</v>
      </c>
      <c r="N20" s="39">
        <f t="shared" si="10"/>
        <v>8.2737877894736833</v>
      </c>
      <c r="O20" s="40">
        <f t="shared" si="11"/>
        <v>0.20510184183584201</v>
      </c>
      <c r="P20" s="39">
        <f t="shared" si="12"/>
        <v>3.3095151157894733</v>
      </c>
      <c r="Q20" s="40">
        <f t="shared" si="13"/>
        <v>8.2040736734336803E-2</v>
      </c>
      <c r="R20" s="24">
        <f t="shared" si="14"/>
        <v>16.54757557894737</v>
      </c>
      <c r="S20" s="24">
        <f t="shared" si="15"/>
        <v>0.41020368367168414</v>
      </c>
      <c r="T20" s="39">
        <f t="shared" si="16"/>
        <v>15.720196799999998</v>
      </c>
      <c r="U20" s="40">
        <f t="shared" si="17"/>
        <v>0.38969349948809984</v>
      </c>
      <c r="W20" s="37"/>
    </row>
    <row r="21" spans="1:23" x14ac:dyDescent="0.3">
      <c r="A21" s="17">
        <f t="shared" si="18"/>
        <v>13</v>
      </c>
      <c r="B21" s="43">
        <v>23818.48</v>
      </c>
      <c r="C21" s="61"/>
      <c r="D21" s="43">
        <f t="shared" si="0"/>
        <v>32698.009343999998</v>
      </c>
      <c r="E21" s="44">
        <f t="shared" si="1"/>
        <v>810.56247893524767</v>
      </c>
      <c r="F21" s="43">
        <f t="shared" si="2"/>
        <v>2724.834112</v>
      </c>
      <c r="G21" s="44">
        <f t="shared" si="3"/>
        <v>67.546873244603972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16.547575578947367</v>
      </c>
      <c r="M21" s="40">
        <f t="shared" si="9"/>
        <v>0.41020368367168403</v>
      </c>
      <c r="N21" s="39">
        <f t="shared" si="10"/>
        <v>8.2737877894736833</v>
      </c>
      <c r="O21" s="40">
        <f t="shared" si="11"/>
        <v>0.20510184183584201</v>
      </c>
      <c r="P21" s="39">
        <f t="shared" si="12"/>
        <v>3.3095151157894733</v>
      </c>
      <c r="Q21" s="40">
        <f t="shared" si="13"/>
        <v>8.2040736734336803E-2</v>
      </c>
      <c r="R21" s="24">
        <f t="shared" si="14"/>
        <v>16.54757557894737</v>
      </c>
      <c r="S21" s="24">
        <f t="shared" si="15"/>
        <v>0.41020368367168414</v>
      </c>
      <c r="T21" s="39">
        <f t="shared" si="16"/>
        <v>15.720196799999998</v>
      </c>
      <c r="U21" s="40">
        <f t="shared" si="17"/>
        <v>0.38969349948809984</v>
      </c>
      <c r="W21" s="37"/>
    </row>
    <row r="22" spans="1:23" x14ac:dyDescent="0.3">
      <c r="A22" s="17">
        <f t="shared" si="18"/>
        <v>14</v>
      </c>
      <c r="B22" s="43">
        <v>24814.7</v>
      </c>
      <c r="C22" s="61"/>
      <c r="D22" s="43">
        <f t="shared" si="0"/>
        <v>34065.620159999999</v>
      </c>
      <c r="E22" s="44">
        <f t="shared" si="1"/>
        <v>844.4646655048723</v>
      </c>
      <c r="F22" s="43">
        <f t="shared" si="2"/>
        <v>2838.8016800000005</v>
      </c>
      <c r="G22" s="44">
        <f t="shared" si="3"/>
        <v>70.372055458739368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17.239686315789474</v>
      </c>
      <c r="M22" s="40">
        <f t="shared" si="9"/>
        <v>0.42736066068060341</v>
      </c>
      <c r="N22" s="39">
        <f t="shared" si="10"/>
        <v>8.6198431578947368</v>
      </c>
      <c r="O22" s="40">
        <f t="shared" si="11"/>
        <v>0.21368033034030171</v>
      </c>
      <c r="P22" s="39">
        <f t="shared" si="12"/>
        <v>3.4479372631578946</v>
      </c>
      <c r="Q22" s="40">
        <f t="shared" si="13"/>
        <v>8.5472132136120677E-2</v>
      </c>
      <c r="R22" s="24">
        <f t="shared" si="14"/>
        <v>17.239686315789477</v>
      </c>
      <c r="S22" s="24">
        <f t="shared" si="15"/>
        <v>0.42736066068060352</v>
      </c>
      <c r="T22" s="39">
        <f t="shared" si="16"/>
        <v>16.377701999999999</v>
      </c>
      <c r="U22" s="40">
        <f t="shared" si="17"/>
        <v>0.40599262764657323</v>
      </c>
      <c r="W22" s="37"/>
    </row>
    <row r="23" spans="1:23" x14ac:dyDescent="0.3">
      <c r="A23" s="17">
        <f t="shared" si="18"/>
        <v>15</v>
      </c>
      <c r="B23" s="43">
        <v>24814.7</v>
      </c>
      <c r="C23" s="61"/>
      <c r="D23" s="43">
        <f t="shared" si="0"/>
        <v>34065.620159999999</v>
      </c>
      <c r="E23" s="44">
        <f t="shared" si="1"/>
        <v>844.4646655048723</v>
      </c>
      <c r="F23" s="43">
        <f t="shared" si="2"/>
        <v>2838.8016800000005</v>
      </c>
      <c r="G23" s="44">
        <f t="shared" si="3"/>
        <v>70.372055458739368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17.239686315789474</v>
      </c>
      <c r="M23" s="40">
        <f t="shared" si="9"/>
        <v>0.42736066068060341</v>
      </c>
      <c r="N23" s="39">
        <f t="shared" si="10"/>
        <v>8.6198431578947368</v>
      </c>
      <c r="O23" s="40">
        <f t="shared" si="11"/>
        <v>0.21368033034030171</v>
      </c>
      <c r="P23" s="39">
        <f t="shared" si="12"/>
        <v>3.4479372631578946</v>
      </c>
      <c r="Q23" s="40">
        <f t="shared" si="13"/>
        <v>8.5472132136120677E-2</v>
      </c>
      <c r="R23" s="24">
        <f t="shared" si="14"/>
        <v>17.239686315789477</v>
      </c>
      <c r="S23" s="24">
        <f t="shared" si="15"/>
        <v>0.42736066068060352</v>
      </c>
      <c r="T23" s="39">
        <f t="shared" si="16"/>
        <v>16.377701999999999</v>
      </c>
      <c r="U23" s="40">
        <f t="shared" si="17"/>
        <v>0.40599262764657323</v>
      </c>
      <c r="W23" s="37"/>
    </row>
    <row r="24" spans="1:23" x14ac:dyDescent="0.3">
      <c r="A24" s="17">
        <f t="shared" si="18"/>
        <v>16</v>
      </c>
      <c r="B24" s="43">
        <v>25810.92</v>
      </c>
      <c r="C24" s="61"/>
      <c r="D24" s="43">
        <f t="shared" si="0"/>
        <v>35433.230975999999</v>
      </c>
      <c r="E24" s="44">
        <f t="shared" si="1"/>
        <v>878.36685207449693</v>
      </c>
      <c r="F24" s="43">
        <f t="shared" si="2"/>
        <v>2952.7692480000001</v>
      </c>
      <c r="G24" s="44">
        <f t="shared" si="3"/>
        <v>73.197237672874749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17.931797052631577</v>
      </c>
      <c r="M24" s="40">
        <f t="shared" si="9"/>
        <v>0.44451763768952268</v>
      </c>
      <c r="N24" s="39">
        <f t="shared" si="10"/>
        <v>8.9658985263157884</v>
      </c>
      <c r="O24" s="40">
        <f t="shared" si="11"/>
        <v>0.22225881884476134</v>
      </c>
      <c r="P24" s="39">
        <f t="shared" si="12"/>
        <v>3.5863594105263155</v>
      </c>
      <c r="Q24" s="40">
        <f t="shared" si="13"/>
        <v>8.8903527537904536E-2</v>
      </c>
      <c r="R24" s="24">
        <f t="shared" si="14"/>
        <v>17.93179705263158</v>
      </c>
      <c r="S24" s="24">
        <f t="shared" si="15"/>
        <v>0.44451763768952279</v>
      </c>
      <c r="T24" s="39">
        <f t="shared" si="16"/>
        <v>17.035207199999999</v>
      </c>
      <c r="U24" s="40">
        <f t="shared" si="17"/>
        <v>0.42229175580504658</v>
      </c>
      <c r="W24" s="37"/>
    </row>
    <row r="25" spans="1:23" x14ac:dyDescent="0.3">
      <c r="A25" s="17">
        <f t="shared" si="18"/>
        <v>17</v>
      </c>
      <c r="B25" s="43">
        <v>25810.92</v>
      </c>
      <c r="C25" s="61"/>
      <c r="D25" s="43">
        <f t="shared" si="0"/>
        <v>35433.230975999999</v>
      </c>
      <c r="E25" s="44">
        <f t="shared" si="1"/>
        <v>878.36685207449693</v>
      </c>
      <c r="F25" s="43">
        <f t="shared" si="2"/>
        <v>2952.7692480000001</v>
      </c>
      <c r="G25" s="44">
        <f t="shared" si="3"/>
        <v>73.197237672874749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17.931797052631577</v>
      </c>
      <c r="M25" s="40">
        <f t="shared" si="9"/>
        <v>0.44451763768952268</v>
      </c>
      <c r="N25" s="39">
        <f t="shared" si="10"/>
        <v>8.9658985263157884</v>
      </c>
      <c r="O25" s="40">
        <f t="shared" si="11"/>
        <v>0.22225881884476134</v>
      </c>
      <c r="P25" s="39">
        <f t="shared" si="12"/>
        <v>3.5863594105263155</v>
      </c>
      <c r="Q25" s="40">
        <f t="shared" si="13"/>
        <v>8.8903527537904536E-2</v>
      </c>
      <c r="R25" s="24">
        <f t="shared" si="14"/>
        <v>17.93179705263158</v>
      </c>
      <c r="S25" s="24">
        <f t="shared" si="15"/>
        <v>0.44451763768952279</v>
      </c>
      <c r="T25" s="39">
        <f t="shared" si="16"/>
        <v>17.035207199999999</v>
      </c>
      <c r="U25" s="40">
        <f t="shared" si="17"/>
        <v>0.42229175580504658</v>
      </c>
      <c r="W25" s="37"/>
    </row>
    <row r="26" spans="1:23" x14ac:dyDescent="0.3">
      <c r="A26" s="17">
        <f t="shared" si="18"/>
        <v>18</v>
      </c>
      <c r="B26" s="43">
        <v>26807.15</v>
      </c>
      <c r="C26" s="61"/>
      <c r="D26" s="43">
        <f t="shared" si="0"/>
        <v>36800.855520000005</v>
      </c>
      <c r="E26" s="44">
        <f t="shared" si="1"/>
        <v>912.26937895235255</v>
      </c>
      <c r="F26" s="43">
        <f t="shared" si="2"/>
        <v>3066.7379600000004</v>
      </c>
      <c r="G26" s="44">
        <f t="shared" si="3"/>
        <v>76.02244824602937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18.623914736842107</v>
      </c>
      <c r="M26" s="40">
        <f t="shared" si="9"/>
        <v>0.46167478691920671</v>
      </c>
      <c r="N26" s="39">
        <f t="shared" si="10"/>
        <v>9.3119573684210533</v>
      </c>
      <c r="O26" s="40">
        <f t="shared" si="11"/>
        <v>0.23083739345960336</v>
      </c>
      <c r="P26" s="39">
        <f t="shared" si="12"/>
        <v>3.7247829473684213</v>
      </c>
      <c r="Q26" s="40">
        <f t="shared" si="13"/>
        <v>9.2334957383841343E-2</v>
      </c>
      <c r="R26" s="24">
        <f t="shared" si="14"/>
        <v>18.623914736842107</v>
      </c>
      <c r="S26" s="24">
        <f t="shared" si="15"/>
        <v>0.46167478691920671</v>
      </c>
      <c r="T26" s="39">
        <f t="shared" si="16"/>
        <v>17.692719000000004</v>
      </c>
      <c r="U26" s="40">
        <f t="shared" si="17"/>
        <v>0.43859104757324641</v>
      </c>
      <c r="W26" s="37"/>
    </row>
    <row r="27" spans="1:23" x14ac:dyDescent="0.3">
      <c r="A27" s="17">
        <f t="shared" si="18"/>
        <v>19</v>
      </c>
      <c r="B27" s="43">
        <v>26807.15</v>
      </c>
      <c r="C27" s="61"/>
      <c r="D27" s="43">
        <f t="shared" si="0"/>
        <v>36800.855520000005</v>
      </c>
      <c r="E27" s="44">
        <f t="shared" si="1"/>
        <v>912.26937895235255</v>
      </c>
      <c r="F27" s="43">
        <f t="shared" si="2"/>
        <v>3066.7379600000004</v>
      </c>
      <c r="G27" s="44">
        <f t="shared" si="3"/>
        <v>76.02244824602937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18.623914736842107</v>
      </c>
      <c r="M27" s="40">
        <f t="shared" si="9"/>
        <v>0.46167478691920671</v>
      </c>
      <c r="N27" s="39">
        <f t="shared" si="10"/>
        <v>9.3119573684210533</v>
      </c>
      <c r="O27" s="40">
        <f t="shared" si="11"/>
        <v>0.23083739345960336</v>
      </c>
      <c r="P27" s="39">
        <f t="shared" si="12"/>
        <v>3.7247829473684213</v>
      </c>
      <c r="Q27" s="40">
        <f t="shared" si="13"/>
        <v>9.2334957383841343E-2</v>
      </c>
      <c r="R27" s="24">
        <f t="shared" si="14"/>
        <v>18.623914736842107</v>
      </c>
      <c r="S27" s="24">
        <f t="shared" si="15"/>
        <v>0.46167478691920671</v>
      </c>
      <c r="T27" s="39">
        <f t="shared" si="16"/>
        <v>17.692719000000004</v>
      </c>
      <c r="U27" s="40">
        <f t="shared" si="17"/>
        <v>0.43859104757324641</v>
      </c>
      <c r="W27" s="37"/>
    </row>
    <row r="28" spans="1:23" x14ac:dyDescent="0.3">
      <c r="A28" s="17">
        <f t="shared" si="18"/>
        <v>20</v>
      </c>
      <c r="B28" s="43">
        <v>27803.37</v>
      </c>
      <c r="C28" s="61"/>
      <c r="D28" s="43">
        <f t="shared" si="0"/>
        <v>38168.466335999998</v>
      </c>
      <c r="E28" s="44">
        <f t="shared" si="1"/>
        <v>946.17156552197696</v>
      </c>
      <c r="F28" s="43">
        <f t="shared" si="2"/>
        <v>3180.7055279999995</v>
      </c>
      <c r="G28" s="44">
        <f t="shared" si="3"/>
        <v>78.847630460164737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19.31602547368421</v>
      </c>
      <c r="M28" s="40">
        <f t="shared" si="9"/>
        <v>0.47883176392812599</v>
      </c>
      <c r="N28" s="39">
        <f t="shared" si="10"/>
        <v>9.6580127368421049</v>
      </c>
      <c r="O28" s="40">
        <f t="shared" si="11"/>
        <v>0.23941588196406299</v>
      </c>
      <c r="P28" s="39">
        <f t="shared" si="12"/>
        <v>3.8632050947368421</v>
      </c>
      <c r="Q28" s="40">
        <f t="shared" si="13"/>
        <v>9.5766352785625203E-2</v>
      </c>
      <c r="R28" s="24">
        <f t="shared" si="14"/>
        <v>19.316025473684206</v>
      </c>
      <c r="S28" s="24">
        <f t="shared" si="15"/>
        <v>0.47883176392812593</v>
      </c>
      <c r="T28" s="39">
        <f t="shared" si="16"/>
        <v>18.3502242</v>
      </c>
      <c r="U28" s="40">
        <f t="shared" si="17"/>
        <v>0.45489017573171969</v>
      </c>
      <c r="W28" s="37"/>
    </row>
    <row r="29" spans="1:23" x14ac:dyDescent="0.3">
      <c r="A29" s="17">
        <f t="shared" si="18"/>
        <v>21</v>
      </c>
      <c r="B29" s="43">
        <v>27803.37</v>
      </c>
      <c r="C29" s="61"/>
      <c r="D29" s="43">
        <f t="shared" si="0"/>
        <v>38168.466335999998</v>
      </c>
      <c r="E29" s="44">
        <f t="shared" si="1"/>
        <v>946.17156552197696</v>
      </c>
      <c r="F29" s="43">
        <f t="shared" si="2"/>
        <v>3180.7055279999995</v>
      </c>
      <c r="G29" s="44">
        <f t="shared" si="3"/>
        <v>78.847630460164737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19.31602547368421</v>
      </c>
      <c r="M29" s="40">
        <f t="shared" si="9"/>
        <v>0.47883176392812599</v>
      </c>
      <c r="N29" s="39">
        <f t="shared" si="10"/>
        <v>9.6580127368421049</v>
      </c>
      <c r="O29" s="40">
        <f t="shared" si="11"/>
        <v>0.23941588196406299</v>
      </c>
      <c r="P29" s="39">
        <f t="shared" si="12"/>
        <v>3.8632050947368421</v>
      </c>
      <c r="Q29" s="40">
        <f t="shared" si="13"/>
        <v>9.5766352785625203E-2</v>
      </c>
      <c r="R29" s="24">
        <f t="shared" si="14"/>
        <v>19.316025473684206</v>
      </c>
      <c r="S29" s="24">
        <f t="shared" si="15"/>
        <v>0.47883176392812593</v>
      </c>
      <c r="T29" s="39">
        <f t="shared" si="16"/>
        <v>18.3502242</v>
      </c>
      <c r="U29" s="40">
        <f t="shared" si="17"/>
        <v>0.45489017573171969</v>
      </c>
      <c r="W29" s="37"/>
    </row>
    <row r="30" spans="1:23" x14ac:dyDescent="0.3">
      <c r="A30" s="17">
        <f t="shared" si="18"/>
        <v>22</v>
      </c>
      <c r="B30" s="43">
        <v>28799.59</v>
      </c>
      <c r="C30" s="61"/>
      <c r="D30" s="43">
        <f t="shared" si="0"/>
        <v>39536.077151999998</v>
      </c>
      <c r="E30" s="44">
        <f t="shared" si="1"/>
        <v>980.07375209160159</v>
      </c>
      <c r="F30" s="43">
        <f t="shared" si="2"/>
        <v>3294.673096</v>
      </c>
      <c r="G30" s="44">
        <f t="shared" si="3"/>
        <v>81.672812674300133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20.008136210526313</v>
      </c>
      <c r="M30" s="40">
        <f t="shared" si="9"/>
        <v>0.49598874093704531</v>
      </c>
      <c r="N30" s="39">
        <f t="shared" si="10"/>
        <v>10.004068105263157</v>
      </c>
      <c r="O30" s="40">
        <f t="shared" si="11"/>
        <v>0.24799437046852266</v>
      </c>
      <c r="P30" s="39">
        <f t="shared" si="12"/>
        <v>4.001627242105263</v>
      </c>
      <c r="Q30" s="40">
        <f t="shared" si="13"/>
        <v>9.9197748187409063E-2</v>
      </c>
      <c r="R30" s="24">
        <f t="shared" si="14"/>
        <v>20.008136210526317</v>
      </c>
      <c r="S30" s="24">
        <f t="shared" si="15"/>
        <v>0.49598874093704537</v>
      </c>
      <c r="T30" s="39">
        <f t="shared" si="16"/>
        <v>19.007729399999999</v>
      </c>
      <c r="U30" s="40">
        <f t="shared" si="17"/>
        <v>0.47118930389019303</v>
      </c>
      <c r="W30" s="37"/>
    </row>
    <row r="31" spans="1:23" x14ac:dyDescent="0.3">
      <c r="A31" s="17">
        <f t="shared" si="18"/>
        <v>23</v>
      </c>
      <c r="B31" s="43">
        <v>29795.82</v>
      </c>
      <c r="C31" s="61"/>
      <c r="D31" s="43">
        <f t="shared" si="0"/>
        <v>40903.701696000004</v>
      </c>
      <c r="E31" s="44">
        <f t="shared" si="1"/>
        <v>1013.9762789694571</v>
      </c>
      <c r="F31" s="43">
        <f t="shared" si="2"/>
        <v>3408.6418080000003</v>
      </c>
      <c r="G31" s="44">
        <f t="shared" si="3"/>
        <v>84.498023247454768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20.700253894736843</v>
      </c>
      <c r="M31" s="40">
        <f t="shared" si="9"/>
        <v>0.51314589016672929</v>
      </c>
      <c r="N31" s="39">
        <f t="shared" si="10"/>
        <v>10.350126947368421</v>
      </c>
      <c r="O31" s="40">
        <f t="shared" si="11"/>
        <v>0.25657294508336465</v>
      </c>
      <c r="P31" s="39">
        <f t="shared" si="12"/>
        <v>4.1400507789473684</v>
      </c>
      <c r="Q31" s="40">
        <f t="shared" si="13"/>
        <v>0.10262917803334586</v>
      </c>
      <c r="R31" s="24">
        <f t="shared" si="14"/>
        <v>20.700253894736843</v>
      </c>
      <c r="S31" s="24">
        <f t="shared" si="15"/>
        <v>0.51314589016672929</v>
      </c>
      <c r="T31" s="39">
        <f t="shared" si="16"/>
        <v>19.665241200000001</v>
      </c>
      <c r="U31" s="40">
        <f t="shared" si="17"/>
        <v>0.48748859565839281</v>
      </c>
      <c r="W31" s="37"/>
    </row>
    <row r="32" spans="1:23" x14ac:dyDescent="0.3">
      <c r="A32" s="17">
        <f t="shared" si="18"/>
        <v>24</v>
      </c>
      <c r="B32" s="43">
        <v>30792.04</v>
      </c>
      <c r="C32" s="61"/>
      <c r="D32" s="43">
        <f t="shared" si="0"/>
        <v>42271.312512000004</v>
      </c>
      <c r="E32" s="44">
        <f t="shared" si="1"/>
        <v>1047.8784655390818</v>
      </c>
      <c r="F32" s="43">
        <f t="shared" si="2"/>
        <v>3522.6093760000003</v>
      </c>
      <c r="G32" s="44">
        <f t="shared" si="3"/>
        <v>87.323205461590149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21.39236463157895</v>
      </c>
      <c r="M32" s="40">
        <f t="shared" si="9"/>
        <v>0.53030286717564867</v>
      </c>
      <c r="N32" s="39">
        <f t="shared" si="10"/>
        <v>10.696182315789475</v>
      </c>
      <c r="O32" s="40">
        <f t="shared" si="11"/>
        <v>0.26515143358782434</v>
      </c>
      <c r="P32" s="39">
        <f t="shared" si="12"/>
        <v>4.2784729263157901</v>
      </c>
      <c r="Q32" s="40">
        <f t="shared" si="13"/>
        <v>0.10606057343512974</v>
      </c>
      <c r="R32" s="24">
        <f t="shared" si="14"/>
        <v>21.39236463157895</v>
      </c>
      <c r="S32" s="24">
        <f t="shared" si="15"/>
        <v>0.53030286717564867</v>
      </c>
      <c r="T32" s="39">
        <f t="shared" si="16"/>
        <v>20.322746400000003</v>
      </c>
      <c r="U32" s="40">
        <f t="shared" si="17"/>
        <v>0.50378772381686621</v>
      </c>
      <c r="W32" s="37"/>
    </row>
    <row r="33" spans="1:23" x14ac:dyDescent="0.3">
      <c r="A33" s="17">
        <f t="shared" si="18"/>
        <v>25</v>
      </c>
      <c r="B33" s="43">
        <v>30792.04</v>
      </c>
      <c r="C33" s="61"/>
      <c r="D33" s="43">
        <f t="shared" si="0"/>
        <v>42271.312512000004</v>
      </c>
      <c r="E33" s="44">
        <f t="shared" si="1"/>
        <v>1047.8784655390818</v>
      </c>
      <c r="F33" s="43">
        <f t="shared" si="2"/>
        <v>3522.6093760000003</v>
      </c>
      <c r="G33" s="44">
        <f t="shared" si="3"/>
        <v>87.323205461590149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21.39236463157895</v>
      </c>
      <c r="M33" s="40">
        <f t="shared" si="9"/>
        <v>0.53030286717564867</v>
      </c>
      <c r="N33" s="39">
        <f t="shared" si="10"/>
        <v>10.696182315789475</v>
      </c>
      <c r="O33" s="40">
        <f t="shared" si="11"/>
        <v>0.26515143358782434</v>
      </c>
      <c r="P33" s="39">
        <f t="shared" si="12"/>
        <v>4.2784729263157901</v>
      </c>
      <c r="Q33" s="40">
        <f t="shared" si="13"/>
        <v>0.10606057343512974</v>
      </c>
      <c r="R33" s="24">
        <f t="shared" si="14"/>
        <v>21.39236463157895</v>
      </c>
      <c r="S33" s="24">
        <f t="shared" si="15"/>
        <v>0.53030286717564867</v>
      </c>
      <c r="T33" s="39">
        <f t="shared" si="16"/>
        <v>20.322746400000003</v>
      </c>
      <c r="U33" s="40">
        <f t="shared" si="17"/>
        <v>0.50378772381686621</v>
      </c>
      <c r="W33" s="37"/>
    </row>
    <row r="34" spans="1:23" x14ac:dyDescent="0.3">
      <c r="A34" s="17">
        <f t="shared" si="18"/>
        <v>26</v>
      </c>
      <c r="B34" s="43">
        <v>30792.04</v>
      </c>
      <c r="C34" s="61"/>
      <c r="D34" s="43">
        <f t="shared" si="0"/>
        <v>42271.312512000004</v>
      </c>
      <c r="E34" s="44">
        <f t="shared" si="1"/>
        <v>1047.8784655390818</v>
      </c>
      <c r="F34" s="43">
        <f t="shared" si="2"/>
        <v>3522.6093760000003</v>
      </c>
      <c r="G34" s="44">
        <f t="shared" si="3"/>
        <v>87.323205461590149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21.39236463157895</v>
      </c>
      <c r="M34" s="40">
        <f t="shared" si="9"/>
        <v>0.53030286717564867</v>
      </c>
      <c r="N34" s="39">
        <f t="shared" si="10"/>
        <v>10.696182315789475</v>
      </c>
      <c r="O34" s="40">
        <f t="shared" si="11"/>
        <v>0.26515143358782434</v>
      </c>
      <c r="P34" s="39">
        <f t="shared" si="12"/>
        <v>4.2784729263157901</v>
      </c>
      <c r="Q34" s="40">
        <f t="shared" si="13"/>
        <v>0.10606057343512974</v>
      </c>
      <c r="R34" s="24">
        <f t="shared" si="14"/>
        <v>21.39236463157895</v>
      </c>
      <c r="S34" s="24">
        <f t="shared" si="15"/>
        <v>0.53030286717564867</v>
      </c>
      <c r="T34" s="39">
        <f t="shared" si="16"/>
        <v>20.322746400000003</v>
      </c>
      <c r="U34" s="40">
        <f t="shared" si="17"/>
        <v>0.50378772381686621</v>
      </c>
      <c r="W34" s="37"/>
    </row>
    <row r="35" spans="1:23" x14ac:dyDescent="0.3">
      <c r="A35" s="17">
        <f t="shared" si="18"/>
        <v>27</v>
      </c>
      <c r="B35" s="43">
        <v>30792.04</v>
      </c>
      <c r="C35" s="61"/>
      <c r="D35" s="43">
        <f t="shared" si="0"/>
        <v>42271.312512000004</v>
      </c>
      <c r="E35" s="44">
        <f t="shared" si="1"/>
        <v>1047.8784655390818</v>
      </c>
      <c r="F35" s="43">
        <f t="shared" si="2"/>
        <v>3522.6093760000003</v>
      </c>
      <c r="G35" s="44">
        <f t="shared" si="3"/>
        <v>87.323205461590149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21.39236463157895</v>
      </c>
      <c r="M35" s="40">
        <f t="shared" si="9"/>
        <v>0.53030286717564867</v>
      </c>
      <c r="N35" s="39">
        <f t="shared" si="10"/>
        <v>10.696182315789475</v>
      </c>
      <c r="O35" s="40">
        <f t="shared" si="11"/>
        <v>0.26515143358782434</v>
      </c>
      <c r="P35" s="39">
        <f t="shared" si="12"/>
        <v>4.2784729263157901</v>
      </c>
      <c r="Q35" s="40">
        <f t="shared" si="13"/>
        <v>0.10606057343512974</v>
      </c>
      <c r="R35" s="24">
        <f t="shared" si="14"/>
        <v>21.39236463157895</v>
      </c>
      <c r="S35" s="24">
        <f t="shared" si="15"/>
        <v>0.53030286717564867</v>
      </c>
      <c r="T35" s="39">
        <f t="shared" si="16"/>
        <v>20.322746400000003</v>
      </c>
      <c r="U35" s="40">
        <f t="shared" si="17"/>
        <v>0.50378772381686621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T11:U11"/>
    <mergeCell ref="T12:U12"/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T13:U13"/>
    <mergeCell ref="T14:U14"/>
    <mergeCell ref="T15:U15"/>
    <mergeCell ref="T16:U16"/>
    <mergeCell ref="P32:Q32"/>
    <mergeCell ref="P33:Q33"/>
    <mergeCell ref="P24:Q24"/>
    <mergeCell ref="P25:Q25"/>
    <mergeCell ref="P26:Q26"/>
    <mergeCell ref="P27:Q27"/>
    <mergeCell ref="T17:U17"/>
    <mergeCell ref="T18:U18"/>
    <mergeCell ref="T19:U19"/>
    <mergeCell ref="T20:U20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20:Q20"/>
    <mergeCell ref="P21:Q21"/>
    <mergeCell ref="P22:Q22"/>
    <mergeCell ref="P23:Q23"/>
    <mergeCell ref="P16:Q16"/>
    <mergeCell ref="P17:Q17"/>
    <mergeCell ref="P18:Q18"/>
    <mergeCell ref="P19:Q19"/>
    <mergeCell ref="P34:Q34"/>
    <mergeCell ref="P35:Q35"/>
    <mergeCell ref="P28:Q28"/>
    <mergeCell ref="P29:Q29"/>
    <mergeCell ref="P30:Q30"/>
    <mergeCell ref="P31:Q31"/>
    <mergeCell ref="P36:Q36"/>
    <mergeCell ref="N18:O18"/>
    <mergeCell ref="N23:O23"/>
    <mergeCell ref="N24:O24"/>
    <mergeCell ref="L34:M34"/>
    <mergeCell ref="L35:M35"/>
    <mergeCell ref="L32:M32"/>
    <mergeCell ref="L33:M33"/>
    <mergeCell ref="L26:M26"/>
    <mergeCell ref="L27:M27"/>
    <mergeCell ref="N25:O25"/>
    <mergeCell ref="N26:O26"/>
    <mergeCell ref="N19:O19"/>
    <mergeCell ref="N20:O20"/>
    <mergeCell ref="N21:O21"/>
    <mergeCell ref="N22:O22"/>
    <mergeCell ref="N31:O31"/>
    <mergeCell ref="N32:O32"/>
    <mergeCell ref="N33:O33"/>
    <mergeCell ref="N34:O34"/>
    <mergeCell ref="N27:O27"/>
    <mergeCell ref="N28:O28"/>
    <mergeCell ref="N29:O29"/>
    <mergeCell ref="N30:O30"/>
    <mergeCell ref="N35:O35"/>
    <mergeCell ref="L36:M36"/>
    <mergeCell ref="L30:M30"/>
    <mergeCell ref="L31:M31"/>
    <mergeCell ref="J32:K32"/>
    <mergeCell ref="J33:K33"/>
    <mergeCell ref="J34:K34"/>
    <mergeCell ref="J27:K27"/>
    <mergeCell ref="J28:K28"/>
    <mergeCell ref="J29:K29"/>
    <mergeCell ref="J30:K30"/>
    <mergeCell ref="L18:M18"/>
    <mergeCell ref="L19:M19"/>
    <mergeCell ref="L20:M20"/>
    <mergeCell ref="L21:M21"/>
    <mergeCell ref="H33:I33"/>
    <mergeCell ref="H26:I26"/>
    <mergeCell ref="H27:I27"/>
    <mergeCell ref="H28:I28"/>
    <mergeCell ref="H29:I29"/>
    <mergeCell ref="J23:K23"/>
    <mergeCell ref="J24:K24"/>
    <mergeCell ref="J25:K25"/>
    <mergeCell ref="J26:K26"/>
    <mergeCell ref="L28:M28"/>
    <mergeCell ref="L29:M29"/>
    <mergeCell ref="L22:M22"/>
    <mergeCell ref="L23:M23"/>
    <mergeCell ref="L24:M24"/>
    <mergeCell ref="L25:M25"/>
    <mergeCell ref="H34:I34"/>
    <mergeCell ref="H35:I35"/>
    <mergeCell ref="H36:I36"/>
    <mergeCell ref="J8:K8"/>
    <mergeCell ref="J9:K9"/>
    <mergeCell ref="J10:K10"/>
    <mergeCell ref="J11:K11"/>
    <mergeCell ref="J12:K12"/>
    <mergeCell ref="J13:K13"/>
    <mergeCell ref="J14:K14"/>
    <mergeCell ref="J19:K19"/>
    <mergeCell ref="J20:K20"/>
    <mergeCell ref="J21:K21"/>
    <mergeCell ref="J22:K22"/>
    <mergeCell ref="J15:K15"/>
    <mergeCell ref="J16:K16"/>
    <mergeCell ref="J17:K17"/>
    <mergeCell ref="J18:K18"/>
    <mergeCell ref="J31:K31"/>
    <mergeCell ref="J35:K35"/>
    <mergeCell ref="J36:K36"/>
    <mergeCell ref="F36:G36"/>
    <mergeCell ref="F7:G7"/>
    <mergeCell ref="H7:I7"/>
    <mergeCell ref="H8:I8"/>
    <mergeCell ref="H9:I9"/>
    <mergeCell ref="H10:I10"/>
    <mergeCell ref="H11:I11"/>
    <mergeCell ref="H14:I14"/>
    <mergeCell ref="H15:I15"/>
    <mergeCell ref="H16:I16"/>
    <mergeCell ref="H17:I17"/>
    <mergeCell ref="H12:I12"/>
    <mergeCell ref="H13:I13"/>
    <mergeCell ref="H22:I22"/>
    <mergeCell ref="H23:I23"/>
    <mergeCell ref="H24:I24"/>
    <mergeCell ref="H25:I25"/>
    <mergeCell ref="H18:I18"/>
    <mergeCell ref="H19:I19"/>
    <mergeCell ref="H20:I20"/>
    <mergeCell ref="H21:I21"/>
    <mergeCell ref="H30:I30"/>
    <mergeCell ref="H31:I31"/>
    <mergeCell ref="H32:I32"/>
    <mergeCell ref="F31:G31"/>
    <mergeCell ref="F32:G32"/>
    <mergeCell ref="F33:G33"/>
    <mergeCell ref="F34:G34"/>
    <mergeCell ref="F27:G27"/>
    <mergeCell ref="F28:G28"/>
    <mergeCell ref="F29:G29"/>
    <mergeCell ref="F30:G30"/>
    <mergeCell ref="F35:G35"/>
    <mergeCell ref="F18:G18"/>
    <mergeCell ref="F11:G11"/>
    <mergeCell ref="F12:G12"/>
    <mergeCell ref="F13:G13"/>
    <mergeCell ref="F14:G14"/>
    <mergeCell ref="F23:G23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L16:M16"/>
    <mergeCell ref="L17:M17"/>
    <mergeCell ref="L8:M8"/>
    <mergeCell ref="L11:M11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L12:M12"/>
    <mergeCell ref="L13:M13"/>
    <mergeCell ref="L14:M14"/>
    <mergeCell ref="L15:M15"/>
    <mergeCell ref="N17:O17"/>
    <mergeCell ref="F8:G8"/>
    <mergeCell ref="F9:G9"/>
    <mergeCell ref="F10:G10"/>
    <mergeCell ref="J7:K7"/>
    <mergeCell ref="B8:C8"/>
    <mergeCell ref="B9:C9"/>
    <mergeCell ref="B10:C10"/>
    <mergeCell ref="T5:U5"/>
    <mergeCell ref="L10:M10"/>
    <mergeCell ref="P7:Q7"/>
    <mergeCell ref="T7:U7"/>
    <mergeCell ref="H5:I5"/>
    <mergeCell ref="H6:I6"/>
    <mergeCell ref="T8:U8"/>
    <mergeCell ref="T9:U9"/>
    <mergeCell ref="T10:U10"/>
    <mergeCell ref="L7:M7"/>
    <mergeCell ref="N7:O7"/>
    <mergeCell ref="B23:C23"/>
    <mergeCell ref="B24:C24"/>
    <mergeCell ref="D19:E19"/>
    <mergeCell ref="D20:E20"/>
    <mergeCell ref="D21:E21"/>
    <mergeCell ref="D22:E22"/>
    <mergeCell ref="D23:E23"/>
    <mergeCell ref="D24:E24"/>
    <mergeCell ref="B36:C36"/>
    <mergeCell ref="D25:E25"/>
    <mergeCell ref="D26:E26"/>
    <mergeCell ref="D27:E27"/>
    <mergeCell ref="D28:E28"/>
    <mergeCell ref="D33:E33"/>
    <mergeCell ref="D34:E34"/>
    <mergeCell ref="D35:E35"/>
    <mergeCell ref="D36:E36"/>
    <mergeCell ref="D29:E29"/>
    <mergeCell ref="D30:E30"/>
    <mergeCell ref="D31:E31"/>
    <mergeCell ref="D32:E32"/>
    <mergeCell ref="B33:C33"/>
    <mergeCell ref="B34:C34"/>
    <mergeCell ref="B17:C17"/>
    <mergeCell ref="B26:C26"/>
    <mergeCell ref="B27:C27"/>
    <mergeCell ref="B20:C20"/>
    <mergeCell ref="D13:E13"/>
    <mergeCell ref="D14:E14"/>
    <mergeCell ref="B35:C35"/>
    <mergeCell ref="B28:C28"/>
    <mergeCell ref="B29:C29"/>
    <mergeCell ref="B30:C30"/>
    <mergeCell ref="B31:C31"/>
    <mergeCell ref="B32:C32"/>
    <mergeCell ref="D15:E15"/>
    <mergeCell ref="D16:E16"/>
    <mergeCell ref="D17:E17"/>
    <mergeCell ref="D18:E18"/>
    <mergeCell ref="B25:C25"/>
    <mergeCell ref="B13:C13"/>
    <mergeCell ref="B14:C14"/>
    <mergeCell ref="B15:C15"/>
    <mergeCell ref="B21:C21"/>
    <mergeCell ref="B22:C22"/>
    <mergeCell ref="B18:C18"/>
    <mergeCell ref="B19:C19"/>
    <mergeCell ref="L4:Q4"/>
    <mergeCell ref="B4:E4"/>
    <mergeCell ref="B6:C6"/>
    <mergeCell ref="P6:Q6"/>
    <mergeCell ref="F5:G5"/>
    <mergeCell ref="L9:M9"/>
    <mergeCell ref="B16:C16"/>
    <mergeCell ref="B11:C11"/>
    <mergeCell ref="B12:C12"/>
    <mergeCell ref="D8:E8"/>
    <mergeCell ref="D9:E9"/>
    <mergeCell ref="D10:E10"/>
    <mergeCell ref="D11:E11"/>
    <mergeCell ref="D12:E12"/>
    <mergeCell ref="H4:I4"/>
    <mergeCell ref="J4:K4"/>
    <mergeCell ref="J5:K5"/>
    <mergeCell ref="L5:Q5"/>
    <mergeCell ref="D7:E7"/>
    <mergeCell ref="B5:C5"/>
    <mergeCell ref="D5:E5"/>
    <mergeCell ref="D6:E6"/>
    <mergeCell ref="B7:C7"/>
    <mergeCell ref="J6:K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11.28515625" style="1" customWidth="1"/>
    <col min="24" max="16384" width="8.85546875" style="1"/>
  </cols>
  <sheetData>
    <row r="1" spans="1:21" ht="16.5" x14ac:dyDescent="0.3">
      <c r="A1" s="5" t="s">
        <v>30</v>
      </c>
      <c r="B1" s="5" t="s">
        <v>1</v>
      </c>
      <c r="C1" s="5" t="s">
        <v>68</v>
      </c>
      <c r="D1" s="5"/>
      <c r="E1"/>
      <c r="F1"/>
      <c r="G1"/>
      <c r="H1"/>
      <c r="N1" s="34">
        <f>Inhoud!$C$3</f>
        <v>43922</v>
      </c>
      <c r="Q1" s="8" t="s">
        <v>29</v>
      </c>
    </row>
    <row r="2" spans="1:21" x14ac:dyDescent="0.3">
      <c r="A2" s="8"/>
      <c r="T2" s="1" t="s">
        <v>4</v>
      </c>
      <c r="U2" s="12">
        <f>'LOG4'!U2</f>
        <v>1.3728</v>
      </c>
    </row>
    <row r="4" spans="1:21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1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1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1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1" x14ac:dyDescent="0.3">
      <c r="A8" s="17">
        <v>0</v>
      </c>
      <c r="B8" s="43">
        <v>15682.44</v>
      </c>
      <c r="C8" s="61"/>
      <c r="D8" s="43">
        <f t="shared" ref="D8:D35" si="0">B8*$U$2</f>
        <v>21528.853632000002</v>
      </c>
      <c r="E8" s="44">
        <f t="shared" ref="E8:E35" si="1">D8/40.3399</f>
        <v>533.68634111636379</v>
      </c>
      <c r="F8" s="43">
        <f t="shared" ref="F8:F35" si="2">B8/12*$U$2</f>
        <v>1794.0711360000003</v>
      </c>
      <c r="G8" s="44">
        <f t="shared" ref="G8:G35" si="3">F8/40.3399</f>
        <v>44.47386175969698</v>
      </c>
      <c r="H8" s="43">
        <f t="shared" ref="H8:H35" si="4">((B8&lt;19968.2)*913.03+(B8&gt;19968.2)*(B8&lt;20424.71)*(20424.71-B8+456.51)+(B8&gt;20424.71)*(B8&lt;22659.62)*456.51+(B8&gt;22659.62)*(B8&lt;23116.13)*(23116.13-B8))/12*$U$2</f>
        <v>104.450632</v>
      </c>
      <c r="I8" s="44">
        <f t="shared" ref="I8:I35" si="5">H8/40.3399</f>
        <v>2.5892635331272511</v>
      </c>
      <c r="J8" s="43">
        <f t="shared" ref="J8:J35" si="6">((B8&lt;19968.2)*456.51+(B8&gt;19968.2)*(B8&lt;20196.46)*(20196.46-B8+228.26)+(B8&gt;20196.46)*(B8&lt;22659.62)*228.26+(B8&gt;22659.62)*(B8&lt;22887.88)*(22887.88-B8))/12*$U$2</f>
        <v>52.224743999999994</v>
      </c>
      <c r="K8" s="44">
        <f t="shared" ref="K8:K35" si="7">J8/40.3399</f>
        <v>1.2946175870540084</v>
      </c>
      <c r="L8" s="39">
        <f t="shared" ref="L8:L35" si="8">D8/1976</f>
        <v>10.895168842105264</v>
      </c>
      <c r="M8" s="40">
        <f t="shared" ref="M8:M35" si="9">L8/40.3399</f>
        <v>0.27008418072690471</v>
      </c>
      <c r="N8" s="39">
        <f t="shared" ref="N8:N35" si="10">L8/2</f>
        <v>5.4475844210526319</v>
      </c>
      <c r="O8" s="40">
        <f t="shared" ref="O8:O35" si="11">N8/40.3399</f>
        <v>0.13504209036345236</v>
      </c>
      <c r="P8" s="39">
        <f t="shared" ref="P8:P35" si="12">L8/5</f>
        <v>2.1790337684210526</v>
      </c>
      <c r="Q8" s="40">
        <f t="shared" ref="Q8:Q35" si="13">P8/40.3399</f>
        <v>5.4016836145380942E-2</v>
      </c>
      <c r="R8" s="24">
        <f t="shared" ref="R8:R35" si="14">(F8+H8)/1976*12</f>
        <v>11.529484421052633</v>
      </c>
      <c r="S8" s="24">
        <f t="shared" ref="S8:S35" si="15">R8/40.3399</f>
        <v>0.28580845319528886</v>
      </c>
      <c r="T8" s="39">
        <f t="shared" ref="T8:T35" si="16">D8/2080</f>
        <v>10.350410400000001</v>
      </c>
      <c r="U8" s="40">
        <f t="shared" ref="U8:U35" si="17">T8/40.3399</f>
        <v>0.25657997169055952</v>
      </c>
    </row>
    <row r="9" spans="1:21" x14ac:dyDescent="0.3">
      <c r="A9" s="17">
        <f t="shared" ref="A9:A35" si="18">+A8+1</f>
        <v>1</v>
      </c>
      <c r="B9" s="43">
        <v>16325.8</v>
      </c>
      <c r="C9" s="61"/>
      <c r="D9" s="43">
        <f t="shared" si="0"/>
        <v>22412.058239999998</v>
      </c>
      <c r="E9" s="44">
        <f t="shared" si="1"/>
        <v>555.58041145367235</v>
      </c>
      <c r="F9" s="43">
        <f t="shared" si="2"/>
        <v>1867.6715200000001</v>
      </c>
      <c r="G9" s="44">
        <f t="shared" si="3"/>
        <v>46.29836762113937</v>
      </c>
      <c r="H9" s="43">
        <f t="shared" si="4"/>
        <v>104.450632</v>
      </c>
      <c r="I9" s="44">
        <f t="shared" si="5"/>
        <v>2.5892635331272511</v>
      </c>
      <c r="J9" s="43">
        <f t="shared" si="6"/>
        <v>52.224743999999994</v>
      </c>
      <c r="K9" s="44">
        <f t="shared" si="7"/>
        <v>1.2946175870540084</v>
      </c>
      <c r="L9" s="39">
        <f t="shared" si="8"/>
        <v>11.342134736842105</v>
      </c>
      <c r="M9" s="40">
        <f t="shared" si="9"/>
        <v>0.28116417583687875</v>
      </c>
      <c r="N9" s="39">
        <f t="shared" si="10"/>
        <v>5.6710673684210526</v>
      </c>
      <c r="O9" s="40">
        <f t="shared" si="11"/>
        <v>0.14058208791843937</v>
      </c>
      <c r="P9" s="39">
        <f t="shared" si="12"/>
        <v>2.2684269473684209</v>
      </c>
      <c r="Q9" s="40">
        <f t="shared" si="13"/>
        <v>5.6232835167375747E-2</v>
      </c>
      <c r="R9" s="24">
        <f t="shared" si="14"/>
        <v>11.976450315789474</v>
      </c>
      <c r="S9" s="24">
        <f t="shared" si="15"/>
        <v>0.2968884483052629</v>
      </c>
      <c r="T9" s="39">
        <f t="shared" si="16"/>
        <v>10.775027999999999</v>
      </c>
      <c r="U9" s="40">
        <f t="shared" si="17"/>
        <v>0.26710596704503481</v>
      </c>
    </row>
    <row r="10" spans="1:21" x14ac:dyDescent="0.3">
      <c r="A10" s="17">
        <f t="shared" si="18"/>
        <v>2</v>
      </c>
      <c r="B10" s="43">
        <v>16969.169999999998</v>
      </c>
      <c r="C10" s="61"/>
      <c r="D10" s="43">
        <f t="shared" si="0"/>
        <v>23295.276575999997</v>
      </c>
      <c r="E10" s="44">
        <f t="shared" si="1"/>
        <v>577.47482209921191</v>
      </c>
      <c r="F10" s="43">
        <f t="shared" si="2"/>
        <v>1941.2730479999998</v>
      </c>
      <c r="G10" s="44">
        <f t="shared" si="3"/>
        <v>48.122901841600992</v>
      </c>
      <c r="H10" s="43">
        <f t="shared" si="4"/>
        <v>104.450632</v>
      </c>
      <c r="I10" s="44">
        <f t="shared" si="5"/>
        <v>2.5892635331272511</v>
      </c>
      <c r="J10" s="43">
        <f t="shared" si="6"/>
        <v>52.224743999999994</v>
      </c>
      <c r="K10" s="44">
        <f t="shared" si="7"/>
        <v>1.2946175870540084</v>
      </c>
      <c r="L10" s="39">
        <f t="shared" si="8"/>
        <v>11.789107578947366</v>
      </c>
      <c r="M10" s="40">
        <f t="shared" si="9"/>
        <v>0.29224434316761733</v>
      </c>
      <c r="N10" s="39">
        <f t="shared" si="10"/>
        <v>5.894553789473683</v>
      </c>
      <c r="O10" s="40">
        <f t="shared" si="11"/>
        <v>0.14612217158380866</v>
      </c>
      <c r="P10" s="39">
        <f t="shared" si="12"/>
        <v>2.3578215157894733</v>
      </c>
      <c r="Q10" s="40">
        <f t="shared" si="13"/>
        <v>5.8448868633523464E-2</v>
      </c>
      <c r="R10" s="24">
        <f t="shared" si="14"/>
        <v>12.423423157894735</v>
      </c>
      <c r="S10" s="24">
        <f t="shared" si="15"/>
        <v>0.30796861563600147</v>
      </c>
      <c r="T10" s="39">
        <f t="shared" si="16"/>
        <v>11.199652199999999</v>
      </c>
      <c r="U10" s="40">
        <f t="shared" si="17"/>
        <v>0.27763212600923648</v>
      </c>
    </row>
    <row r="11" spans="1:21" x14ac:dyDescent="0.3">
      <c r="A11" s="17">
        <f t="shared" si="18"/>
        <v>3</v>
      </c>
      <c r="B11" s="43">
        <v>17612.560000000001</v>
      </c>
      <c r="C11" s="61"/>
      <c r="D11" s="43">
        <f t="shared" si="0"/>
        <v>24178.522368000002</v>
      </c>
      <c r="E11" s="44">
        <f t="shared" si="1"/>
        <v>599.36991336121309</v>
      </c>
      <c r="F11" s="43">
        <f t="shared" si="2"/>
        <v>2014.8768640000001</v>
      </c>
      <c r="G11" s="44">
        <f t="shared" si="3"/>
        <v>49.947492780101094</v>
      </c>
      <c r="H11" s="43">
        <f t="shared" si="4"/>
        <v>104.450632</v>
      </c>
      <c r="I11" s="44">
        <f t="shared" si="5"/>
        <v>2.5892635331272511</v>
      </c>
      <c r="J11" s="43">
        <f t="shared" si="6"/>
        <v>52.224743999999994</v>
      </c>
      <c r="K11" s="44">
        <f t="shared" si="7"/>
        <v>1.2946175870540084</v>
      </c>
      <c r="L11" s="39">
        <f t="shared" si="8"/>
        <v>12.236094315789474</v>
      </c>
      <c r="M11" s="40">
        <f t="shared" si="9"/>
        <v>0.3033248549398852</v>
      </c>
      <c r="N11" s="39">
        <f t="shared" si="10"/>
        <v>6.1180471578947371</v>
      </c>
      <c r="O11" s="40">
        <f t="shared" si="11"/>
        <v>0.1516624274699426</v>
      </c>
      <c r="P11" s="39">
        <f t="shared" si="12"/>
        <v>2.4472188631578948</v>
      </c>
      <c r="Q11" s="40">
        <f t="shared" si="13"/>
        <v>6.0664970987977039E-2</v>
      </c>
      <c r="R11" s="24">
        <f t="shared" si="14"/>
        <v>12.870409894736841</v>
      </c>
      <c r="S11" s="24">
        <f t="shared" si="15"/>
        <v>0.3190491274082693</v>
      </c>
      <c r="T11" s="39">
        <f t="shared" si="16"/>
        <v>11.624289600000001</v>
      </c>
      <c r="U11" s="40">
        <f t="shared" si="17"/>
        <v>0.28815861219289091</v>
      </c>
    </row>
    <row r="12" spans="1:21" x14ac:dyDescent="0.3">
      <c r="A12" s="17">
        <f t="shared" si="18"/>
        <v>4</v>
      </c>
      <c r="B12" s="43">
        <v>18255.93</v>
      </c>
      <c r="C12" s="61"/>
      <c r="D12" s="43">
        <f t="shared" si="0"/>
        <v>25061.740704</v>
      </c>
      <c r="E12" s="44">
        <f t="shared" si="1"/>
        <v>621.26432400675264</v>
      </c>
      <c r="F12" s="43">
        <f t="shared" si="2"/>
        <v>2088.478392</v>
      </c>
      <c r="G12" s="44">
        <f t="shared" si="3"/>
        <v>51.772027000562716</v>
      </c>
      <c r="H12" s="43">
        <f t="shared" si="4"/>
        <v>104.450632</v>
      </c>
      <c r="I12" s="44">
        <f t="shared" si="5"/>
        <v>2.5892635331272511</v>
      </c>
      <c r="J12" s="43">
        <f t="shared" si="6"/>
        <v>52.224743999999994</v>
      </c>
      <c r="K12" s="44">
        <f t="shared" si="7"/>
        <v>1.2946175870540084</v>
      </c>
      <c r="L12" s="39">
        <f t="shared" si="8"/>
        <v>12.683067157894737</v>
      </c>
      <c r="M12" s="40">
        <f t="shared" si="9"/>
        <v>0.31440502227062378</v>
      </c>
      <c r="N12" s="39">
        <f t="shared" si="10"/>
        <v>6.3415335789473684</v>
      </c>
      <c r="O12" s="40">
        <f t="shared" si="11"/>
        <v>0.15720251113531189</v>
      </c>
      <c r="P12" s="39">
        <f t="shared" si="12"/>
        <v>2.5366134315789473</v>
      </c>
      <c r="Q12" s="40">
        <f t="shared" si="13"/>
        <v>6.2881004454124756E-2</v>
      </c>
      <c r="R12" s="24">
        <f t="shared" si="14"/>
        <v>13.317382736842106</v>
      </c>
      <c r="S12" s="24">
        <f t="shared" si="15"/>
        <v>0.33012929473900793</v>
      </c>
      <c r="T12" s="39">
        <f t="shared" si="16"/>
        <v>12.048913799999999</v>
      </c>
      <c r="U12" s="40">
        <f t="shared" si="17"/>
        <v>0.29868477115709258</v>
      </c>
    </row>
    <row r="13" spans="1:21" x14ac:dyDescent="0.3">
      <c r="A13" s="17">
        <f t="shared" si="18"/>
        <v>5</v>
      </c>
      <c r="B13" s="43">
        <v>18255.93</v>
      </c>
      <c r="C13" s="61"/>
      <c r="D13" s="43">
        <f t="shared" si="0"/>
        <v>25061.740704</v>
      </c>
      <c r="E13" s="44">
        <f t="shared" si="1"/>
        <v>621.26432400675264</v>
      </c>
      <c r="F13" s="43">
        <f t="shared" si="2"/>
        <v>2088.478392</v>
      </c>
      <c r="G13" s="44">
        <f t="shared" si="3"/>
        <v>51.772027000562716</v>
      </c>
      <c r="H13" s="43">
        <f t="shared" si="4"/>
        <v>104.450632</v>
      </c>
      <c r="I13" s="44">
        <f t="shared" si="5"/>
        <v>2.5892635331272511</v>
      </c>
      <c r="J13" s="43">
        <f t="shared" si="6"/>
        <v>52.224743999999994</v>
      </c>
      <c r="K13" s="44">
        <f t="shared" si="7"/>
        <v>1.2946175870540084</v>
      </c>
      <c r="L13" s="39">
        <f t="shared" si="8"/>
        <v>12.683067157894737</v>
      </c>
      <c r="M13" s="40">
        <f t="shared" si="9"/>
        <v>0.31440502227062378</v>
      </c>
      <c r="N13" s="39">
        <f t="shared" si="10"/>
        <v>6.3415335789473684</v>
      </c>
      <c r="O13" s="40">
        <f t="shared" si="11"/>
        <v>0.15720251113531189</v>
      </c>
      <c r="P13" s="39">
        <f t="shared" si="12"/>
        <v>2.5366134315789473</v>
      </c>
      <c r="Q13" s="40">
        <f t="shared" si="13"/>
        <v>6.2881004454124756E-2</v>
      </c>
      <c r="R13" s="24">
        <f t="shared" si="14"/>
        <v>13.317382736842106</v>
      </c>
      <c r="S13" s="24">
        <f t="shared" si="15"/>
        <v>0.33012929473900793</v>
      </c>
      <c r="T13" s="39">
        <f t="shared" si="16"/>
        <v>12.048913799999999</v>
      </c>
      <c r="U13" s="40">
        <f t="shared" si="17"/>
        <v>0.29868477115709258</v>
      </c>
    </row>
    <row r="14" spans="1:21" x14ac:dyDescent="0.3">
      <c r="A14" s="17">
        <f t="shared" si="18"/>
        <v>6</v>
      </c>
      <c r="B14" s="43">
        <v>19172.88</v>
      </c>
      <c r="C14" s="61"/>
      <c r="D14" s="43">
        <f t="shared" si="0"/>
        <v>26320.529664000002</v>
      </c>
      <c r="E14" s="44">
        <f t="shared" si="1"/>
        <v>652.46888723075665</v>
      </c>
      <c r="F14" s="43">
        <f t="shared" si="2"/>
        <v>2193.3774720000001</v>
      </c>
      <c r="G14" s="44">
        <f t="shared" si="3"/>
        <v>54.372407269229726</v>
      </c>
      <c r="H14" s="43">
        <f t="shared" si="4"/>
        <v>104.450632</v>
      </c>
      <c r="I14" s="44">
        <f t="shared" si="5"/>
        <v>2.5892635331272511</v>
      </c>
      <c r="J14" s="43">
        <f t="shared" si="6"/>
        <v>52.224743999999994</v>
      </c>
      <c r="K14" s="44">
        <f t="shared" si="7"/>
        <v>1.2946175870540084</v>
      </c>
      <c r="L14" s="39">
        <f t="shared" si="8"/>
        <v>13.320106105263159</v>
      </c>
      <c r="M14" s="40">
        <f t="shared" si="9"/>
        <v>0.33019680527872303</v>
      </c>
      <c r="N14" s="39">
        <f t="shared" si="10"/>
        <v>6.6600530526315795</v>
      </c>
      <c r="O14" s="40">
        <f t="shared" si="11"/>
        <v>0.16509840263936151</v>
      </c>
      <c r="P14" s="39">
        <f t="shared" si="12"/>
        <v>2.6640212210526317</v>
      </c>
      <c r="Q14" s="40">
        <f t="shared" si="13"/>
        <v>6.6039361055744608E-2</v>
      </c>
      <c r="R14" s="24">
        <f t="shared" si="14"/>
        <v>13.954421684210526</v>
      </c>
      <c r="S14" s="24">
        <f t="shared" si="15"/>
        <v>0.34592107774710712</v>
      </c>
      <c r="T14" s="39">
        <f t="shared" si="16"/>
        <v>12.6541008</v>
      </c>
      <c r="U14" s="40">
        <f t="shared" si="17"/>
        <v>0.31368696501478688</v>
      </c>
    </row>
    <row r="15" spans="1:21" x14ac:dyDescent="0.3">
      <c r="A15" s="17">
        <f t="shared" si="18"/>
        <v>7</v>
      </c>
      <c r="B15" s="43">
        <v>19172.88</v>
      </c>
      <c r="C15" s="61"/>
      <c r="D15" s="43">
        <f t="shared" si="0"/>
        <v>26320.529664000002</v>
      </c>
      <c r="E15" s="44">
        <f t="shared" si="1"/>
        <v>652.46888723075665</v>
      </c>
      <c r="F15" s="43">
        <f t="shared" si="2"/>
        <v>2193.3774720000001</v>
      </c>
      <c r="G15" s="44">
        <f t="shared" si="3"/>
        <v>54.372407269229726</v>
      </c>
      <c r="H15" s="43">
        <f t="shared" si="4"/>
        <v>104.450632</v>
      </c>
      <c r="I15" s="44">
        <f t="shared" si="5"/>
        <v>2.5892635331272511</v>
      </c>
      <c r="J15" s="43">
        <f t="shared" si="6"/>
        <v>52.224743999999994</v>
      </c>
      <c r="K15" s="44">
        <f t="shared" si="7"/>
        <v>1.2946175870540084</v>
      </c>
      <c r="L15" s="39">
        <f t="shared" si="8"/>
        <v>13.320106105263159</v>
      </c>
      <c r="M15" s="40">
        <f t="shared" si="9"/>
        <v>0.33019680527872303</v>
      </c>
      <c r="N15" s="39">
        <f t="shared" si="10"/>
        <v>6.6600530526315795</v>
      </c>
      <c r="O15" s="40">
        <f t="shared" si="11"/>
        <v>0.16509840263936151</v>
      </c>
      <c r="P15" s="39">
        <f t="shared" si="12"/>
        <v>2.6640212210526317</v>
      </c>
      <c r="Q15" s="40">
        <f t="shared" si="13"/>
        <v>6.6039361055744608E-2</v>
      </c>
      <c r="R15" s="24">
        <f t="shared" si="14"/>
        <v>13.954421684210526</v>
      </c>
      <c r="S15" s="24">
        <f t="shared" si="15"/>
        <v>0.34592107774710712</v>
      </c>
      <c r="T15" s="39">
        <f t="shared" si="16"/>
        <v>12.6541008</v>
      </c>
      <c r="U15" s="40">
        <f t="shared" si="17"/>
        <v>0.31368696501478688</v>
      </c>
    </row>
    <row r="16" spans="1:21" x14ac:dyDescent="0.3">
      <c r="A16" s="17">
        <f t="shared" si="18"/>
        <v>8</v>
      </c>
      <c r="B16" s="43">
        <v>20089.87</v>
      </c>
      <c r="C16" s="61"/>
      <c r="D16" s="43">
        <f t="shared" si="0"/>
        <v>27579.373535999999</v>
      </c>
      <c r="E16" s="44">
        <f t="shared" si="1"/>
        <v>683.67481168768393</v>
      </c>
      <c r="F16" s="43">
        <f t="shared" si="2"/>
        <v>2298.2811280000001</v>
      </c>
      <c r="G16" s="44">
        <f t="shared" si="3"/>
        <v>56.972900973973658</v>
      </c>
      <c r="H16" s="43">
        <f t="shared" si="4"/>
        <v>90.530440000000013</v>
      </c>
      <c r="I16" s="44">
        <f t="shared" si="5"/>
        <v>2.2441909870872268</v>
      </c>
      <c r="J16" s="43">
        <f t="shared" si="6"/>
        <v>38.306840000000015</v>
      </c>
      <c r="K16" s="44">
        <f t="shared" si="7"/>
        <v>0.94960175905245214</v>
      </c>
      <c r="L16" s="39">
        <f t="shared" si="8"/>
        <v>13.957172842105262</v>
      </c>
      <c r="M16" s="40">
        <f t="shared" si="9"/>
        <v>0.34598927716988048</v>
      </c>
      <c r="N16" s="39">
        <f t="shared" si="10"/>
        <v>6.9785864210526309</v>
      </c>
      <c r="O16" s="40">
        <f t="shared" si="11"/>
        <v>0.17299463858494024</v>
      </c>
      <c r="P16" s="39">
        <f t="shared" si="12"/>
        <v>2.7914345684210522</v>
      </c>
      <c r="Q16" s="40">
        <f t="shared" si="13"/>
        <v>6.9197855433976094E-2</v>
      </c>
      <c r="R16" s="24">
        <f t="shared" si="14"/>
        <v>14.506952842105264</v>
      </c>
      <c r="S16" s="24">
        <f t="shared" si="15"/>
        <v>0.35961796737486368</v>
      </c>
      <c r="T16" s="39">
        <f t="shared" si="16"/>
        <v>13.2593142</v>
      </c>
      <c r="U16" s="40">
        <f t="shared" si="17"/>
        <v>0.32868981331138653</v>
      </c>
    </row>
    <row r="17" spans="1:21" x14ac:dyDescent="0.3">
      <c r="A17" s="17">
        <f t="shared" si="18"/>
        <v>9</v>
      </c>
      <c r="B17" s="43">
        <v>20089.87</v>
      </c>
      <c r="C17" s="61"/>
      <c r="D17" s="43">
        <f t="shared" si="0"/>
        <v>27579.373535999999</v>
      </c>
      <c r="E17" s="44">
        <f t="shared" si="1"/>
        <v>683.67481168768393</v>
      </c>
      <c r="F17" s="43">
        <f t="shared" si="2"/>
        <v>2298.2811280000001</v>
      </c>
      <c r="G17" s="44">
        <f t="shared" si="3"/>
        <v>56.972900973973658</v>
      </c>
      <c r="H17" s="43">
        <f t="shared" si="4"/>
        <v>90.530440000000013</v>
      </c>
      <c r="I17" s="44">
        <f t="shared" si="5"/>
        <v>2.2441909870872268</v>
      </c>
      <c r="J17" s="43">
        <f t="shared" si="6"/>
        <v>38.306840000000015</v>
      </c>
      <c r="K17" s="44">
        <f t="shared" si="7"/>
        <v>0.94960175905245214</v>
      </c>
      <c r="L17" s="39">
        <f t="shared" si="8"/>
        <v>13.957172842105262</v>
      </c>
      <c r="M17" s="40">
        <f t="shared" si="9"/>
        <v>0.34598927716988048</v>
      </c>
      <c r="N17" s="39">
        <f t="shared" si="10"/>
        <v>6.9785864210526309</v>
      </c>
      <c r="O17" s="40">
        <f t="shared" si="11"/>
        <v>0.17299463858494024</v>
      </c>
      <c r="P17" s="39">
        <f t="shared" si="12"/>
        <v>2.7914345684210522</v>
      </c>
      <c r="Q17" s="40">
        <f t="shared" si="13"/>
        <v>6.9197855433976094E-2</v>
      </c>
      <c r="R17" s="24">
        <f t="shared" si="14"/>
        <v>14.506952842105264</v>
      </c>
      <c r="S17" s="24">
        <f t="shared" si="15"/>
        <v>0.35961796737486368</v>
      </c>
      <c r="T17" s="39">
        <f t="shared" si="16"/>
        <v>13.2593142</v>
      </c>
      <c r="U17" s="40">
        <f t="shared" si="17"/>
        <v>0.32868981331138653</v>
      </c>
    </row>
    <row r="18" spans="1:21" x14ac:dyDescent="0.3">
      <c r="A18" s="17">
        <f t="shared" si="18"/>
        <v>10</v>
      </c>
      <c r="B18" s="43">
        <v>21006.86</v>
      </c>
      <c r="C18" s="61"/>
      <c r="D18" s="43">
        <f t="shared" si="0"/>
        <v>28838.217408</v>
      </c>
      <c r="E18" s="44">
        <f t="shared" si="1"/>
        <v>714.88073614461121</v>
      </c>
      <c r="F18" s="43">
        <f t="shared" si="2"/>
        <v>2403.184784</v>
      </c>
      <c r="G18" s="44">
        <f t="shared" si="3"/>
        <v>59.573394678717598</v>
      </c>
      <c r="H18" s="43">
        <f t="shared" si="4"/>
        <v>52.224743999999994</v>
      </c>
      <c r="I18" s="44">
        <f t="shared" si="5"/>
        <v>1.2946175870540084</v>
      </c>
      <c r="J18" s="43">
        <f t="shared" si="6"/>
        <v>26.112943999999999</v>
      </c>
      <c r="K18" s="44">
        <f t="shared" si="7"/>
        <v>0.64732297303662123</v>
      </c>
      <c r="L18" s="39">
        <f t="shared" si="8"/>
        <v>14.594239578947368</v>
      </c>
      <c r="M18" s="40">
        <f t="shared" si="9"/>
        <v>0.36178174906103805</v>
      </c>
      <c r="N18" s="39">
        <f t="shared" si="10"/>
        <v>7.2971197894736841</v>
      </c>
      <c r="O18" s="40">
        <f t="shared" si="11"/>
        <v>0.18089087453051902</v>
      </c>
      <c r="P18" s="39">
        <f t="shared" si="12"/>
        <v>2.9188479157894736</v>
      </c>
      <c r="Q18" s="40">
        <f t="shared" si="13"/>
        <v>7.2356349812207607E-2</v>
      </c>
      <c r="R18" s="24">
        <f t="shared" si="14"/>
        <v>14.911393894736843</v>
      </c>
      <c r="S18" s="24">
        <f t="shared" si="15"/>
        <v>0.36964379918484785</v>
      </c>
      <c r="T18" s="39">
        <f t="shared" si="16"/>
        <v>13.864527600000001</v>
      </c>
      <c r="U18" s="40">
        <f t="shared" si="17"/>
        <v>0.34369266160798617</v>
      </c>
    </row>
    <row r="19" spans="1:21" x14ac:dyDescent="0.3">
      <c r="A19" s="17">
        <f t="shared" si="18"/>
        <v>11</v>
      </c>
      <c r="B19" s="43">
        <v>21006.86</v>
      </c>
      <c r="C19" s="61"/>
      <c r="D19" s="43">
        <f t="shared" si="0"/>
        <v>28838.217408</v>
      </c>
      <c r="E19" s="44">
        <f t="shared" si="1"/>
        <v>714.88073614461121</v>
      </c>
      <c r="F19" s="43">
        <f t="shared" si="2"/>
        <v>2403.184784</v>
      </c>
      <c r="G19" s="44">
        <f t="shared" si="3"/>
        <v>59.573394678717598</v>
      </c>
      <c r="H19" s="43">
        <f t="shared" si="4"/>
        <v>52.224743999999994</v>
      </c>
      <c r="I19" s="44">
        <f t="shared" si="5"/>
        <v>1.2946175870540084</v>
      </c>
      <c r="J19" s="43">
        <f t="shared" si="6"/>
        <v>26.112943999999999</v>
      </c>
      <c r="K19" s="44">
        <f t="shared" si="7"/>
        <v>0.64732297303662123</v>
      </c>
      <c r="L19" s="39">
        <f t="shared" si="8"/>
        <v>14.594239578947368</v>
      </c>
      <c r="M19" s="40">
        <f t="shared" si="9"/>
        <v>0.36178174906103805</v>
      </c>
      <c r="N19" s="39">
        <f t="shared" si="10"/>
        <v>7.2971197894736841</v>
      </c>
      <c r="O19" s="40">
        <f t="shared" si="11"/>
        <v>0.18089087453051902</v>
      </c>
      <c r="P19" s="39">
        <f t="shared" si="12"/>
        <v>2.9188479157894736</v>
      </c>
      <c r="Q19" s="40">
        <f t="shared" si="13"/>
        <v>7.2356349812207607E-2</v>
      </c>
      <c r="R19" s="24">
        <f t="shared" si="14"/>
        <v>14.911393894736843</v>
      </c>
      <c r="S19" s="24">
        <f t="shared" si="15"/>
        <v>0.36964379918484785</v>
      </c>
      <c r="T19" s="39">
        <f t="shared" si="16"/>
        <v>13.864527600000001</v>
      </c>
      <c r="U19" s="40">
        <f t="shared" si="17"/>
        <v>0.34369266160798617</v>
      </c>
    </row>
    <row r="20" spans="1:21" x14ac:dyDescent="0.3">
      <c r="A20" s="17">
        <f t="shared" si="18"/>
        <v>12</v>
      </c>
      <c r="B20" s="43">
        <v>21923.82</v>
      </c>
      <c r="C20" s="61"/>
      <c r="D20" s="43">
        <f t="shared" si="0"/>
        <v>30097.020096</v>
      </c>
      <c r="E20" s="44">
        <f t="shared" si="1"/>
        <v>746.08563967684597</v>
      </c>
      <c r="F20" s="43">
        <f t="shared" si="2"/>
        <v>2508.085008</v>
      </c>
      <c r="G20" s="44">
        <f t="shared" si="3"/>
        <v>62.173803306403833</v>
      </c>
      <c r="H20" s="43">
        <f t="shared" si="4"/>
        <v>52.224743999999994</v>
      </c>
      <c r="I20" s="44">
        <f t="shared" si="5"/>
        <v>1.2946175870540084</v>
      </c>
      <c r="J20" s="43">
        <f t="shared" si="6"/>
        <v>26.112943999999999</v>
      </c>
      <c r="K20" s="44">
        <f t="shared" si="7"/>
        <v>0.64732297303662123</v>
      </c>
      <c r="L20" s="39">
        <f t="shared" si="8"/>
        <v>15.23128547368421</v>
      </c>
      <c r="M20" s="40">
        <f t="shared" si="9"/>
        <v>0.37757370428990178</v>
      </c>
      <c r="N20" s="39">
        <f t="shared" si="10"/>
        <v>7.6156427368421049</v>
      </c>
      <c r="O20" s="40">
        <f t="shared" si="11"/>
        <v>0.18878685214495089</v>
      </c>
      <c r="P20" s="39">
        <f t="shared" si="12"/>
        <v>3.0462570947368421</v>
      </c>
      <c r="Q20" s="40">
        <f t="shared" si="13"/>
        <v>7.5514740857980364E-2</v>
      </c>
      <c r="R20" s="24">
        <f t="shared" si="14"/>
        <v>15.548439789473685</v>
      </c>
      <c r="S20" s="24">
        <f t="shared" si="15"/>
        <v>0.38543575441371158</v>
      </c>
      <c r="T20" s="39">
        <f t="shared" si="16"/>
        <v>14.4697212</v>
      </c>
      <c r="U20" s="40">
        <f t="shared" si="17"/>
        <v>0.35869501907540674</v>
      </c>
    </row>
    <row r="21" spans="1:21" x14ac:dyDescent="0.3">
      <c r="A21" s="17">
        <f t="shared" si="18"/>
        <v>13</v>
      </c>
      <c r="B21" s="43">
        <v>21923.82</v>
      </c>
      <c r="C21" s="61"/>
      <c r="D21" s="43">
        <f t="shared" si="0"/>
        <v>30097.020096</v>
      </c>
      <c r="E21" s="44">
        <f t="shared" si="1"/>
        <v>746.08563967684597</v>
      </c>
      <c r="F21" s="43">
        <f t="shared" si="2"/>
        <v>2508.085008</v>
      </c>
      <c r="G21" s="44">
        <f t="shared" si="3"/>
        <v>62.173803306403833</v>
      </c>
      <c r="H21" s="43">
        <f t="shared" si="4"/>
        <v>52.224743999999994</v>
      </c>
      <c r="I21" s="44">
        <f t="shared" si="5"/>
        <v>1.2946175870540084</v>
      </c>
      <c r="J21" s="43">
        <f t="shared" si="6"/>
        <v>26.112943999999999</v>
      </c>
      <c r="K21" s="44">
        <f t="shared" si="7"/>
        <v>0.64732297303662123</v>
      </c>
      <c r="L21" s="39">
        <f t="shared" si="8"/>
        <v>15.23128547368421</v>
      </c>
      <c r="M21" s="40">
        <f t="shared" si="9"/>
        <v>0.37757370428990178</v>
      </c>
      <c r="N21" s="39">
        <f t="shared" si="10"/>
        <v>7.6156427368421049</v>
      </c>
      <c r="O21" s="40">
        <f t="shared" si="11"/>
        <v>0.18878685214495089</v>
      </c>
      <c r="P21" s="39">
        <f t="shared" si="12"/>
        <v>3.0462570947368421</v>
      </c>
      <c r="Q21" s="40">
        <f t="shared" si="13"/>
        <v>7.5514740857980364E-2</v>
      </c>
      <c r="R21" s="24">
        <f t="shared" si="14"/>
        <v>15.548439789473685</v>
      </c>
      <c r="S21" s="24">
        <f t="shared" si="15"/>
        <v>0.38543575441371158</v>
      </c>
      <c r="T21" s="39">
        <f t="shared" si="16"/>
        <v>14.4697212</v>
      </c>
      <c r="U21" s="40">
        <f t="shared" si="17"/>
        <v>0.35869501907540674</v>
      </c>
    </row>
    <row r="22" spans="1:21" x14ac:dyDescent="0.3">
      <c r="A22" s="17">
        <f t="shared" si="18"/>
        <v>14</v>
      </c>
      <c r="B22" s="43">
        <v>22840.81</v>
      </c>
      <c r="C22" s="61"/>
      <c r="D22" s="43">
        <f t="shared" si="0"/>
        <v>31355.863968000001</v>
      </c>
      <c r="E22" s="44">
        <f t="shared" si="1"/>
        <v>777.29156413377325</v>
      </c>
      <c r="F22" s="43">
        <f t="shared" si="2"/>
        <v>2612.988664</v>
      </c>
      <c r="G22" s="44">
        <f t="shared" si="3"/>
        <v>64.774297011147766</v>
      </c>
      <c r="H22" s="43">
        <f t="shared" si="4"/>
        <v>31.49660799999997</v>
      </c>
      <c r="I22" s="44">
        <f t="shared" si="5"/>
        <v>0.78078051755210032</v>
      </c>
      <c r="J22" s="43">
        <f t="shared" si="6"/>
        <v>5.3848079999999667</v>
      </c>
      <c r="K22" s="44">
        <f t="shared" si="7"/>
        <v>0.13348590353471296</v>
      </c>
      <c r="L22" s="39">
        <f t="shared" si="8"/>
        <v>15.868352210526316</v>
      </c>
      <c r="M22" s="40">
        <f t="shared" si="9"/>
        <v>0.39336617618105935</v>
      </c>
      <c r="N22" s="39">
        <f t="shared" si="10"/>
        <v>7.9341761052631581</v>
      </c>
      <c r="O22" s="40">
        <f t="shared" si="11"/>
        <v>0.19668308809052967</v>
      </c>
      <c r="P22" s="39">
        <f t="shared" si="12"/>
        <v>3.1736704421052631</v>
      </c>
      <c r="Q22" s="40">
        <f t="shared" si="13"/>
        <v>7.8673235236211864E-2</v>
      </c>
      <c r="R22" s="24">
        <f t="shared" si="14"/>
        <v>16.059627157894738</v>
      </c>
      <c r="S22" s="24">
        <f t="shared" si="15"/>
        <v>0.39810775827145672</v>
      </c>
      <c r="T22" s="39">
        <f t="shared" si="16"/>
        <v>15.074934600000001</v>
      </c>
      <c r="U22" s="40">
        <f t="shared" si="17"/>
        <v>0.37369786737200639</v>
      </c>
    </row>
    <row r="23" spans="1:21" x14ac:dyDescent="0.3">
      <c r="A23" s="17">
        <f t="shared" si="18"/>
        <v>15</v>
      </c>
      <c r="B23" s="43">
        <v>22840.81</v>
      </c>
      <c r="C23" s="61"/>
      <c r="D23" s="43">
        <f t="shared" si="0"/>
        <v>31355.863968000001</v>
      </c>
      <c r="E23" s="44">
        <f t="shared" si="1"/>
        <v>777.29156413377325</v>
      </c>
      <c r="F23" s="43">
        <f t="shared" si="2"/>
        <v>2612.988664</v>
      </c>
      <c r="G23" s="44">
        <f t="shared" si="3"/>
        <v>64.774297011147766</v>
      </c>
      <c r="H23" s="43">
        <f t="shared" si="4"/>
        <v>31.49660799999997</v>
      </c>
      <c r="I23" s="44">
        <f t="shared" si="5"/>
        <v>0.78078051755210032</v>
      </c>
      <c r="J23" s="43">
        <f t="shared" si="6"/>
        <v>5.3848079999999667</v>
      </c>
      <c r="K23" s="44">
        <f t="shared" si="7"/>
        <v>0.13348590353471296</v>
      </c>
      <c r="L23" s="39">
        <f t="shared" si="8"/>
        <v>15.868352210526316</v>
      </c>
      <c r="M23" s="40">
        <f t="shared" si="9"/>
        <v>0.39336617618105935</v>
      </c>
      <c r="N23" s="39">
        <f t="shared" si="10"/>
        <v>7.9341761052631581</v>
      </c>
      <c r="O23" s="40">
        <f t="shared" si="11"/>
        <v>0.19668308809052967</v>
      </c>
      <c r="P23" s="39">
        <f t="shared" si="12"/>
        <v>3.1736704421052631</v>
      </c>
      <c r="Q23" s="40">
        <f t="shared" si="13"/>
        <v>7.8673235236211864E-2</v>
      </c>
      <c r="R23" s="24">
        <f t="shared" si="14"/>
        <v>16.059627157894738</v>
      </c>
      <c r="S23" s="24">
        <f t="shared" si="15"/>
        <v>0.39810775827145672</v>
      </c>
      <c r="T23" s="39">
        <f t="shared" si="16"/>
        <v>15.074934600000001</v>
      </c>
      <c r="U23" s="40">
        <f t="shared" si="17"/>
        <v>0.37369786737200639</v>
      </c>
    </row>
    <row r="24" spans="1:21" x14ac:dyDescent="0.3">
      <c r="A24" s="17">
        <f t="shared" si="18"/>
        <v>16</v>
      </c>
      <c r="B24" s="43">
        <v>23757.8</v>
      </c>
      <c r="C24" s="61"/>
      <c r="D24" s="43">
        <f t="shared" si="0"/>
        <v>32614.707839999999</v>
      </c>
      <c r="E24" s="44">
        <f t="shared" si="1"/>
        <v>808.49748859070053</v>
      </c>
      <c r="F24" s="43">
        <f t="shared" si="2"/>
        <v>2717.8923199999999</v>
      </c>
      <c r="G24" s="44">
        <f t="shared" si="3"/>
        <v>67.374790715891706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16.505418947368419</v>
      </c>
      <c r="M24" s="40">
        <f t="shared" si="9"/>
        <v>0.4091586480722168</v>
      </c>
      <c r="N24" s="39">
        <f t="shared" si="10"/>
        <v>8.2527094736842095</v>
      </c>
      <c r="O24" s="40">
        <f t="shared" si="11"/>
        <v>0.2045793240361084</v>
      </c>
      <c r="P24" s="39">
        <f t="shared" si="12"/>
        <v>3.301083789473684</v>
      </c>
      <c r="Q24" s="40">
        <f t="shared" si="13"/>
        <v>8.1831729614443363E-2</v>
      </c>
      <c r="R24" s="24">
        <f t="shared" si="14"/>
        <v>16.505418947368423</v>
      </c>
      <c r="S24" s="24">
        <f t="shared" si="15"/>
        <v>0.40915864807221691</v>
      </c>
      <c r="T24" s="39">
        <f t="shared" si="16"/>
        <v>15.680147999999999</v>
      </c>
      <c r="U24" s="40">
        <f t="shared" si="17"/>
        <v>0.38870071566860598</v>
      </c>
    </row>
    <row r="25" spans="1:21" x14ac:dyDescent="0.3">
      <c r="A25" s="17">
        <f t="shared" si="18"/>
        <v>17</v>
      </c>
      <c r="B25" s="43">
        <v>23757.8</v>
      </c>
      <c r="C25" s="61"/>
      <c r="D25" s="43">
        <f t="shared" si="0"/>
        <v>32614.707839999999</v>
      </c>
      <c r="E25" s="44">
        <f t="shared" si="1"/>
        <v>808.49748859070053</v>
      </c>
      <c r="F25" s="43">
        <f t="shared" si="2"/>
        <v>2717.8923199999999</v>
      </c>
      <c r="G25" s="44">
        <f t="shared" si="3"/>
        <v>67.374790715891706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16.505418947368419</v>
      </c>
      <c r="M25" s="40">
        <f t="shared" si="9"/>
        <v>0.4091586480722168</v>
      </c>
      <c r="N25" s="39">
        <f t="shared" si="10"/>
        <v>8.2527094736842095</v>
      </c>
      <c r="O25" s="40">
        <f t="shared" si="11"/>
        <v>0.2045793240361084</v>
      </c>
      <c r="P25" s="39">
        <f t="shared" si="12"/>
        <v>3.301083789473684</v>
      </c>
      <c r="Q25" s="40">
        <f t="shared" si="13"/>
        <v>8.1831729614443363E-2</v>
      </c>
      <c r="R25" s="24">
        <f t="shared" si="14"/>
        <v>16.505418947368423</v>
      </c>
      <c r="S25" s="24">
        <f t="shared" si="15"/>
        <v>0.40915864807221691</v>
      </c>
      <c r="T25" s="39">
        <f t="shared" si="16"/>
        <v>15.680147999999999</v>
      </c>
      <c r="U25" s="40">
        <f t="shared" si="17"/>
        <v>0.38870071566860598</v>
      </c>
    </row>
    <row r="26" spans="1:21" x14ac:dyDescent="0.3">
      <c r="A26" s="17">
        <f t="shared" si="18"/>
        <v>18</v>
      </c>
      <c r="B26" s="43">
        <v>24674.75</v>
      </c>
      <c r="C26" s="61"/>
      <c r="D26" s="43">
        <f t="shared" si="0"/>
        <v>33873.496800000001</v>
      </c>
      <c r="E26" s="44">
        <f t="shared" si="1"/>
        <v>839.70205181470453</v>
      </c>
      <c r="F26" s="43">
        <f t="shared" si="2"/>
        <v>2822.7913999999996</v>
      </c>
      <c r="G26" s="44">
        <f t="shared" si="3"/>
        <v>69.975170984558702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17.142457894736843</v>
      </c>
      <c r="M26" s="40">
        <f t="shared" si="9"/>
        <v>0.4249504310803161</v>
      </c>
      <c r="N26" s="39">
        <f t="shared" si="10"/>
        <v>8.5712289473684216</v>
      </c>
      <c r="O26" s="40">
        <f t="shared" si="11"/>
        <v>0.21247521554015805</v>
      </c>
      <c r="P26" s="39">
        <f t="shared" si="12"/>
        <v>3.4284915789473684</v>
      </c>
      <c r="Q26" s="40">
        <f t="shared" si="13"/>
        <v>8.4990086216063215E-2</v>
      </c>
      <c r="R26" s="24">
        <f t="shared" si="14"/>
        <v>17.14245789473684</v>
      </c>
      <c r="S26" s="24">
        <f t="shared" si="15"/>
        <v>0.42495043108031599</v>
      </c>
      <c r="T26" s="39">
        <f t="shared" si="16"/>
        <v>16.285335</v>
      </c>
      <c r="U26" s="40">
        <f t="shared" si="17"/>
        <v>0.40370290952630028</v>
      </c>
    </row>
    <row r="27" spans="1:21" x14ac:dyDescent="0.3">
      <c r="A27" s="17">
        <f t="shared" si="18"/>
        <v>19</v>
      </c>
      <c r="B27" s="43">
        <v>24674.75</v>
      </c>
      <c r="C27" s="61"/>
      <c r="D27" s="43">
        <f t="shared" si="0"/>
        <v>33873.496800000001</v>
      </c>
      <c r="E27" s="44">
        <f t="shared" si="1"/>
        <v>839.70205181470453</v>
      </c>
      <c r="F27" s="43">
        <f t="shared" si="2"/>
        <v>2822.7913999999996</v>
      </c>
      <c r="G27" s="44">
        <f t="shared" si="3"/>
        <v>69.975170984558702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17.142457894736843</v>
      </c>
      <c r="M27" s="40">
        <f t="shared" si="9"/>
        <v>0.4249504310803161</v>
      </c>
      <c r="N27" s="39">
        <f t="shared" si="10"/>
        <v>8.5712289473684216</v>
      </c>
      <c r="O27" s="40">
        <f t="shared" si="11"/>
        <v>0.21247521554015805</v>
      </c>
      <c r="P27" s="39">
        <f t="shared" si="12"/>
        <v>3.4284915789473684</v>
      </c>
      <c r="Q27" s="40">
        <f t="shared" si="13"/>
        <v>8.4990086216063215E-2</v>
      </c>
      <c r="R27" s="24">
        <f t="shared" si="14"/>
        <v>17.14245789473684</v>
      </c>
      <c r="S27" s="24">
        <f t="shared" si="15"/>
        <v>0.42495043108031599</v>
      </c>
      <c r="T27" s="39">
        <f t="shared" si="16"/>
        <v>16.285335</v>
      </c>
      <c r="U27" s="40">
        <f t="shared" si="17"/>
        <v>0.40370290952630028</v>
      </c>
    </row>
    <row r="28" spans="1:21" x14ac:dyDescent="0.3">
      <c r="A28" s="17">
        <f t="shared" si="18"/>
        <v>20</v>
      </c>
      <c r="B28" s="43">
        <v>25591.74</v>
      </c>
      <c r="C28" s="61"/>
      <c r="D28" s="43">
        <f t="shared" si="0"/>
        <v>35132.340672000006</v>
      </c>
      <c r="E28" s="44">
        <f t="shared" si="1"/>
        <v>870.90797627163192</v>
      </c>
      <c r="F28" s="43">
        <f t="shared" si="2"/>
        <v>2927.695056</v>
      </c>
      <c r="G28" s="44">
        <f t="shared" si="3"/>
        <v>72.575664689302656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17.779524631578951</v>
      </c>
      <c r="M28" s="40">
        <f t="shared" si="9"/>
        <v>0.44074290297147367</v>
      </c>
      <c r="N28" s="39">
        <f t="shared" si="10"/>
        <v>8.8897623157894756</v>
      </c>
      <c r="O28" s="40">
        <f t="shared" si="11"/>
        <v>0.22037145148573684</v>
      </c>
      <c r="P28" s="39">
        <f t="shared" si="12"/>
        <v>3.5559049263157902</v>
      </c>
      <c r="Q28" s="40">
        <f t="shared" si="13"/>
        <v>8.8148580594294743E-2</v>
      </c>
      <c r="R28" s="24">
        <f t="shared" si="14"/>
        <v>17.779524631578948</v>
      </c>
      <c r="S28" s="24">
        <f t="shared" si="15"/>
        <v>0.44074290297147362</v>
      </c>
      <c r="T28" s="39">
        <f t="shared" si="16"/>
        <v>16.890548400000004</v>
      </c>
      <c r="U28" s="40">
        <f t="shared" si="17"/>
        <v>0.41870575782289998</v>
      </c>
    </row>
    <row r="29" spans="1:21" x14ac:dyDescent="0.3">
      <c r="A29" s="17">
        <f t="shared" si="18"/>
        <v>21</v>
      </c>
      <c r="B29" s="43">
        <v>25591.74</v>
      </c>
      <c r="C29" s="61"/>
      <c r="D29" s="43">
        <f t="shared" si="0"/>
        <v>35132.340672000006</v>
      </c>
      <c r="E29" s="44">
        <f t="shared" si="1"/>
        <v>870.90797627163192</v>
      </c>
      <c r="F29" s="43">
        <f t="shared" si="2"/>
        <v>2927.695056</v>
      </c>
      <c r="G29" s="44">
        <f t="shared" si="3"/>
        <v>72.575664689302656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17.779524631578951</v>
      </c>
      <c r="M29" s="40">
        <f t="shared" si="9"/>
        <v>0.44074290297147367</v>
      </c>
      <c r="N29" s="39">
        <f t="shared" si="10"/>
        <v>8.8897623157894756</v>
      </c>
      <c r="O29" s="40">
        <f t="shared" si="11"/>
        <v>0.22037145148573684</v>
      </c>
      <c r="P29" s="39">
        <f t="shared" si="12"/>
        <v>3.5559049263157902</v>
      </c>
      <c r="Q29" s="40">
        <f t="shared" si="13"/>
        <v>8.8148580594294743E-2</v>
      </c>
      <c r="R29" s="24">
        <f t="shared" si="14"/>
        <v>17.779524631578948</v>
      </c>
      <c r="S29" s="24">
        <f t="shared" si="15"/>
        <v>0.44074290297147362</v>
      </c>
      <c r="T29" s="39">
        <f t="shared" si="16"/>
        <v>16.890548400000004</v>
      </c>
      <c r="U29" s="40">
        <f t="shared" si="17"/>
        <v>0.41870575782289998</v>
      </c>
    </row>
    <row r="30" spans="1:21" x14ac:dyDescent="0.3">
      <c r="A30" s="17">
        <f t="shared" si="18"/>
        <v>22</v>
      </c>
      <c r="B30" s="43">
        <v>26508.73</v>
      </c>
      <c r="C30" s="61"/>
      <c r="D30" s="43">
        <f t="shared" si="0"/>
        <v>36391.184544000003</v>
      </c>
      <c r="E30" s="44">
        <f t="shared" si="1"/>
        <v>902.1139007285592</v>
      </c>
      <c r="F30" s="43">
        <f t="shared" si="2"/>
        <v>3032.598712</v>
      </c>
      <c r="G30" s="44">
        <f t="shared" si="3"/>
        <v>75.176158394046595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18.416591368421056</v>
      </c>
      <c r="M30" s="40">
        <f t="shared" si="9"/>
        <v>0.45653537486263118</v>
      </c>
      <c r="N30" s="39">
        <f t="shared" si="10"/>
        <v>9.2082956842105279</v>
      </c>
      <c r="O30" s="40">
        <f t="shared" si="11"/>
        <v>0.22826768743131559</v>
      </c>
      <c r="P30" s="39">
        <f t="shared" si="12"/>
        <v>3.6833182736842112</v>
      </c>
      <c r="Q30" s="40">
        <f t="shared" si="13"/>
        <v>9.1307074972526242E-2</v>
      </c>
      <c r="R30" s="24">
        <f t="shared" si="14"/>
        <v>18.416591368421052</v>
      </c>
      <c r="S30" s="24">
        <f t="shared" si="15"/>
        <v>0.45653537486263107</v>
      </c>
      <c r="T30" s="39">
        <f t="shared" si="16"/>
        <v>17.4957618</v>
      </c>
      <c r="U30" s="40">
        <f t="shared" si="17"/>
        <v>0.43370860611949957</v>
      </c>
    </row>
    <row r="31" spans="1:21" x14ac:dyDescent="0.3">
      <c r="A31" s="17">
        <f t="shared" si="18"/>
        <v>23</v>
      </c>
      <c r="B31" s="43">
        <v>27425.69</v>
      </c>
      <c r="C31" s="61"/>
      <c r="D31" s="43">
        <f t="shared" si="0"/>
        <v>37649.987231999999</v>
      </c>
      <c r="E31" s="44">
        <f t="shared" si="1"/>
        <v>933.31880426079385</v>
      </c>
      <c r="F31" s="43">
        <f t="shared" si="2"/>
        <v>3137.4989359999995</v>
      </c>
      <c r="G31" s="44">
        <f t="shared" si="3"/>
        <v>77.776567021732816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19.053637263157896</v>
      </c>
      <c r="M31" s="40">
        <f t="shared" si="9"/>
        <v>0.47232733009149491</v>
      </c>
      <c r="N31" s="39">
        <f t="shared" si="10"/>
        <v>9.5268186315789478</v>
      </c>
      <c r="O31" s="40">
        <f t="shared" si="11"/>
        <v>0.23616366504574746</v>
      </c>
      <c r="P31" s="39">
        <f t="shared" si="12"/>
        <v>3.8107274526315793</v>
      </c>
      <c r="Q31" s="40">
        <f t="shared" si="13"/>
        <v>9.4465466018298985E-2</v>
      </c>
      <c r="R31" s="24">
        <f t="shared" si="14"/>
        <v>19.053637263157892</v>
      </c>
      <c r="S31" s="24">
        <f t="shared" si="15"/>
        <v>0.4723273300914948</v>
      </c>
      <c r="T31" s="39">
        <f t="shared" si="16"/>
        <v>18.1009554</v>
      </c>
      <c r="U31" s="40">
        <f t="shared" si="17"/>
        <v>0.44871096358692014</v>
      </c>
    </row>
    <row r="32" spans="1:21" x14ac:dyDescent="0.3">
      <c r="A32" s="17">
        <f t="shared" si="18"/>
        <v>24</v>
      </c>
      <c r="B32" s="43">
        <v>28342.68</v>
      </c>
      <c r="C32" s="61"/>
      <c r="D32" s="43">
        <f t="shared" si="0"/>
        <v>38908.831104000004</v>
      </c>
      <c r="E32" s="44">
        <f t="shared" si="1"/>
        <v>964.52472871772125</v>
      </c>
      <c r="F32" s="43">
        <f t="shared" si="2"/>
        <v>3242.4025919999999</v>
      </c>
      <c r="G32" s="44">
        <f t="shared" si="3"/>
        <v>80.377060726476756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19.690704000000004</v>
      </c>
      <c r="M32" s="40">
        <f t="shared" si="9"/>
        <v>0.48811980198265248</v>
      </c>
      <c r="N32" s="39">
        <f t="shared" si="10"/>
        <v>9.8453520000000019</v>
      </c>
      <c r="O32" s="40">
        <f t="shared" si="11"/>
        <v>0.24405990099132624</v>
      </c>
      <c r="P32" s="39">
        <f t="shared" si="12"/>
        <v>3.9381408000000007</v>
      </c>
      <c r="Q32" s="40">
        <f t="shared" si="13"/>
        <v>9.7623960396530499E-2</v>
      </c>
      <c r="R32" s="24">
        <f t="shared" si="14"/>
        <v>19.690704</v>
      </c>
      <c r="S32" s="24">
        <f t="shared" si="15"/>
        <v>0.48811980198265242</v>
      </c>
      <c r="T32" s="39">
        <f t="shared" si="16"/>
        <v>18.7061688</v>
      </c>
      <c r="U32" s="40">
        <f t="shared" si="17"/>
        <v>0.46371381188351979</v>
      </c>
    </row>
    <row r="33" spans="1:21" x14ac:dyDescent="0.3">
      <c r="A33" s="17">
        <f t="shared" si="18"/>
        <v>25</v>
      </c>
      <c r="B33" s="43">
        <v>28342.68</v>
      </c>
      <c r="C33" s="61"/>
      <c r="D33" s="43">
        <f t="shared" si="0"/>
        <v>38908.831104000004</v>
      </c>
      <c r="E33" s="44">
        <f t="shared" si="1"/>
        <v>964.52472871772125</v>
      </c>
      <c r="F33" s="43">
        <f t="shared" si="2"/>
        <v>3242.4025919999999</v>
      </c>
      <c r="G33" s="44">
        <f t="shared" si="3"/>
        <v>80.377060726476756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19.690704000000004</v>
      </c>
      <c r="M33" s="40">
        <f t="shared" si="9"/>
        <v>0.48811980198265248</v>
      </c>
      <c r="N33" s="39">
        <f t="shared" si="10"/>
        <v>9.8453520000000019</v>
      </c>
      <c r="O33" s="40">
        <f t="shared" si="11"/>
        <v>0.24405990099132624</v>
      </c>
      <c r="P33" s="39">
        <f t="shared" si="12"/>
        <v>3.9381408000000007</v>
      </c>
      <c r="Q33" s="40">
        <f t="shared" si="13"/>
        <v>9.7623960396530499E-2</v>
      </c>
      <c r="R33" s="24">
        <f t="shared" si="14"/>
        <v>19.690704</v>
      </c>
      <c r="S33" s="24">
        <f t="shared" si="15"/>
        <v>0.48811980198265242</v>
      </c>
      <c r="T33" s="39">
        <f t="shared" si="16"/>
        <v>18.7061688</v>
      </c>
      <c r="U33" s="40">
        <f t="shared" si="17"/>
        <v>0.46371381188351979</v>
      </c>
    </row>
    <row r="34" spans="1:21" x14ac:dyDescent="0.3">
      <c r="A34" s="17">
        <f t="shared" si="18"/>
        <v>26</v>
      </c>
      <c r="B34" s="43">
        <v>28342.68</v>
      </c>
      <c r="C34" s="61"/>
      <c r="D34" s="43">
        <f t="shared" si="0"/>
        <v>38908.831104000004</v>
      </c>
      <c r="E34" s="44">
        <f t="shared" si="1"/>
        <v>964.52472871772125</v>
      </c>
      <c r="F34" s="43">
        <f t="shared" si="2"/>
        <v>3242.4025919999999</v>
      </c>
      <c r="G34" s="44">
        <f t="shared" si="3"/>
        <v>80.377060726476756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19.690704000000004</v>
      </c>
      <c r="M34" s="40">
        <f t="shared" si="9"/>
        <v>0.48811980198265248</v>
      </c>
      <c r="N34" s="39">
        <f t="shared" si="10"/>
        <v>9.8453520000000019</v>
      </c>
      <c r="O34" s="40">
        <f t="shared" si="11"/>
        <v>0.24405990099132624</v>
      </c>
      <c r="P34" s="39">
        <f t="shared" si="12"/>
        <v>3.9381408000000007</v>
      </c>
      <c r="Q34" s="40">
        <f t="shared" si="13"/>
        <v>9.7623960396530499E-2</v>
      </c>
      <c r="R34" s="24">
        <f t="shared" si="14"/>
        <v>19.690704</v>
      </c>
      <c r="S34" s="24">
        <f t="shared" si="15"/>
        <v>0.48811980198265242</v>
      </c>
      <c r="T34" s="39">
        <f t="shared" si="16"/>
        <v>18.7061688</v>
      </c>
      <c r="U34" s="40">
        <f t="shared" si="17"/>
        <v>0.46371381188351979</v>
      </c>
    </row>
    <row r="35" spans="1:21" x14ac:dyDescent="0.3">
      <c r="A35" s="17">
        <f t="shared" si="18"/>
        <v>27</v>
      </c>
      <c r="B35" s="43">
        <v>28342.68</v>
      </c>
      <c r="C35" s="61"/>
      <c r="D35" s="43">
        <f t="shared" si="0"/>
        <v>38908.831104000004</v>
      </c>
      <c r="E35" s="44">
        <f t="shared" si="1"/>
        <v>964.52472871772125</v>
      </c>
      <c r="F35" s="43">
        <f t="shared" si="2"/>
        <v>3242.4025919999999</v>
      </c>
      <c r="G35" s="44">
        <f t="shared" si="3"/>
        <v>80.377060726476756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19.690704000000004</v>
      </c>
      <c r="M35" s="40">
        <f t="shared" si="9"/>
        <v>0.48811980198265248</v>
      </c>
      <c r="N35" s="39">
        <f t="shared" si="10"/>
        <v>9.8453520000000019</v>
      </c>
      <c r="O35" s="40">
        <f t="shared" si="11"/>
        <v>0.24405990099132624</v>
      </c>
      <c r="P35" s="39">
        <f t="shared" si="12"/>
        <v>3.9381408000000007</v>
      </c>
      <c r="Q35" s="40">
        <f t="shared" si="13"/>
        <v>9.7623960396530499E-2</v>
      </c>
      <c r="R35" s="24">
        <f t="shared" si="14"/>
        <v>19.690704</v>
      </c>
      <c r="S35" s="24">
        <f t="shared" si="15"/>
        <v>0.48811980198265242</v>
      </c>
      <c r="T35" s="39">
        <f t="shared" si="16"/>
        <v>18.7061688</v>
      </c>
      <c r="U35" s="40">
        <f t="shared" si="17"/>
        <v>0.46371381188351979</v>
      </c>
    </row>
    <row r="36" spans="1:21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5703125" style="1" customWidth="1"/>
    <col min="24" max="16384" width="8.85546875" style="1"/>
  </cols>
  <sheetData>
    <row r="1" spans="1:23" ht="16.5" x14ac:dyDescent="0.3">
      <c r="A1" s="5" t="s">
        <v>33</v>
      </c>
      <c r="B1" s="5"/>
      <c r="C1" s="5" t="s">
        <v>79</v>
      </c>
      <c r="D1" s="5"/>
      <c r="E1"/>
      <c r="F1"/>
      <c r="G1" s="5"/>
      <c r="H1" s="5"/>
      <c r="N1" s="34">
        <f>Inhoud!$C$3</f>
        <v>43922</v>
      </c>
      <c r="Q1" s="8" t="s">
        <v>32</v>
      </c>
    </row>
    <row r="2" spans="1:23" x14ac:dyDescent="0.3">
      <c r="A2" s="8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18761.3</v>
      </c>
      <c r="C8" s="61"/>
      <c r="D8" s="43">
        <f t="shared" ref="D8:D35" si="0">B8*$U$2</f>
        <v>25755.512640000001</v>
      </c>
      <c r="E8" s="44">
        <f t="shared" ref="E8:E35" si="1">D8/40.3399</f>
        <v>638.4624810671321</v>
      </c>
      <c r="F8" s="43">
        <f t="shared" ref="F8:F35" si="2">B8/12*$U$2</f>
        <v>2146.2927199999999</v>
      </c>
      <c r="G8" s="44">
        <f t="shared" ref="G8:G35" si="3">F8/40.3399</f>
        <v>53.205206755594332</v>
      </c>
      <c r="H8" s="43">
        <f t="shared" ref="H8:H35" si="4">((B8&lt;19968.2)*913.03+(B8&gt;19968.2)*(B8&lt;20424.71)*(20424.71-B8+456.51)+(B8&gt;20424.71)*(B8&lt;22659.62)*456.51+(B8&gt;22659.62)*(B8&lt;23116.13)*(23116.13-B8))/12*$U$2</f>
        <v>104.450632</v>
      </c>
      <c r="I8" s="44">
        <f t="shared" ref="I8:I35" si="5">H8/40.3399</f>
        <v>2.5892635331272511</v>
      </c>
      <c r="J8" s="43">
        <f t="shared" ref="J8:J35" si="6">((B8&lt;19968.2)*456.51+(B8&gt;19968.2)*(B8&lt;20196.46)*(20196.46-B8+228.26)+(B8&gt;20196.46)*(B8&lt;22659.62)*228.26+(B8&gt;22659.62)*(B8&lt;22887.88)*(22887.88-B8))/12*$U$2</f>
        <v>52.224743999999994</v>
      </c>
      <c r="K8" s="44">
        <f t="shared" ref="K8:K35" si="7">J8/40.3399</f>
        <v>1.2946175870540084</v>
      </c>
      <c r="L8" s="39">
        <f t="shared" ref="L8:L35" si="8">D8/1976</f>
        <v>13.034166315789474</v>
      </c>
      <c r="M8" s="40">
        <f t="shared" ref="M8:M35" si="9">L8/40.3399</f>
        <v>0.32310854305016806</v>
      </c>
      <c r="N8" s="39">
        <f t="shared" ref="N8:N35" si="10">L8/2</f>
        <v>6.5170831578947368</v>
      </c>
      <c r="O8" s="40">
        <f t="shared" ref="O8:O35" si="11">N8/40.3399</f>
        <v>0.16155427152508403</v>
      </c>
      <c r="P8" s="39">
        <f t="shared" ref="P8:P35" si="12">L8/5</f>
        <v>2.6068332631578945</v>
      </c>
      <c r="Q8" s="40">
        <f t="shared" ref="Q8:Q35" si="13">P8/40.3399</f>
        <v>6.4621708610033607E-2</v>
      </c>
      <c r="R8" s="24">
        <f t="shared" ref="R8:R35" si="14">(F8+H8)/1976*12</f>
        <v>13.668481894736843</v>
      </c>
      <c r="S8" s="24">
        <f t="shared" ref="S8:S35" si="15">R8/40.3399</f>
        <v>0.33883281551855216</v>
      </c>
      <c r="T8" s="39">
        <f t="shared" ref="T8:T35" si="16">D8/2080</f>
        <v>12.382458</v>
      </c>
      <c r="U8" s="40">
        <f t="shared" ref="U8:U35" si="17">T8/40.3399</f>
        <v>0.30695311589765961</v>
      </c>
      <c r="W8" s="37"/>
    </row>
    <row r="9" spans="1:23" x14ac:dyDescent="0.3">
      <c r="A9" s="17">
        <f t="shared" ref="A9:A35" si="18">+A8+1</f>
        <v>1</v>
      </c>
      <c r="B9" s="43">
        <v>19380.830000000002</v>
      </c>
      <c r="C9" s="61"/>
      <c r="D9" s="43">
        <f t="shared" si="0"/>
        <v>26606.003424000002</v>
      </c>
      <c r="E9" s="44">
        <f t="shared" si="1"/>
        <v>659.54559689042367</v>
      </c>
      <c r="F9" s="43">
        <f t="shared" si="2"/>
        <v>2217.1669520000005</v>
      </c>
      <c r="G9" s="44">
        <f t="shared" si="3"/>
        <v>54.962133074201979</v>
      </c>
      <c r="H9" s="43">
        <f t="shared" si="4"/>
        <v>104.450632</v>
      </c>
      <c r="I9" s="44">
        <f t="shared" si="5"/>
        <v>2.5892635331272511</v>
      </c>
      <c r="J9" s="43">
        <f t="shared" si="6"/>
        <v>52.224743999999994</v>
      </c>
      <c r="K9" s="44">
        <f t="shared" si="7"/>
        <v>1.2946175870540084</v>
      </c>
      <c r="L9" s="39">
        <f t="shared" si="8"/>
        <v>13.464576631578948</v>
      </c>
      <c r="M9" s="40">
        <f t="shared" si="9"/>
        <v>0.33377813607814966</v>
      </c>
      <c r="N9" s="39">
        <f t="shared" si="10"/>
        <v>6.7322883157894742</v>
      </c>
      <c r="O9" s="40">
        <f t="shared" si="11"/>
        <v>0.16688906803907483</v>
      </c>
      <c r="P9" s="39">
        <f t="shared" si="12"/>
        <v>2.6929153263157897</v>
      </c>
      <c r="Q9" s="40">
        <f t="shared" si="13"/>
        <v>6.6755627215629929E-2</v>
      </c>
      <c r="R9" s="24">
        <f t="shared" si="14"/>
        <v>14.098892210526319</v>
      </c>
      <c r="S9" s="24">
        <f t="shared" si="15"/>
        <v>0.3495024085465338</v>
      </c>
      <c r="T9" s="39">
        <f t="shared" si="16"/>
        <v>12.7913478</v>
      </c>
      <c r="U9" s="40">
        <f t="shared" si="17"/>
        <v>0.31708922927424216</v>
      </c>
      <c r="W9" s="37"/>
    </row>
    <row r="10" spans="1:23" x14ac:dyDescent="0.3">
      <c r="A10" s="17">
        <f t="shared" si="18"/>
        <v>2</v>
      </c>
      <c r="B10" s="43">
        <v>20139.45</v>
      </c>
      <c r="C10" s="61"/>
      <c r="D10" s="43">
        <f t="shared" si="0"/>
        <v>27647.436960000003</v>
      </c>
      <c r="E10" s="44">
        <f t="shared" si="1"/>
        <v>685.36205989603354</v>
      </c>
      <c r="F10" s="43">
        <f t="shared" si="2"/>
        <v>2303.9530800000002</v>
      </c>
      <c r="G10" s="44">
        <f t="shared" si="3"/>
        <v>57.113504991336129</v>
      </c>
      <c r="H10" s="43">
        <f t="shared" si="4"/>
        <v>84.858487999999809</v>
      </c>
      <c r="I10" s="44">
        <f t="shared" si="5"/>
        <v>2.1035869697247591</v>
      </c>
      <c r="J10" s="43">
        <f t="shared" si="6"/>
        <v>32.634887999999819</v>
      </c>
      <c r="K10" s="44">
        <f t="shared" si="7"/>
        <v>0.80899774168998484</v>
      </c>
      <c r="L10" s="39">
        <f t="shared" si="8"/>
        <v>13.991617894736844</v>
      </c>
      <c r="M10" s="40">
        <f t="shared" si="9"/>
        <v>0.34684314772066477</v>
      </c>
      <c r="N10" s="39">
        <f t="shared" si="10"/>
        <v>6.9958089473684222</v>
      </c>
      <c r="O10" s="40">
        <f t="shared" si="11"/>
        <v>0.17342157386033238</v>
      </c>
      <c r="P10" s="39">
        <f t="shared" si="12"/>
        <v>2.7983235789473691</v>
      </c>
      <c r="Q10" s="40">
        <f t="shared" si="13"/>
        <v>6.9368629544132962E-2</v>
      </c>
      <c r="R10" s="24">
        <f t="shared" si="14"/>
        <v>14.506952842105264</v>
      </c>
      <c r="S10" s="24">
        <f t="shared" si="15"/>
        <v>0.35961796737486368</v>
      </c>
      <c r="T10" s="39">
        <f t="shared" si="16"/>
        <v>13.292037000000001</v>
      </c>
      <c r="U10" s="40">
        <f t="shared" si="17"/>
        <v>0.32950099033463148</v>
      </c>
      <c r="W10" s="37"/>
    </row>
    <row r="11" spans="1:23" x14ac:dyDescent="0.3">
      <c r="A11" s="17">
        <f t="shared" si="18"/>
        <v>3</v>
      </c>
      <c r="B11" s="43">
        <v>20898.05</v>
      </c>
      <c r="C11" s="61"/>
      <c r="D11" s="43">
        <f t="shared" si="0"/>
        <v>28688.84304</v>
      </c>
      <c r="E11" s="44">
        <f t="shared" si="1"/>
        <v>711.17784228518167</v>
      </c>
      <c r="F11" s="43">
        <f t="shared" si="2"/>
        <v>2390.7369199999998</v>
      </c>
      <c r="G11" s="44">
        <f t="shared" si="3"/>
        <v>59.264820190431799</v>
      </c>
      <c r="H11" s="43">
        <f t="shared" si="4"/>
        <v>52.224743999999994</v>
      </c>
      <c r="I11" s="44">
        <f t="shared" si="5"/>
        <v>1.2946175870540084</v>
      </c>
      <c r="J11" s="43">
        <f t="shared" si="6"/>
        <v>26.112943999999999</v>
      </c>
      <c r="K11" s="44">
        <f t="shared" si="7"/>
        <v>0.64732297303662123</v>
      </c>
      <c r="L11" s="39">
        <f t="shared" si="8"/>
        <v>14.518645263157895</v>
      </c>
      <c r="M11" s="40">
        <f t="shared" si="9"/>
        <v>0.35990781492165064</v>
      </c>
      <c r="N11" s="39">
        <f t="shared" si="10"/>
        <v>7.2593226315789474</v>
      </c>
      <c r="O11" s="40">
        <f t="shared" si="11"/>
        <v>0.17995390746082532</v>
      </c>
      <c r="P11" s="39">
        <f t="shared" si="12"/>
        <v>2.9037290526315789</v>
      </c>
      <c r="Q11" s="40">
        <f t="shared" si="13"/>
        <v>7.198156298433013E-2</v>
      </c>
      <c r="R11" s="24">
        <f t="shared" si="14"/>
        <v>14.835799578947368</v>
      </c>
      <c r="S11" s="24">
        <f t="shared" si="15"/>
        <v>0.36776986504546039</v>
      </c>
      <c r="T11" s="39">
        <f t="shared" si="16"/>
        <v>13.792712999999999</v>
      </c>
      <c r="U11" s="40">
        <f t="shared" si="17"/>
        <v>0.34191242417556811</v>
      </c>
      <c r="W11" s="37"/>
    </row>
    <row r="12" spans="1:23" x14ac:dyDescent="0.3">
      <c r="A12" s="17">
        <f t="shared" si="18"/>
        <v>4</v>
      </c>
      <c r="B12" s="43">
        <v>21652.61</v>
      </c>
      <c r="C12" s="61"/>
      <c r="D12" s="43">
        <f t="shared" si="0"/>
        <v>29724.703008</v>
      </c>
      <c r="E12" s="44">
        <f t="shared" si="1"/>
        <v>736.85614014908322</v>
      </c>
      <c r="F12" s="43">
        <f t="shared" si="2"/>
        <v>2477.0585839999999</v>
      </c>
      <c r="G12" s="44">
        <f t="shared" si="3"/>
        <v>61.404678345756928</v>
      </c>
      <c r="H12" s="43">
        <f t="shared" si="4"/>
        <v>52.224743999999994</v>
      </c>
      <c r="I12" s="44">
        <f t="shared" si="5"/>
        <v>1.2946175870540084</v>
      </c>
      <c r="J12" s="43">
        <f t="shared" si="6"/>
        <v>26.112943999999999</v>
      </c>
      <c r="K12" s="44">
        <f t="shared" si="7"/>
        <v>0.64732297303662123</v>
      </c>
      <c r="L12" s="39">
        <f t="shared" si="8"/>
        <v>15.042865894736842</v>
      </c>
      <c r="M12" s="40">
        <f t="shared" si="9"/>
        <v>0.37290290493374656</v>
      </c>
      <c r="N12" s="39">
        <f t="shared" si="10"/>
        <v>7.5214329473684209</v>
      </c>
      <c r="O12" s="40">
        <f t="shared" si="11"/>
        <v>0.18645145246687328</v>
      </c>
      <c r="P12" s="39">
        <f t="shared" si="12"/>
        <v>3.0085731789473682</v>
      </c>
      <c r="Q12" s="40">
        <f t="shared" si="13"/>
        <v>7.4580580986749301E-2</v>
      </c>
      <c r="R12" s="24">
        <f t="shared" si="14"/>
        <v>15.360020210526317</v>
      </c>
      <c r="S12" s="24">
        <f t="shared" si="15"/>
        <v>0.38076495505755631</v>
      </c>
      <c r="T12" s="39">
        <f t="shared" si="16"/>
        <v>14.2907226</v>
      </c>
      <c r="U12" s="40">
        <f t="shared" si="17"/>
        <v>0.35425775968705925</v>
      </c>
      <c r="W12" s="37"/>
    </row>
    <row r="13" spans="1:23" x14ac:dyDescent="0.3">
      <c r="A13" s="17">
        <f t="shared" si="18"/>
        <v>5</v>
      </c>
      <c r="B13" s="43">
        <v>21661.919999999998</v>
      </c>
      <c r="C13" s="61"/>
      <c r="D13" s="43">
        <f t="shared" si="0"/>
        <v>29737.483775999997</v>
      </c>
      <c r="E13" s="44">
        <f t="shared" si="1"/>
        <v>737.17296711196605</v>
      </c>
      <c r="F13" s="43">
        <f t="shared" si="2"/>
        <v>2478.1236479999998</v>
      </c>
      <c r="G13" s="44">
        <f t="shared" si="3"/>
        <v>61.431080592663832</v>
      </c>
      <c r="H13" s="43">
        <f t="shared" si="4"/>
        <v>52.224743999999994</v>
      </c>
      <c r="I13" s="44">
        <f t="shared" si="5"/>
        <v>1.2946175870540084</v>
      </c>
      <c r="J13" s="43">
        <f t="shared" si="6"/>
        <v>26.112943999999999</v>
      </c>
      <c r="K13" s="44">
        <f t="shared" si="7"/>
        <v>0.64732297303662123</v>
      </c>
      <c r="L13" s="39">
        <f t="shared" si="8"/>
        <v>15.04933389473684</v>
      </c>
      <c r="M13" s="40">
        <f t="shared" si="9"/>
        <v>0.37306324246556982</v>
      </c>
      <c r="N13" s="39">
        <f t="shared" si="10"/>
        <v>7.52466694736842</v>
      </c>
      <c r="O13" s="40">
        <f t="shared" si="11"/>
        <v>0.18653162123278491</v>
      </c>
      <c r="P13" s="39">
        <f t="shared" si="12"/>
        <v>3.0098667789473681</v>
      </c>
      <c r="Q13" s="40">
        <f t="shared" si="13"/>
        <v>7.461264849311397E-2</v>
      </c>
      <c r="R13" s="24">
        <f t="shared" si="14"/>
        <v>15.366488210526315</v>
      </c>
      <c r="S13" s="24">
        <f t="shared" si="15"/>
        <v>0.38092529258937963</v>
      </c>
      <c r="T13" s="39">
        <f t="shared" si="16"/>
        <v>14.296867199999999</v>
      </c>
      <c r="U13" s="40">
        <f t="shared" si="17"/>
        <v>0.35441008034229138</v>
      </c>
      <c r="W13" s="37"/>
    </row>
    <row r="14" spans="1:23" x14ac:dyDescent="0.3">
      <c r="A14" s="17">
        <f t="shared" si="18"/>
        <v>6</v>
      </c>
      <c r="B14" s="43">
        <v>22737.37</v>
      </c>
      <c r="C14" s="61"/>
      <c r="D14" s="43">
        <f t="shared" si="0"/>
        <v>31213.861536</v>
      </c>
      <c r="E14" s="44">
        <f t="shared" si="1"/>
        <v>773.77141579428803</v>
      </c>
      <c r="F14" s="43">
        <f t="shared" si="2"/>
        <v>2601.1551279999999</v>
      </c>
      <c r="G14" s="44">
        <f t="shared" si="3"/>
        <v>64.480951316190669</v>
      </c>
      <c r="H14" s="43">
        <f t="shared" si="4"/>
        <v>43.330144000000232</v>
      </c>
      <c r="I14" s="44">
        <f t="shared" si="5"/>
        <v>1.0741262125092088</v>
      </c>
      <c r="J14" s="43">
        <f t="shared" si="6"/>
        <v>17.218344000000233</v>
      </c>
      <c r="K14" s="44">
        <f t="shared" si="7"/>
        <v>0.42683159849182156</v>
      </c>
      <c r="L14" s="39">
        <f t="shared" si="8"/>
        <v>15.796488631578947</v>
      </c>
      <c r="M14" s="40">
        <f t="shared" si="9"/>
        <v>0.39158472459225102</v>
      </c>
      <c r="N14" s="39">
        <f t="shared" si="10"/>
        <v>7.8982443157894737</v>
      </c>
      <c r="O14" s="40">
        <f t="shared" si="11"/>
        <v>0.19579236229612551</v>
      </c>
      <c r="P14" s="39">
        <f t="shared" si="12"/>
        <v>3.1592977263157893</v>
      </c>
      <c r="Q14" s="40">
        <f t="shared" si="13"/>
        <v>7.8316944918450204E-2</v>
      </c>
      <c r="R14" s="24">
        <f t="shared" si="14"/>
        <v>16.059627157894738</v>
      </c>
      <c r="S14" s="24">
        <f t="shared" si="15"/>
        <v>0.39810775827145672</v>
      </c>
      <c r="T14" s="39">
        <f t="shared" si="16"/>
        <v>15.006664199999999</v>
      </c>
      <c r="U14" s="40">
        <f t="shared" si="17"/>
        <v>0.37200548836263847</v>
      </c>
      <c r="W14" s="37"/>
    </row>
    <row r="15" spans="1:23" x14ac:dyDescent="0.3">
      <c r="A15" s="17">
        <f t="shared" si="18"/>
        <v>7</v>
      </c>
      <c r="B15" s="43">
        <v>22749.06</v>
      </c>
      <c r="C15" s="61"/>
      <c r="D15" s="43">
        <f t="shared" si="0"/>
        <v>31229.909568000003</v>
      </c>
      <c r="E15" s="44">
        <f t="shared" si="1"/>
        <v>774.16923611610343</v>
      </c>
      <c r="F15" s="43">
        <f t="shared" si="2"/>
        <v>2602.4924640000004</v>
      </c>
      <c r="G15" s="44">
        <f t="shared" si="3"/>
        <v>64.514103009675296</v>
      </c>
      <c r="H15" s="43">
        <f t="shared" si="4"/>
        <v>41.992807999999968</v>
      </c>
      <c r="I15" s="44">
        <f t="shared" si="5"/>
        <v>1.0409745190245878</v>
      </c>
      <c r="J15" s="43">
        <f t="shared" si="6"/>
        <v>15.881007999999966</v>
      </c>
      <c r="K15" s="44">
        <f t="shared" si="7"/>
        <v>0.39367990500720046</v>
      </c>
      <c r="L15" s="39">
        <f t="shared" si="8"/>
        <v>15.804610105263158</v>
      </c>
      <c r="M15" s="40">
        <f t="shared" si="9"/>
        <v>0.39178605066604427</v>
      </c>
      <c r="N15" s="39">
        <f t="shared" si="10"/>
        <v>7.9023050526315792</v>
      </c>
      <c r="O15" s="40">
        <f t="shared" si="11"/>
        <v>0.19589302533302214</v>
      </c>
      <c r="P15" s="39">
        <f t="shared" si="12"/>
        <v>3.1609220210526319</v>
      </c>
      <c r="Q15" s="40">
        <f t="shared" si="13"/>
        <v>7.8357210133208857E-2</v>
      </c>
      <c r="R15" s="24">
        <f t="shared" si="14"/>
        <v>16.059627157894738</v>
      </c>
      <c r="S15" s="24">
        <f t="shared" si="15"/>
        <v>0.39810775827145672</v>
      </c>
      <c r="T15" s="39">
        <f t="shared" si="16"/>
        <v>15.014379600000002</v>
      </c>
      <c r="U15" s="40">
        <f t="shared" si="17"/>
        <v>0.37219674813274206</v>
      </c>
      <c r="W15" s="37"/>
    </row>
    <row r="16" spans="1:23" x14ac:dyDescent="0.3">
      <c r="A16" s="17">
        <f t="shared" si="18"/>
        <v>8</v>
      </c>
      <c r="B16" s="43">
        <v>23824.51</v>
      </c>
      <c r="C16" s="61"/>
      <c r="D16" s="43">
        <f t="shared" si="0"/>
        <v>32706.287327999999</v>
      </c>
      <c r="E16" s="44">
        <f t="shared" si="1"/>
        <v>810.76768479842531</v>
      </c>
      <c r="F16" s="43">
        <f t="shared" si="2"/>
        <v>2725.523944</v>
      </c>
      <c r="G16" s="44">
        <f t="shared" si="3"/>
        <v>67.563973733202118</v>
      </c>
      <c r="H16" s="43">
        <f t="shared" si="4"/>
        <v>0</v>
      </c>
      <c r="I16" s="44">
        <f t="shared" si="5"/>
        <v>0</v>
      </c>
      <c r="J16" s="43">
        <f t="shared" si="6"/>
        <v>0</v>
      </c>
      <c r="K16" s="44">
        <f t="shared" si="7"/>
        <v>0</v>
      </c>
      <c r="L16" s="39">
        <f t="shared" si="8"/>
        <v>16.551764842105264</v>
      </c>
      <c r="M16" s="40">
        <f t="shared" si="9"/>
        <v>0.41030753279272542</v>
      </c>
      <c r="N16" s="39">
        <f t="shared" si="10"/>
        <v>8.2758824210526321</v>
      </c>
      <c r="O16" s="40">
        <f t="shared" si="11"/>
        <v>0.20515376639636271</v>
      </c>
      <c r="P16" s="39">
        <f t="shared" si="12"/>
        <v>3.3103529684210526</v>
      </c>
      <c r="Q16" s="40">
        <f t="shared" si="13"/>
        <v>8.2061506558545078E-2</v>
      </c>
      <c r="R16" s="24">
        <f t="shared" si="14"/>
        <v>16.551764842105264</v>
      </c>
      <c r="S16" s="24">
        <f t="shared" si="15"/>
        <v>0.41030753279272542</v>
      </c>
      <c r="T16" s="39">
        <f t="shared" si="16"/>
        <v>15.7241766</v>
      </c>
      <c r="U16" s="40">
        <f t="shared" si="17"/>
        <v>0.3897921561530891</v>
      </c>
      <c r="W16" s="37"/>
    </row>
    <row r="17" spans="1:23" x14ac:dyDescent="0.3">
      <c r="A17" s="17">
        <f t="shared" si="18"/>
        <v>9</v>
      </c>
      <c r="B17" s="43">
        <v>23847.68</v>
      </c>
      <c r="C17" s="61"/>
      <c r="D17" s="43">
        <f t="shared" si="0"/>
        <v>32738.095104</v>
      </c>
      <c r="E17" s="44">
        <f t="shared" si="1"/>
        <v>811.5561789692091</v>
      </c>
      <c r="F17" s="43">
        <f t="shared" si="2"/>
        <v>2728.1745919999998</v>
      </c>
      <c r="G17" s="44">
        <f t="shared" si="3"/>
        <v>67.629681580767425</v>
      </c>
      <c r="H17" s="43">
        <f t="shared" si="4"/>
        <v>0</v>
      </c>
      <c r="I17" s="44">
        <f t="shared" si="5"/>
        <v>0</v>
      </c>
      <c r="J17" s="43">
        <f t="shared" si="6"/>
        <v>0</v>
      </c>
      <c r="K17" s="44">
        <f t="shared" si="7"/>
        <v>0</v>
      </c>
      <c r="L17" s="39">
        <f t="shared" si="8"/>
        <v>16.567861894736843</v>
      </c>
      <c r="M17" s="40">
        <f t="shared" si="9"/>
        <v>0.41070656830425567</v>
      </c>
      <c r="N17" s="39">
        <f t="shared" si="10"/>
        <v>8.2839309473684217</v>
      </c>
      <c r="O17" s="40">
        <f t="shared" si="11"/>
        <v>0.20535328415212784</v>
      </c>
      <c r="P17" s="39">
        <f t="shared" si="12"/>
        <v>3.3135723789473688</v>
      </c>
      <c r="Q17" s="40">
        <f t="shared" si="13"/>
        <v>8.2141313660851131E-2</v>
      </c>
      <c r="R17" s="24">
        <f t="shared" si="14"/>
        <v>16.567861894736843</v>
      </c>
      <c r="S17" s="24">
        <f t="shared" si="15"/>
        <v>0.41070656830425567</v>
      </c>
      <c r="T17" s="39">
        <f t="shared" si="16"/>
        <v>15.739468799999999</v>
      </c>
      <c r="U17" s="40">
        <f t="shared" si="17"/>
        <v>0.39017123988904284</v>
      </c>
      <c r="W17" s="37"/>
    </row>
    <row r="18" spans="1:23" x14ac:dyDescent="0.3">
      <c r="A18" s="17">
        <f t="shared" si="18"/>
        <v>10</v>
      </c>
      <c r="B18" s="43">
        <v>24923.16</v>
      </c>
      <c r="C18" s="61"/>
      <c r="D18" s="43">
        <f t="shared" si="0"/>
        <v>34214.514047999997</v>
      </c>
      <c r="E18" s="44">
        <f t="shared" si="1"/>
        <v>848.15564857622348</v>
      </c>
      <c r="F18" s="43">
        <f t="shared" si="2"/>
        <v>2851.2095039999999</v>
      </c>
      <c r="G18" s="44">
        <f t="shared" si="3"/>
        <v>70.679637381351966</v>
      </c>
      <c r="H18" s="43">
        <f t="shared" si="4"/>
        <v>0</v>
      </c>
      <c r="I18" s="44">
        <f t="shared" si="5"/>
        <v>0</v>
      </c>
      <c r="J18" s="43">
        <f t="shared" si="6"/>
        <v>0</v>
      </c>
      <c r="K18" s="44">
        <f t="shared" si="7"/>
        <v>0</v>
      </c>
      <c r="L18" s="39">
        <f t="shared" si="8"/>
        <v>17.31503747368421</v>
      </c>
      <c r="M18" s="40">
        <f t="shared" si="9"/>
        <v>0.42922856709323054</v>
      </c>
      <c r="N18" s="39">
        <f t="shared" si="10"/>
        <v>8.6575187368421052</v>
      </c>
      <c r="O18" s="40">
        <f t="shared" si="11"/>
        <v>0.21461428354661527</v>
      </c>
      <c r="P18" s="39">
        <f t="shared" si="12"/>
        <v>3.4630074947368419</v>
      </c>
      <c r="Q18" s="40">
        <f t="shared" si="13"/>
        <v>8.5845713418646108E-2</v>
      </c>
      <c r="R18" s="24">
        <f t="shared" si="14"/>
        <v>17.31503747368421</v>
      </c>
      <c r="S18" s="24">
        <f t="shared" si="15"/>
        <v>0.42922856709323054</v>
      </c>
      <c r="T18" s="39">
        <f t="shared" si="16"/>
        <v>16.4492856</v>
      </c>
      <c r="U18" s="40">
        <f t="shared" si="17"/>
        <v>0.40776713873856901</v>
      </c>
      <c r="W18" s="37"/>
    </row>
    <row r="19" spans="1:23" x14ac:dyDescent="0.3">
      <c r="A19" s="17">
        <f t="shared" si="18"/>
        <v>11</v>
      </c>
      <c r="B19" s="43">
        <v>24931.24</v>
      </c>
      <c r="C19" s="61"/>
      <c r="D19" s="43">
        <f t="shared" si="0"/>
        <v>34225.606272000005</v>
      </c>
      <c r="E19" s="44">
        <f t="shared" si="1"/>
        <v>848.43061762671709</v>
      </c>
      <c r="F19" s="43">
        <f t="shared" si="2"/>
        <v>2852.1338560000004</v>
      </c>
      <c r="G19" s="44">
        <f t="shared" si="3"/>
        <v>70.702551468893091</v>
      </c>
      <c r="H19" s="43">
        <f t="shared" si="4"/>
        <v>0</v>
      </c>
      <c r="I19" s="44">
        <f t="shared" si="5"/>
        <v>0</v>
      </c>
      <c r="J19" s="43">
        <f t="shared" si="6"/>
        <v>0</v>
      </c>
      <c r="K19" s="44">
        <f t="shared" si="7"/>
        <v>0</v>
      </c>
      <c r="L19" s="39">
        <f t="shared" si="8"/>
        <v>17.320650947368424</v>
      </c>
      <c r="M19" s="40">
        <f t="shared" si="9"/>
        <v>0.42936772147101071</v>
      </c>
      <c r="N19" s="39">
        <f t="shared" si="10"/>
        <v>8.6603254736842121</v>
      </c>
      <c r="O19" s="40">
        <f t="shared" si="11"/>
        <v>0.21468386073550536</v>
      </c>
      <c r="P19" s="39">
        <f t="shared" si="12"/>
        <v>3.4641301894736847</v>
      </c>
      <c r="Q19" s="40">
        <f t="shared" si="13"/>
        <v>8.5873544294202131E-2</v>
      </c>
      <c r="R19" s="24">
        <f t="shared" si="14"/>
        <v>17.320650947368424</v>
      </c>
      <c r="S19" s="24">
        <f t="shared" si="15"/>
        <v>0.42936772147101071</v>
      </c>
      <c r="T19" s="39">
        <f t="shared" si="16"/>
        <v>16.454618400000001</v>
      </c>
      <c r="U19" s="40">
        <f t="shared" si="17"/>
        <v>0.40789933539746009</v>
      </c>
      <c r="W19" s="37"/>
    </row>
    <row r="20" spans="1:23" x14ac:dyDescent="0.3">
      <c r="A20" s="17">
        <f t="shared" si="18"/>
        <v>12</v>
      </c>
      <c r="B20" s="43">
        <v>26006.69</v>
      </c>
      <c r="C20" s="61"/>
      <c r="D20" s="43">
        <f t="shared" si="0"/>
        <v>35701.984032</v>
      </c>
      <c r="E20" s="44">
        <f t="shared" si="1"/>
        <v>885.02906630903897</v>
      </c>
      <c r="F20" s="43">
        <f t="shared" si="2"/>
        <v>2975.1653359999996</v>
      </c>
      <c r="G20" s="44">
        <f t="shared" si="3"/>
        <v>73.7524221924199</v>
      </c>
      <c r="H20" s="43">
        <f t="shared" si="4"/>
        <v>0</v>
      </c>
      <c r="I20" s="44">
        <f t="shared" si="5"/>
        <v>0</v>
      </c>
      <c r="J20" s="43">
        <f t="shared" si="6"/>
        <v>0</v>
      </c>
      <c r="K20" s="44">
        <f t="shared" si="7"/>
        <v>0</v>
      </c>
      <c r="L20" s="39">
        <f t="shared" si="8"/>
        <v>18.067805684210526</v>
      </c>
      <c r="M20" s="40">
        <f t="shared" si="9"/>
        <v>0.4478892035976918</v>
      </c>
      <c r="N20" s="39">
        <f t="shared" si="10"/>
        <v>9.0339028421052632</v>
      </c>
      <c r="O20" s="40">
        <f t="shared" si="11"/>
        <v>0.2239446017988459</v>
      </c>
      <c r="P20" s="39">
        <f t="shared" si="12"/>
        <v>3.6135611368421054</v>
      </c>
      <c r="Q20" s="40">
        <f t="shared" si="13"/>
        <v>8.9577840719538365E-2</v>
      </c>
      <c r="R20" s="24">
        <f t="shared" si="14"/>
        <v>18.067805684210523</v>
      </c>
      <c r="S20" s="24">
        <f t="shared" si="15"/>
        <v>0.44788920359769169</v>
      </c>
      <c r="T20" s="39">
        <f t="shared" si="16"/>
        <v>17.164415399999999</v>
      </c>
      <c r="U20" s="40">
        <f t="shared" si="17"/>
        <v>0.42549474341780719</v>
      </c>
      <c r="W20" s="37"/>
    </row>
    <row r="21" spans="1:23" x14ac:dyDescent="0.3">
      <c r="A21" s="17">
        <f t="shared" si="18"/>
        <v>13</v>
      </c>
      <c r="B21" s="43">
        <v>26014.77</v>
      </c>
      <c r="C21" s="61"/>
      <c r="D21" s="43">
        <f t="shared" si="0"/>
        <v>35713.076256</v>
      </c>
      <c r="E21" s="44">
        <f t="shared" si="1"/>
        <v>885.30403535953235</v>
      </c>
      <c r="F21" s="43">
        <f t="shared" si="2"/>
        <v>2976.089688</v>
      </c>
      <c r="G21" s="44">
        <f t="shared" si="3"/>
        <v>73.775336279961039</v>
      </c>
      <c r="H21" s="43">
        <f t="shared" si="4"/>
        <v>0</v>
      </c>
      <c r="I21" s="44">
        <f t="shared" si="5"/>
        <v>0</v>
      </c>
      <c r="J21" s="43">
        <f t="shared" si="6"/>
        <v>0</v>
      </c>
      <c r="K21" s="44">
        <f t="shared" si="7"/>
        <v>0</v>
      </c>
      <c r="L21" s="39">
        <f t="shared" si="8"/>
        <v>18.073419157894737</v>
      </c>
      <c r="M21" s="40">
        <f t="shared" si="9"/>
        <v>0.44802835797547186</v>
      </c>
      <c r="N21" s="39">
        <f t="shared" si="10"/>
        <v>9.0367095789473684</v>
      </c>
      <c r="O21" s="40">
        <f t="shared" si="11"/>
        <v>0.22401417898773593</v>
      </c>
      <c r="P21" s="39">
        <f t="shared" si="12"/>
        <v>3.6146838315789473</v>
      </c>
      <c r="Q21" s="40">
        <f t="shared" si="13"/>
        <v>8.9605671595094374E-2</v>
      </c>
      <c r="R21" s="24">
        <f t="shared" si="14"/>
        <v>18.073419157894737</v>
      </c>
      <c r="S21" s="24">
        <f t="shared" si="15"/>
        <v>0.44802835797547186</v>
      </c>
      <c r="T21" s="39">
        <f t="shared" si="16"/>
        <v>17.169748200000001</v>
      </c>
      <c r="U21" s="40">
        <f t="shared" si="17"/>
        <v>0.42562694007669827</v>
      </c>
      <c r="W21" s="37"/>
    </row>
    <row r="22" spans="1:23" x14ac:dyDescent="0.3">
      <c r="A22" s="17">
        <f t="shared" si="18"/>
        <v>14</v>
      </c>
      <c r="B22" s="43">
        <v>27090.25</v>
      </c>
      <c r="C22" s="61"/>
      <c r="D22" s="43">
        <f t="shared" si="0"/>
        <v>37189.495199999998</v>
      </c>
      <c r="E22" s="44">
        <f t="shared" si="1"/>
        <v>921.90350496654673</v>
      </c>
      <c r="F22" s="43">
        <f t="shared" si="2"/>
        <v>3099.1246000000001</v>
      </c>
      <c r="G22" s="44">
        <f t="shared" si="3"/>
        <v>76.825292080545566</v>
      </c>
      <c r="H22" s="43">
        <f t="shared" si="4"/>
        <v>0</v>
      </c>
      <c r="I22" s="44">
        <f t="shared" si="5"/>
        <v>0</v>
      </c>
      <c r="J22" s="43">
        <f t="shared" si="6"/>
        <v>0</v>
      </c>
      <c r="K22" s="44">
        <f t="shared" si="7"/>
        <v>0</v>
      </c>
      <c r="L22" s="39">
        <f t="shared" si="8"/>
        <v>18.820594736842104</v>
      </c>
      <c r="M22" s="40">
        <f t="shared" si="9"/>
        <v>0.46655035676444673</v>
      </c>
      <c r="N22" s="39">
        <f t="shared" si="10"/>
        <v>9.4102973684210518</v>
      </c>
      <c r="O22" s="40">
        <f t="shared" si="11"/>
        <v>0.23327517838222336</v>
      </c>
      <c r="P22" s="39">
        <f t="shared" si="12"/>
        <v>3.7641189473684209</v>
      </c>
      <c r="Q22" s="40">
        <f t="shared" si="13"/>
        <v>9.3310071352889351E-2</v>
      </c>
      <c r="R22" s="24">
        <f t="shared" si="14"/>
        <v>18.820594736842104</v>
      </c>
      <c r="S22" s="24">
        <f t="shared" si="15"/>
        <v>0.46655035676444673</v>
      </c>
      <c r="T22" s="39">
        <f t="shared" si="16"/>
        <v>17.879564999999999</v>
      </c>
      <c r="U22" s="40">
        <f t="shared" si="17"/>
        <v>0.44322283892622438</v>
      </c>
      <c r="W22" s="37"/>
    </row>
    <row r="23" spans="1:23" x14ac:dyDescent="0.3">
      <c r="A23" s="17">
        <f t="shared" si="18"/>
        <v>15</v>
      </c>
      <c r="B23" s="43">
        <v>27098.3</v>
      </c>
      <c r="C23" s="61"/>
      <c r="D23" s="43">
        <f t="shared" si="0"/>
        <v>37200.546239999996</v>
      </c>
      <c r="E23" s="44">
        <f t="shared" si="1"/>
        <v>922.17745309234772</v>
      </c>
      <c r="F23" s="43">
        <f t="shared" si="2"/>
        <v>3100.0455200000001</v>
      </c>
      <c r="G23" s="44">
        <f t="shared" si="3"/>
        <v>76.848121091028986</v>
      </c>
      <c r="H23" s="43">
        <f t="shared" si="4"/>
        <v>0</v>
      </c>
      <c r="I23" s="44">
        <f t="shared" si="5"/>
        <v>0</v>
      </c>
      <c r="J23" s="43">
        <f t="shared" si="6"/>
        <v>0</v>
      </c>
      <c r="K23" s="44">
        <f t="shared" si="7"/>
        <v>0</v>
      </c>
      <c r="L23" s="39">
        <f t="shared" si="8"/>
        <v>18.826187368421049</v>
      </c>
      <c r="M23" s="40">
        <f t="shared" si="9"/>
        <v>0.46668899447993301</v>
      </c>
      <c r="N23" s="39">
        <f t="shared" si="10"/>
        <v>9.4130936842105246</v>
      </c>
      <c r="O23" s="40">
        <f t="shared" si="11"/>
        <v>0.2333444972399665</v>
      </c>
      <c r="P23" s="39">
        <f t="shared" si="12"/>
        <v>3.76523747368421</v>
      </c>
      <c r="Q23" s="40">
        <f t="shared" si="13"/>
        <v>9.3337798895986604E-2</v>
      </c>
      <c r="R23" s="24">
        <f t="shared" si="14"/>
        <v>18.826187368421053</v>
      </c>
      <c r="S23" s="24">
        <f t="shared" si="15"/>
        <v>0.46668899447993306</v>
      </c>
      <c r="T23" s="39">
        <f t="shared" si="16"/>
        <v>17.884877999999997</v>
      </c>
      <c r="U23" s="40">
        <f t="shared" si="17"/>
        <v>0.44335454475593633</v>
      </c>
      <c r="W23" s="37"/>
    </row>
    <row r="24" spans="1:23" x14ac:dyDescent="0.3">
      <c r="A24" s="17">
        <f t="shared" si="18"/>
        <v>16</v>
      </c>
      <c r="B24" s="43">
        <v>28173.78</v>
      </c>
      <c r="C24" s="61"/>
      <c r="D24" s="43">
        <f t="shared" si="0"/>
        <v>38676.965184000001</v>
      </c>
      <c r="E24" s="44">
        <f t="shared" si="1"/>
        <v>958.77692269936222</v>
      </c>
      <c r="F24" s="43">
        <f t="shared" si="2"/>
        <v>3223.0804320000002</v>
      </c>
      <c r="G24" s="44">
        <f t="shared" si="3"/>
        <v>79.898076891613513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19.57336294736842</v>
      </c>
      <c r="M24" s="40">
        <f t="shared" si="9"/>
        <v>0.48521099326890793</v>
      </c>
      <c r="N24" s="39">
        <f t="shared" si="10"/>
        <v>9.7866814736842098</v>
      </c>
      <c r="O24" s="40">
        <f t="shared" si="11"/>
        <v>0.24260549663445397</v>
      </c>
      <c r="P24" s="39">
        <f t="shared" si="12"/>
        <v>3.914672589473684</v>
      </c>
      <c r="Q24" s="40">
        <f t="shared" si="13"/>
        <v>9.7042198653781594E-2</v>
      </c>
      <c r="R24" s="24">
        <f t="shared" si="14"/>
        <v>19.573362947368423</v>
      </c>
      <c r="S24" s="24">
        <f t="shared" si="15"/>
        <v>0.48521099326890804</v>
      </c>
      <c r="T24" s="39">
        <f t="shared" si="16"/>
        <v>18.594694799999999</v>
      </c>
      <c r="U24" s="40">
        <f t="shared" si="17"/>
        <v>0.46095044360546256</v>
      </c>
      <c r="W24" s="37"/>
    </row>
    <row r="25" spans="1:23" x14ac:dyDescent="0.3">
      <c r="A25" s="17">
        <f t="shared" si="18"/>
        <v>17</v>
      </c>
      <c r="B25" s="43">
        <v>28184.81</v>
      </c>
      <c r="C25" s="61"/>
      <c r="D25" s="43">
        <f t="shared" si="0"/>
        <v>38692.107168000002</v>
      </c>
      <c r="E25" s="44">
        <f t="shared" si="1"/>
        <v>959.15228267794419</v>
      </c>
      <c r="F25" s="43">
        <f t="shared" si="2"/>
        <v>3224.3422639999999</v>
      </c>
      <c r="G25" s="44">
        <f t="shared" si="3"/>
        <v>79.929356889828682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19.581025894736843</v>
      </c>
      <c r="M25" s="40">
        <f t="shared" si="9"/>
        <v>0.48540095277223899</v>
      </c>
      <c r="N25" s="39">
        <f t="shared" si="10"/>
        <v>9.7905129473684216</v>
      </c>
      <c r="O25" s="40">
        <f t="shared" si="11"/>
        <v>0.2427004763861195</v>
      </c>
      <c r="P25" s="39">
        <f t="shared" si="12"/>
        <v>3.9162051789473686</v>
      </c>
      <c r="Q25" s="40">
        <f t="shared" si="13"/>
        <v>9.708019055444779E-2</v>
      </c>
      <c r="R25" s="24">
        <f t="shared" si="14"/>
        <v>19.58102589473684</v>
      </c>
      <c r="S25" s="24">
        <f t="shared" si="15"/>
        <v>0.48540095277223888</v>
      </c>
      <c r="T25" s="39">
        <f t="shared" si="16"/>
        <v>18.601974600000002</v>
      </c>
      <c r="U25" s="40">
        <f t="shared" si="17"/>
        <v>0.46113090513362703</v>
      </c>
      <c r="W25" s="37"/>
    </row>
    <row r="26" spans="1:23" x14ac:dyDescent="0.3">
      <c r="A26" s="17">
        <f t="shared" si="18"/>
        <v>18</v>
      </c>
      <c r="B26" s="43">
        <v>29260.29</v>
      </c>
      <c r="C26" s="61"/>
      <c r="D26" s="43">
        <f t="shared" si="0"/>
        <v>40168.526112</v>
      </c>
      <c r="E26" s="44">
        <f t="shared" si="1"/>
        <v>995.75175228495857</v>
      </c>
      <c r="F26" s="43">
        <f t="shared" si="2"/>
        <v>3347.377176</v>
      </c>
      <c r="G26" s="44">
        <f t="shared" si="3"/>
        <v>82.979312690413209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20.32820147368421</v>
      </c>
      <c r="M26" s="40">
        <f t="shared" si="9"/>
        <v>0.50392295156121381</v>
      </c>
      <c r="N26" s="39">
        <f t="shared" si="10"/>
        <v>10.164100736842105</v>
      </c>
      <c r="O26" s="40">
        <f t="shared" si="11"/>
        <v>0.2519614757806069</v>
      </c>
      <c r="P26" s="39">
        <f t="shared" si="12"/>
        <v>4.0656402947368422</v>
      </c>
      <c r="Q26" s="40">
        <f t="shared" si="13"/>
        <v>0.10078459031224277</v>
      </c>
      <c r="R26" s="24">
        <f t="shared" si="14"/>
        <v>20.32820147368421</v>
      </c>
      <c r="S26" s="24">
        <f t="shared" si="15"/>
        <v>0.50392295156121381</v>
      </c>
      <c r="T26" s="39">
        <f t="shared" si="16"/>
        <v>19.311791400000001</v>
      </c>
      <c r="U26" s="40">
        <f t="shared" si="17"/>
        <v>0.47872680398315315</v>
      </c>
      <c r="W26" s="37"/>
    </row>
    <row r="27" spans="1:23" x14ac:dyDescent="0.3">
      <c r="A27" s="17">
        <f t="shared" si="18"/>
        <v>19</v>
      </c>
      <c r="B27" s="43">
        <v>29271.99</v>
      </c>
      <c r="C27" s="61"/>
      <c r="D27" s="43">
        <f t="shared" si="0"/>
        <v>40184.587872000004</v>
      </c>
      <c r="E27" s="44">
        <f t="shared" si="1"/>
        <v>996.14991291500485</v>
      </c>
      <c r="F27" s="43">
        <f t="shared" si="2"/>
        <v>3348.7156559999999</v>
      </c>
      <c r="G27" s="44">
        <f t="shared" si="3"/>
        <v>83.012492742917061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20.336329894736846</v>
      </c>
      <c r="M27" s="40">
        <f t="shared" si="9"/>
        <v>0.50412444985577176</v>
      </c>
      <c r="N27" s="39">
        <f t="shared" si="10"/>
        <v>10.168164947368423</v>
      </c>
      <c r="O27" s="40">
        <f t="shared" si="11"/>
        <v>0.25206222492788588</v>
      </c>
      <c r="P27" s="39">
        <f t="shared" si="12"/>
        <v>4.0672659789473693</v>
      </c>
      <c r="Q27" s="40">
        <f t="shared" si="13"/>
        <v>0.10082488997115435</v>
      </c>
      <c r="R27" s="24">
        <f t="shared" si="14"/>
        <v>20.336329894736842</v>
      </c>
      <c r="S27" s="24">
        <f t="shared" si="15"/>
        <v>0.50412444985577165</v>
      </c>
      <c r="T27" s="39">
        <f t="shared" si="16"/>
        <v>19.319513400000002</v>
      </c>
      <c r="U27" s="40">
        <f t="shared" si="17"/>
        <v>0.47891822736298312</v>
      </c>
      <c r="W27" s="37"/>
    </row>
    <row r="28" spans="1:23" x14ac:dyDescent="0.3">
      <c r="A28" s="17">
        <f t="shared" si="18"/>
        <v>20</v>
      </c>
      <c r="B28" s="43">
        <v>30347.439999999999</v>
      </c>
      <c r="C28" s="61"/>
      <c r="D28" s="43">
        <f t="shared" si="0"/>
        <v>41660.965631999999</v>
      </c>
      <c r="E28" s="44">
        <f t="shared" si="1"/>
        <v>1032.7483615973267</v>
      </c>
      <c r="F28" s="43">
        <f t="shared" si="2"/>
        <v>3471.747136</v>
      </c>
      <c r="G28" s="44">
        <f t="shared" si="3"/>
        <v>86.062363466443898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21.083484631578948</v>
      </c>
      <c r="M28" s="40">
        <f t="shared" si="9"/>
        <v>0.52264593198245279</v>
      </c>
      <c r="N28" s="39">
        <f t="shared" si="10"/>
        <v>10.541742315789474</v>
      </c>
      <c r="O28" s="40">
        <f t="shared" si="11"/>
        <v>0.2613229659912264</v>
      </c>
      <c r="P28" s="39">
        <f t="shared" si="12"/>
        <v>4.2166969263157892</v>
      </c>
      <c r="Q28" s="40">
        <f t="shared" si="13"/>
        <v>0.10452918639649054</v>
      </c>
      <c r="R28" s="24">
        <f t="shared" si="14"/>
        <v>21.083484631578948</v>
      </c>
      <c r="S28" s="24">
        <f t="shared" si="15"/>
        <v>0.52264593198245279</v>
      </c>
      <c r="T28" s="39">
        <f t="shared" si="16"/>
        <v>20.0293104</v>
      </c>
      <c r="U28" s="40">
        <f t="shared" si="17"/>
        <v>0.49651363538333015</v>
      </c>
      <c r="W28" s="37"/>
    </row>
    <row r="29" spans="1:23" x14ac:dyDescent="0.3">
      <c r="A29" s="17">
        <f t="shared" si="18"/>
        <v>21</v>
      </c>
      <c r="B29" s="43">
        <v>30359.13</v>
      </c>
      <c r="C29" s="61"/>
      <c r="D29" s="43">
        <f t="shared" si="0"/>
        <v>41677.013664000006</v>
      </c>
      <c r="E29" s="44">
        <f t="shared" si="1"/>
        <v>1033.1461819191422</v>
      </c>
      <c r="F29" s="43">
        <f t="shared" si="2"/>
        <v>3473.0844720000005</v>
      </c>
      <c r="G29" s="44">
        <f t="shared" si="3"/>
        <v>86.095515159928524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21.09160610526316</v>
      </c>
      <c r="M29" s="40">
        <f t="shared" si="9"/>
        <v>0.5228472580562461</v>
      </c>
      <c r="N29" s="39">
        <f t="shared" si="10"/>
        <v>10.54580305263158</v>
      </c>
      <c r="O29" s="40">
        <f t="shared" si="11"/>
        <v>0.26142362902812305</v>
      </c>
      <c r="P29" s="39">
        <f t="shared" si="12"/>
        <v>4.2183212210526317</v>
      </c>
      <c r="Q29" s="40">
        <f t="shared" si="13"/>
        <v>0.1045694516112492</v>
      </c>
      <c r="R29" s="24">
        <f t="shared" si="14"/>
        <v>21.09160610526316</v>
      </c>
      <c r="S29" s="24">
        <f t="shared" si="15"/>
        <v>0.5228472580562461</v>
      </c>
      <c r="T29" s="39">
        <f t="shared" si="16"/>
        <v>20.037025800000002</v>
      </c>
      <c r="U29" s="40">
        <f t="shared" si="17"/>
        <v>0.49670489515343375</v>
      </c>
      <c r="W29" s="37"/>
    </row>
    <row r="30" spans="1:23" x14ac:dyDescent="0.3">
      <c r="A30" s="17">
        <f t="shared" si="18"/>
        <v>22</v>
      </c>
      <c r="B30" s="43">
        <v>31434.61</v>
      </c>
      <c r="C30" s="61"/>
      <c r="D30" s="43">
        <f t="shared" si="0"/>
        <v>43153.432608000003</v>
      </c>
      <c r="E30" s="44">
        <f t="shared" si="1"/>
        <v>1069.7456515261565</v>
      </c>
      <c r="F30" s="43">
        <f t="shared" si="2"/>
        <v>3596.1193840000001</v>
      </c>
      <c r="G30" s="44">
        <f t="shared" si="3"/>
        <v>89.145470960513038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21.838781684210527</v>
      </c>
      <c r="M30" s="40">
        <f t="shared" si="9"/>
        <v>0.54136925684522097</v>
      </c>
      <c r="N30" s="39">
        <f t="shared" si="10"/>
        <v>10.919390842105264</v>
      </c>
      <c r="O30" s="40">
        <f t="shared" si="11"/>
        <v>0.27068462842261048</v>
      </c>
      <c r="P30" s="39">
        <f t="shared" si="12"/>
        <v>4.3677563368421053</v>
      </c>
      <c r="Q30" s="40">
        <f t="shared" si="13"/>
        <v>0.10827385136904417</v>
      </c>
      <c r="R30" s="24">
        <f t="shared" si="14"/>
        <v>21.838781684210527</v>
      </c>
      <c r="S30" s="24">
        <f t="shared" si="15"/>
        <v>0.54136925684522097</v>
      </c>
      <c r="T30" s="39">
        <f t="shared" si="16"/>
        <v>20.746842600000001</v>
      </c>
      <c r="U30" s="40">
        <f t="shared" si="17"/>
        <v>0.51430079400295992</v>
      </c>
      <c r="W30" s="37"/>
    </row>
    <row r="31" spans="1:23" x14ac:dyDescent="0.3">
      <c r="A31" s="17">
        <f t="shared" si="18"/>
        <v>23</v>
      </c>
      <c r="B31" s="43">
        <v>32521.759999999998</v>
      </c>
      <c r="C31" s="61"/>
      <c r="D31" s="43">
        <f t="shared" si="0"/>
        <v>44645.872127999995</v>
      </c>
      <c r="E31" s="44">
        <f t="shared" si="1"/>
        <v>1106.7422608385245</v>
      </c>
      <c r="F31" s="43">
        <f t="shared" si="2"/>
        <v>3720.4893440000001</v>
      </c>
      <c r="G31" s="44">
        <f t="shared" si="3"/>
        <v>92.228521736543726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22.594064842105261</v>
      </c>
      <c r="M31" s="40">
        <f t="shared" si="9"/>
        <v>0.56009223726645985</v>
      </c>
      <c r="N31" s="39">
        <f t="shared" si="10"/>
        <v>11.297032421052631</v>
      </c>
      <c r="O31" s="40">
        <f t="shared" si="11"/>
        <v>0.28004611863322992</v>
      </c>
      <c r="P31" s="39">
        <f t="shared" si="12"/>
        <v>4.5188129684210523</v>
      </c>
      <c r="Q31" s="40">
        <f t="shared" si="13"/>
        <v>0.11201844745329195</v>
      </c>
      <c r="R31" s="24">
        <f t="shared" si="14"/>
        <v>22.594064842105265</v>
      </c>
      <c r="S31" s="24">
        <f t="shared" si="15"/>
        <v>0.56009223726645985</v>
      </c>
      <c r="T31" s="39">
        <f t="shared" si="16"/>
        <v>21.464361599999997</v>
      </c>
      <c r="U31" s="40">
        <f t="shared" si="17"/>
        <v>0.53208762540313681</v>
      </c>
      <c r="W31" s="37"/>
    </row>
    <row r="32" spans="1:23" x14ac:dyDescent="0.3">
      <c r="A32" s="17">
        <f t="shared" si="18"/>
        <v>24</v>
      </c>
      <c r="B32" s="43">
        <v>33597.24</v>
      </c>
      <c r="C32" s="61"/>
      <c r="D32" s="43">
        <f t="shared" si="0"/>
        <v>46122.291072</v>
      </c>
      <c r="E32" s="44">
        <f t="shared" si="1"/>
        <v>1143.341730445539</v>
      </c>
      <c r="F32" s="43">
        <f t="shared" si="2"/>
        <v>3843.5242560000002</v>
      </c>
      <c r="G32" s="44">
        <f t="shared" si="3"/>
        <v>95.278477537128254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23.341240421052632</v>
      </c>
      <c r="M32" s="40">
        <f t="shared" si="9"/>
        <v>0.57861423605543472</v>
      </c>
      <c r="N32" s="39">
        <f t="shared" si="10"/>
        <v>11.670620210526316</v>
      </c>
      <c r="O32" s="40">
        <f t="shared" si="11"/>
        <v>0.28930711802771736</v>
      </c>
      <c r="P32" s="39">
        <f t="shared" si="12"/>
        <v>4.6682480842105267</v>
      </c>
      <c r="Q32" s="40">
        <f t="shared" si="13"/>
        <v>0.11572284721108696</v>
      </c>
      <c r="R32" s="24">
        <f t="shared" si="14"/>
        <v>23.341240421052632</v>
      </c>
      <c r="S32" s="24">
        <f t="shared" si="15"/>
        <v>0.57861423605543472</v>
      </c>
      <c r="T32" s="39">
        <f t="shared" si="16"/>
        <v>22.174178399999999</v>
      </c>
      <c r="U32" s="40">
        <f t="shared" si="17"/>
        <v>0.54968352425266298</v>
      </c>
      <c r="W32" s="37"/>
    </row>
    <row r="33" spans="1:23" x14ac:dyDescent="0.3">
      <c r="A33" s="17">
        <f t="shared" si="18"/>
        <v>25</v>
      </c>
      <c r="B33" s="43">
        <v>33608.9</v>
      </c>
      <c r="C33" s="61"/>
      <c r="D33" s="43">
        <f t="shared" si="0"/>
        <v>46138.297920000005</v>
      </c>
      <c r="E33" s="44">
        <f t="shared" si="1"/>
        <v>1143.738529842662</v>
      </c>
      <c r="F33" s="43">
        <f t="shared" si="2"/>
        <v>3844.8581600000002</v>
      </c>
      <c r="G33" s="44">
        <f t="shared" si="3"/>
        <v>95.311544153555175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23.34934105263158</v>
      </c>
      <c r="M33" s="40">
        <f t="shared" si="9"/>
        <v>0.57881504546693419</v>
      </c>
      <c r="N33" s="39">
        <f t="shared" si="10"/>
        <v>11.67467052631579</v>
      </c>
      <c r="O33" s="40">
        <f t="shared" si="11"/>
        <v>0.28940752273346709</v>
      </c>
      <c r="P33" s="39">
        <f t="shared" si="12"/>
        <v>4.6698682105263156</v>
      </c>
      <c r="Q33" s="40">
        <f t="shared" si="13"/>
        <v>0.11576300909338684</v>
      </c>
      <c r="R33" s="24">
        <f t="shared" si="14"/>
        <v>23.34934105263158</v>
      </c>
      <c r="S33" s="24">
        <f t="shared" si="15"/>
        <v>0.57881504546693419</v>
      </c>
      <c r="T33" s="39">
        <f t="shared" si="16"/>
        <v>22.181874000000001</v>
      </c>
      <c r="U33" s="40">
        <f t="shared" si="17"/>
        <v>0.54987429319358749</v>
      </c>
      <c r="W33" s="37"/>
    </row>
    <row r="34" spans="1:23" x14ac:dyDescent="0.3">
      <c r="A34" s="17">
        <f t="shared" si="18"/>
        <v>26</v>
      </c>
      <c r="B34" s="43">
        <v>33608.9</v>
      </c>
      <c r="C34" s="61"/>
      <c r="D34" s="43">
        <f t="shared" si="0"/>
        <v>46138.297920000005</v>
      </c>
      <c r="E34" s="44">
        <f t="shared" si="1"/>
        <v>1143.738529842662</v>
      </c>
      <c r="F34" s="43">
        <f t="shared" si="2"/>
        <v>3844.8581600000002</v>
      </c>
      <c r="G34" s="44">
        <f t="shared" si="3"/>
        <v>95.311544153555175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23.34934105263158</v>
      </c>
      <c r="M34" s="40">
        <f t="shared" si="9"/>
        <v>0.57881504546693419</v>
      </c>
      <c r="N34" s="39">
        <f t="shared" si="10"/>
        <v>11.67467052631579</v>
      </c>
      <c r="O34" s="40">
        <f t="shared" si="11"/>
        <v>0.28940752273346709</v>
      </c>
      <c r="P34" s="39">
        <f t="shared" si="12"/>
        <v>4.6698682105263156</v>
      </c>
      <c r="Q34" s="40">
        <f t="shared" si="13"/>
        <v>0.11576300909338684</v>
      </c>
      <c r="R34" s="24">
        <f t="shared" si="14"/>
        <v>23.34934105263158</v>
      </c>
      <c r="S34" s="24">
        <f t="shared" si="15"/>
        <v>0.57881504546693419</v>
      </c>
      <c r="T34" s="39">
        <f t="shared" si="16"/>
        <v>22.181874000000001</v>
      </c>
      <c r="U34" s="40">
        <f t="shared" si="17"/>
        <v>0.54987429319358749</v>
      </c>
      <c r="W34" s="37"/>
    </row>
    <row r="35" spans="1:23" x14ac:dyDescent="0.3">
      <c r="A35" s="17">
        <f t="shared" si="18"/>
        <v>27</v>
      </c>
      <c r="B35" s="43">
        <v>33620.6</v>
      </c>
      <c r="C35" s="61"/>
      <c r="D35" s="43">
        <f t="shared" si="0"/>
        <v>46154.359680000001</v>
      </c>
      <c r="E35" s="44">
        <f t="shared" si="1"/>
        <v>1144.1366904727081</v>
      </c>
      <c r="F35" s="43">
        <f t="shared" si="2"/>
        <v>3846.1966400000001</v>
      </c>
      <c r="G35" s="44">
        <f t="shared" si="3"/>
        <v>95.344724206059013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23.357469473684212</v>
      </c>
      <c r="M35" s="40">
        <f t="shared" si="9"/>
        <v>0.57901654376149203</v>
      </c>
      <c r="N35" s="39">
        <f t="shared" si="10"/>
        <v>11.678734736842106</v>
      </c>
      <c r="O35" s="40">
        <f t="shared" si="11"/>
        <v>0.28950827188074602</v>
      </c>
      <c r="P35" s="39">
        <f t="shared" si="12"/>
        <v>4.6714938947368427</v>
      </c>
      <c r="Q35" s="40">
        <f t="shared" si="13"/>
        <v>0.11580330875229841</v>
      </c>
      <c r="R35" s="24">
        <f t="shared" si="14"/>
        <v>23.357469473684212</v>
      </c>
      <c r="S35" s="24">
        <f t="shared" si="15"/>
        <v>0.57901654376149203</v>
      </c>
      <c r="T35" s="39">
        <f t="shared" si="16"/>
        <v>22.189596000000002</v>
      </c>
      <c r="U35" s="40">
        <f t="shared" si="17"/>
        <v>0.55006571657341741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L4:Q4"/>
    <mergeCell ref="B4:E4"/>
    <mergeCell ref="B6:C6"/>
    <mergeCell ref="P6:Q6"/>
    <mergeCell ref="F5:G5"/>
    <mergeCell ref="H5:I5"/>
    <mergeCell ref="D7:E7"/>
    <mergeCell ref="B5:C5"/>
    <mergeCell ref="D5:E5"/>
    <mergeCell ref="D6:E6"/>
    <mergeCell ref="B7:C7"/>
    <mergeCell ref="H6:I6"/>
    <mergeCell ref="B35:C35"/>
    <mergeCell ref="B28:C28"/>
    <mergeCell ref="B29:C29"/>
    <mergeCell ref="B30:C30"/>
    <mergeCell ref="B31:C31"/>
    <mergeCell ref="B32:C32"/>
    <mergeCell ref="B10:C10"/>
    <mergeCell ref="F8:G8"/>
    <mergeCell ref="F9:G9"/>
    <mergeCell ref="F10:G10"/>
    <mergeCell ref="B8:C8"/>
    <mergeCell ref="B9:C9"/>
    <mergeCell ref="B16:C16"/>
    <mergeCell ref="B11:C11"/>
    <mergeCell ref="B25:C25"/>
    <mergeCell ref="B12:C12"/>
    <mergeCell ref="B17:C17"/>
    <mergeCell ref="B18:C18"/>
    <mergeCell ref="B19:C19"/>
    <mergeCell ref="B33:C33"/>
    <mergeCell ref="B34:C34"/>
    <mergeCell ref="D19:E19"/>
    <mergeCell ref="D20:E20"/>
    <mergeCell ref="D21:E21"/>
    <mergeCell ref="D22:E22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6:C26"/>
    <mergeCell ref="B27:C27"/>
    <mergeCell ref="B20:C20"/>
    <mergeCell ref="B21:C21"/>
    <mergeCell ref="B22:C22"/>
    <mergeCell ref="B23:C23"/>
    <mergeCell ref="B24:C24"/>
    <mergeCell ref="B13:C13"/>
    <mergeCell ref="B14:C14"/>
    <mergeCell ref="B15:C15"/>
    <mergeCell ref="D35:E35"/>
    <mergeCell ref="D36:E36"/>
    <mergeCell ref="D30:E30"/>
    <mergeCell ref="T5:U5"/>
    <mergeCell ref="H4:I4"/>
    <mergeCell ref="J4:K4"/>
    <mergeCell ref="J5:K5"/>
    <mergeCell ref="L5:Q5"/>
    <mergeCell ref="J6:K6"/>
    <mergeCell ref="L7:M7"/>
    <mergeCell ref="N7:O7"/>
    <mergeCell ref="D29:E29"/>
    <mergeCell ref="D17:E17"/>
    <mergeCell ref="D18:E18"/>
    <mergeCell ref="F17:G17"/>
    <mergeCell ref="F18:G18"/>
    <mergeCell ref="F19:G19"/>
    <mergeCell ref="F20:G20"/>
    <mergeCell ref="P7:Q7"/>
    <mergeCell ref="J7:K7"/>
    <mergeCell ref="F11:G11"/>
    <mergeCell ref="F12:G12"/>
    <mergeCell ref="F13:G13"/>
    <mergeCell ref="F14:G14"/>
    <mergeCell ref="H12:I12"/>
    <mergeCell ref="H13:I13"/>
    <mergeCell ref="L10:M1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L9:M9"/>
    <mergeCell ref="F33:G33"/>
    <mergeCell ref="F34:G34"/>
    <mergeCell ref="F35:G35"/>
    <mergeCell ref="F36:G36"/>
    <mergeCell ref="F7:G7"/>
    <mergeCell ref="H7:I7"/>
    <mergeCell ref="H8:I8"/>
    <mergeCell ref="H9:I9"/>
    <mergeCell ref="H10:I10"/>
    <mergeCell ref="H11:I11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15:G15"/>
    <mergeCell ref="F16:G16"/>
    <mergeCell ref="H19:I19"/>
    <mergeCell ref="H20:I20"/>
    <mergeCell ref="H21:I21"/>
    <mergeCell ref="H22:I22"/>
    <mergeCell ref="T7:U7"/>
    <mergeCell ref="H14:I14"/>
    <mergeCell ref="H15:I15"/>
    <mergeCell ref="H16:I16"/>
    <mergeCell ref="J8:K8"/>
    <mergeCell ref="J9:K9"/>
    <mergeCell ref="J10:K10"/>
    <mergeCell ref="J11:K11"/>
    <mergeCell ref="J12:K12"/>
    <mergeCell ref="J13:K13"/>
    <mergeCell ref="N8:O8"/>
    <mergeCell ref="N9:O9"/>
    <mergeCell ref="N10:O10"/>
    <mergeCell ref="N11:O11"/>
    <mergeCell ref="N12:O12"/>
    <mergeCell ref="N13:O13"/>
    <mergeCell ref="N14:O14"/>
    <mergeCell ref="N15:O15"/>
    <mergeCell ref="L17:M17"/>
    <mergeCell ref="H35:I35"/>
    <mergeCell ref="H36:I36"/>
    <mergeCell ref="J14:K14"/>
    <mergeCell ref="J15:K15"/>
    <mergeCell ref="J16:K16"/>
    <mergeCell ref="J17:K17"/>
    <mergeCell ref="J18:K18"/>
    <mergeCell ref="J19:K19"/>
    <mergeCell ref="J20:K20"/>
    <mergeCell ref="J21:K21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L36:M36"/>
    <mergeCell ref="L29:M29"/>
    <mergeCell ref="N16:O16"/>
    <mergeCell ref="N17:O17"/>
    <mergeCell ref="N18:O18"/>
    <mergeCell ref="N19:O19"/>
    <mergeCell ref="N20:O20"/>
    <mergeCell ref="N21:O21"/>
    <mergeCell ref="L30:M30"/>
    <mergeCell ref="L31:M31"/>
    <mergeCell ref="L32:M32"/>
    <mergeCell ref="L23:M23"/>
    <mergeCell ref="L24:M24"/>
    <mergeCell ref="L25:M25"/>
    <mergeCell ref="L26:M26"/>
    <mergeCell ref="L27:M27"/>
    <mergeCell ref="L28:M28"/>
    <mergeCell ref="L35:M35"/>
    <mergeCell ref="L20:M20"/>
    <mergeCell ref="L21:M21"/>
    <mergeCell ref="L22:M22"/>
    <mergeCell ref="P17:Q17"/>
    <mergeCell ref="P18:Q18"/>
    <mergeCell ref="P19:Q19"/>
    <mergeCell ref="P20:Q20"/>
    <mergeCell ref="N34:O34"/>
    <mergeCell ref="N35:O35"/>
    <mergeCell ref="P32:Q32"/>
    <mergeCell ref="L18:M18"/>
    <mergeCell ref="L19:M19"/>
    <mergeCell ref="N26:O26"/>
    <mergeCell ref="N27:O27"/>
    <mergeCell ref="L33:M33"/>
    <mergeCell ref="L34:M34"/>
    <mergeCell ref="N36:O36"/>
    <mergeCell ref="P8:Q8"/>
    <mergeCell ref="P9:Q9"/>
    <mergeCell ref="P10:Q10"/>
    <mergeCell ref="P11:Q11"/>
    <mergeCell ref="P12:Q12"/>
    <mergeCell ref="P13:Q13"/>
    <mergeCell ref="P14:Q14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P33:Q33"/>
    <mergeCell ref="P34:Q34"/>
    <mergeCell ref="P35:Q35"/>
    <mergeCell ref="P36:Q36"/>
    <mergeCell ref="P30:Q30"/>
    <mergeCell ref="P31:Q31"/>
    <mergeCell ref="T8:U8"/>
    <mergeCell ref="T9:U9"/>
    <mergeCell ref="T10:U10"/>
    <mergeCell ref="T11:U11"/>
    <mergeCell ref="T12:U12"/>
    <mergeCell ref="T13:U13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  <mergeCell ref="P15:Q15"/>
    <mergeCell ref="P16:Q16"/>
    <mergeCell ref="T36:U36"/>
    <mergeCell ref="T29:U29"/>
    <mergeCell ref="T30:U30"/>
    <mergeCell ref="T31:U31"/>
    <mergeCell ref="T32:U32"/>
    <mergeCell ref="T23:U23"/>
    <mergeCell ref="T24:U24"/>
    <mergeCell ref="T14:U14"/>
    <mergeCell ref="T15:U15"/>
    <mergeCell ref="T16:U16"/>
    <mergeCell ref="T17:U17"/>
    <mergeCell ref="T18:U18"/>
    <mergeCell ref="T19:U19"/>
    <mergeCell ref="T33:U33"/>
    <mergeCell ref="T34:U34"/>
    <mergeCell ref="T35:U35"/>
    <mergeCell ref="T25:U25"/>
    <mergeCell ref="T26:U26"/>
    <mergeCell ref="T27:U27"/>
    <mergeCell ref="T28:U28"/>
    <mergeCell ref="T20:U20"/>
    <mergeCell ref="T21:U21"/>
    <mergeCell ref="T22:U2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="75" zoomScaleNormal="75" workbookViewId="0"/>
  </sheetViews>
  <sheetFormatPr defaultColWidth="8.85546875" defaultRowHeight="15" x14ac:dyDescent="0.3"/>
  <cols>
    <col min="1" max="1" width="4.42578125" style="1" customWidth="1"/>
    <col min="2" max="3" width="8.85546875" style="1" customWidth="1"/>
    <col min="4" max="4" width="10.140625" style="1" bestFit="1" customWidth="1"/>
    <col min="5" max="17" width="8.85546875" style="1" customWidth="1"/>
    <col min="18" max="19" width="9.140625" style="1" hidden="1" customWidth="1"/>
    <col min="20" max="20" width="9.7109375" style="1" customWidth="1"/>
    <col min="21" max="22" width="8.85546875" style="1"/>
    <col min="23" max="23" width="9.85546875" style="1" bestFit="1" customWidth="1"/>
    <col min="24" max="16384" width="8.85546875" style="1"/>
  </cols>
  <sheetData>
    <row r="1" spans="1:23" ht="16.5" x14ac:dyDescent="0.3">
      <c r="A1" s="5" t="s">
        <v>36</v>
      </c>
      <c r="B1" s="5" t="s">
        <v>1</v>
      </c>
      <c r="C1" s="5" t="s">
        <v>80</v>
      </c>
      <c r="D1" s="5"/>
      <c r="E1"/>
      <c r="F1"/>
      <c r="G1" s="5"/>
      <c r="H1" s="5"/>
      <c r="N1" s="34">
        <f>Inhoud!$C$3</f>
        <v>43922</v>
      </c>
      <c r="Q1" s="8" t="s">
        <v>35</v>
      </c>
    </row>
    <row r="2" spans="1:23" x14ac:dyDescent="0.3">
      <c r="A2" s="8"/>
      <c r="B2"/>
      <c r="T2" s="1" t="s">
        <v>4</v>
      </c>
      <c r="U2" s="12">
        <f>'LOG4'!U2</f>
        <v>1.3728</v>
      </c>
    </row>
    <row r="3" spans="1:23" ht="17.25" x14ac:dyDescent="0.35">
      <c r="A3" s="5"/>
      <c r="B3" s="5"/>
      <c r="C3" s="5"/>
      <c r="D3" s="5"/>
      <c r="E3" s="9"/>
      <c r="F3" s="10"/>
      <c r="G3" s="5"/>
      <c r="H3" s="5"/>
      <c r="Q3" s="8"/>
    </row>
    <row r="4" spans="1:23" x14ac:dyDescent="0.3">
      <c r="A4" s="13"/>
      <c r="B4" s="49" t="s">
        <v>5</v>
      </c>
      <c r="C4" s="55"/>
      <c r="D4" s="55"/>
      <c r="E4" s="50"/>
      <c r="F4" s="14" t="s">
        <v>6</v>
      </c>
      <c r="G4" s="15"/>
      <c r="H4" s="49" t="s">
        <v>7</v>
      </c>
      <c r="I4" s="46"/>
      <c r="J4" s="49" t="s">
        <v>8</v>
      </c>
      <c r="K4" s="50"/>
      <c r="L4" s="49" t="s">
        <v>9</v>
      </c>
      <c r="M4" s="55"/>
      <c r="N4" s="55"/>
      <c r="O4" s="55"/>
      <c r="P4" s="55"/>
      <c r="Q4" s="50"/>
      <c r="R4" s="16" t="s">
        <v>10</v>
      </c>
      <c r="S4" s="16"/>
      <c r="T4" s="16"/>
      <c r="U4" s="15"/>
    </row>
    <row r="5" spans="1:23" x14ac:dyDescent="0.3">
      <c r="A5" s="17"/>
      <c r="B5" s="59">
        <v>1</v>
      </c>
      <c r="C5" s="48"/>
      <c r="D5" s="59"/>
      <c r="E5" s="48"/>
      <c r="F5" s="59"/>
      <c r="G5" s="48"/>
      <c r="H5" s="59"/>
      <c r="I5" s="48"/>
      <c r="J5" s="51" t="s">
        <v>11</v>
      </c>
      <c r="K5" s="48"/>
      <c r="L5" s="51" t="s">
        <v>12</v>
      </c>
      <c r="M5" s="52"/>
      <c r="N5" s="52"/>
      <c r="O5" s="52"/>
      <c r="P5" s="52"/>
      <c r="Q5" s="48"/>
      <c r="R5" s="18"/>
      <c r="S5" s="18"/>
      <c r="T5" s="47" t="s">
        <v>13</v>
      </c>
      <c r="U5" s="48"/>
    </row>
    <row r="6" spans="1:23" x14ac:dyDescent="0.3">
      <c r="A6" s="17"/>
      <c r="B6" s="56" t="s">
        <v>14</v>
      </c>
      <c r="C6" s="57"/>
      <c r="D6" s="60">
        <f>Inhoud!$C$3</f>
        <v>43922</v>
      </c>
      <c r="E6" s="54"/>
      <c r="F6" s="19">
        <f>D6</f>
        <v>43922</v>
      </c>
      <c r="G6" s="20"/>
      <c r="H6" s="53"/>
      <c r="I6" s="54"/>
      <c r="J6" s="53"/>
      <c r="K6" s="54"/>
      <c r="L6" s="21">
        <v>1</v>
      </c>
      <c r="M6" s="18"/>
      <c r="N6" s="22">
        <v>0.5</v>
      </c>
      <c r="O6" s="18"/>
      <c r="P6" s="58">
        <v>0.2</v>
      </c>
      <c r="Q6" s="57"/>
      <c r="R6" s="18" t="s">
        <v>7</v>
      </c>
      <c r="S6" s="18"/>
      <c r="T6" s="18"/>
      <c r="U6" s="23"/>
    </row>
    <row r="7" spans="1:23" x14ac:dyDescent="0.3">
      <c r="A7" s="17"/>
      <c r="B7" s="49"/>
      <c r="C7" s="50"/>
      <c r="D7" s="45"/>
      <c r="E7" s="46"/>
      <c r="F7" s="45"/>
      <c r="G7" s="46"/>
      <c r="H7" s="45"/>
      <c r="I7" s="46"/>
      <c r="J7" s="45"/>
      <c r="K7" s="46"/>
      <c r="L7" s="45"/>
      <c r="M7" s="46"/>
      <c r="N7" s="45"/>
      <c r="O7" s="46"/>
      <c r="P7" s="45"/>
      <c r="Q7" s="46"/>
      <c r="R7" s="13"/>
      <c r="S7" s="13"/>
      <c r="T7" s="45"/>
      <c r="U7" s="46"/>
    </row>
    <row r="8" spans="1:23" x14ac:dyDescent="0.3">
      <c r="A8" s="17">
        <v>0</v>
      </c>
      <c r="B8" s="43">
        <v>15985.49</v>
      </c>
      <c r="C8" s="61"/>
      <c r="D8" s="43">
        <f t="shared" ref="D8:D35" si="0">B8*$U$2</f>
        <v>21944.880671999999</v>
      </c>
      <c r="E8" s="44">
        <f t="shared" ref="E8:E35" si="1">D8/40.3399</f>
        <v>543.99938205102137</v>
      </c>
      <c r="F8" s="43">
        <f t="shared" ref="F8:F35" si="2">B8/12*$U$2</f>
        <v>1828.7400560000001</v>
      </c>
      <c r="G8" s="44">
        <f t="shared" ref="G8:G35" si="3">F8/40.3399</f>
        <v>45.333281837585126</v>
      </c>
      <c r="H8" s="43">
        <f t="shared" ref="H8:H35" si="4">((B8&lt;19968.2)*913.03+(B8&gt;19968.2)*(B8&lt;20424.71)*(20424.71-B8+456.51)+(B8&gt;20424.71)*(B8&lt;22659.62)*456.51+(B8&gt;22659.62)*(B8&lt;23116.13)*(23116.13-B8))/12*$U$2</f>
        <v>104.450632</v>
      </c>
      <c r="I8" s="44">
        <f t="shared" ref="I8:I35" si="5">H8/40.3399</f>
        <v>2.5892635331272511</v>
      </c>
      <c r="J8" s="43">
        <f t="shared" ref="J8:J35" si="6">((B8&lt;19968.2)*456.51+(B8&gt;19968.2)*(B8&lt;20196.46)*(20196.46-B8+228.26)+(B8&gt;20196.46)*(B8&lt;22659.62)*228.26+(B8&gt;22659.62)*(B8&lt;22887.88)*(22887.88-B8))/12*$U$2</f>
        <v>52.224743999999994</v>
      </c>
      <c r="K8" s="44">
        <f t="shared" ref="K8:K35" si="7">J8/40.3399</f>
        <v>1.2946175870540084</v>
      </c>
      <c r="L8" s="39">
        <f t="shared" ref="L8:L35" si="8">D8/1976</f>
        <v>11.105708842105264</v>
      </c>
      <c r="M8" s="40">
        <f t="shared" ref="M8:M35" si="9">L8/40.3399</f>
        <v>0.2753033309974805</v>
      </c>
      <c r="N8" s="39">
        <f t="shared" ref="N8:N35" si="10">L8/2</f>
        <v>5.5528544210526318</v>
      </c>
      <c r="O8" s="40">
        <f t="shared" ref="O8:O35" si="11">N8/40.3399</f>
        <v>0.13765166549874025</v>
      </c>
      <c r="P8" s="39">
        <f t="shared" ref="P8:P35" si="12">L8/5</f>
        <v>2.2211417684210528</v>
      </c>
      <c r="Q8" s="40">
        <f t="shared" ref="Q8:Q35" si="13">P8/40.3399</f>
        <v>5.5060666199496101E-2</v>
      </c>
      <c r="R8" s="24">
        <f t="shared" ref="R8:R35" si="14">(F8+H8)/1976*12</f>
        <v>11.740024421052633</v>
      </c>
      <c r="S8" s="24">
        <f t="shared" ref="S8:S35" si="15">R8/40.3399</f>
        <v>0.29102760346586465</v>
      </c>
      <c r="T8" s="39">
        <f t="shared" ref="T8:T35" si="16">D8/2080</f>
        <v>10.5504234</v>
      </c>
      <c r="U8" s="40">
        <f t="shared" ref="U8:U35" si="17">T8/40.3399</f>
        <v>0.26153816444760647</v>
      </c>
      <c r="W8" s="37"/>
    </row>
    <row r="9" spans="1:23" x14ac:dyDescent="0.3">
      <c r="A9" s="17">
        <f t="shared" ref="A9:A35" si="18">+A8+1</f>
        <v>1</v>
      </c>
      <c r="B9" s="43">
        <v>16523.25</v>
      </c>
      <c r="C9" s="61"/>
      <c r="D9" s="43">
        <f t="shared" si="0"/>
        <v>22683.117600000001</v>
      </c>
      <c r="E9" s="44">
        <f t="shared" si="1"/>
        <v>562.29979747099026</v>
      </c>
      <c r="F9" s="43">
        <f t="shared" si="2"/>
        <v>1890.2598</v>
      </c>
      <c r="G9" s="44">
        <f t="shared" si="3"/>
        <v>46.858316455915855</v>
      </c>
      <c r="H9" s="43">
        <f t="shared" si="4"/>
        <v>104.450632</v>
      </c>
      <c r="I9" s="44">
        <f t="shared" si="5"/>
        <v>2.5892635331272511</v>
      </c>
      <c r="J9" s="43">
        <f t="shared" si="6"/>
        <v>52.224743999999994</v>
      </c>
      <c r="K9" s="44">
        <f t="shared" si="7"/>
        <v>1.2946175870540084</v>
      </c>
      <c r="L9" s="39">
        <f t="shared" si="8"/>
        <v>11.479310526315791</v>
      </c>
      <c r="M9" s="40">
        <f t="shared" si="9"/>
        <v>0.28456467483349712</v>
      </c>
      <c r="N9" s="39">
        <f t="shared" si="10"/>
        <v>5.7396552631578954</v>
      </c>
      <c r="O9" s="40">
        <f t="shared" si="11"/>
        <v>0.14228233741674856</v>
      </c>
      <c r="P9" s="39">
        <f t="shared" si="12"/>
        <v>2.2958621052631583</v>
      </c>
      <c r="Q9" s="40">
        <f t="shared" si="13"/>
        <v>5.6912934966699427E-2</v>
      </c>
      <c r="R9" s="24">
        <f t="shared" si="14"/>
        <v>12.113626105263158</v>
      </c>
      <c r="S9" s="24">
        <f t="shared" si="15"/>
        <v>0.30028894730188121</v>
      </c>
      <c r="T9" s="39">
        <f t="shared" si="16"/>
        <v>10.905345000000001</v>
      </c>
      <c r="U9" s="40">
        <f t="shared" si="17"/>
        <v>0.27033644109182225</v>
      </c>
      <c r="W9" s="37"/>
    </row>
    <row r="10" spans="1:23" x14ac:dyDescent="0.3">
      <c r="A10" s="17">
        <f t="shared" si="18"/>
        <v>2</v>
      </c>
      <c r="B10" s="43">
        <v>17168.75</v>
      </c>
      <c r="C10" s="61"/>
      <c r="D10" s="43">
        <f t="shared" si="0"/>
        <v>23569.260000000002</v>
      </c>
      <c r="E10" s="44">
        <f t="shared" si="1"/>
        <v>584.2666937696921</v>
      </c>
      <c r="F10" s="43">
        <f t="shared" si="2"/>
        <v>1964.1050000000002</v>
      </c>
      <c r="G10" s="44">
        <f t="shared" si="3"/>
        <v>48.688891147474344</v>
      </c>
      <c r="H10" s="43">
        <f t="shared" si="4"/>
        <v>104.450632</v>
      </c>
      <c r="I10" s="44">
        <f t="shared" si="5"/>
        <v>2.5892635331272511</v>
      </c>
      <c r="J10" s="43">
        <f t="shared" si="6"/>
        <v>52.224743999999994</v>
      </c>
      <c r="K10" s="44">
        <f t="shared" si="7"/>
        <v>1.2946175870540084</v>
      </c>
      <c r="L10" s="39">
        <f t="shared" si="8"/>
        <v>11.927763157894738</v>
      </c>
      <c r="M10" s="40">
        <f t="shared" si="9"/>
        <v>0.29568152518709112</v>
      </c>
      <c r="N10" s="39">
        <f t="shared" si="10"/>
        <v>5.9638815789473689</v>
      </c>
      <c r="O10" s="40">
        <f t="shared" si="11"/>
        <v>0.14784076259354556</v>
      </c>
      <c r="P10" s="39">
        <f t="shared" si="12"/>
        <v>2.3855526315789475</v>
      </c>
      <c r="Q10" s="40">
        <f t="shared" si="13"/>
        <v>5.9136305037418228E-2</v>
      </c>
      <c r="R10" s="24">
        <f t="shared" si="14"/>
        <v>12.562078736842103</v>
      </c>
      <c r="S10" s="24">
        <f t="shared" si="15"/>
        <v>0.31140579765547516</v>
      </c>
      <c r="T10" s="39">
        <f t="shared" si="16"/>
        <v>11.331375000000001</v>
      </c>
      <c r="U10" s="40">
        <f t="shared" si="17"/>
        <v>0.2808974489277366</v>
      </c>
      <c r="W10" s="37"/>
    </row>
    <row r="11" spans="1:23" x14ac:dyDescent="0.3">
      <c r="A11" s="17">
        <f t="shared" si="18"/>
        <v>3</v>
      </c>
      <c r="B11" s="43">
        <v>17817.650000000001</v>
      </c>
      <c r="C11" s="61"/>
      <c r="D11" s="43">
        <f t="shared" si="0"/>
        <v>24460.069920000002</v>
      </c>
      <c r="E11" s="44">
        <f t="shared" si="1"/>
        <v>606.34929486686883</v>
      </c>
      <c r="F11" s="43">
        <f t="shared" si="2"/>
        <v>2038.3391600000002</v>
      </c>
      <c r="G11" s="44">
        <f t="shared" si="3"/>
        <v>50.529107905572403</v>
      </c>
      <c r="H11" s="43">
        <f t="shared" si="4"/>
        <v>104.450632</v>
      </c>
      <c r="I11" s="44">
        <f t="shared" si="5"/>
        <v>2.5892635331272511</v>
      </c>
      <c r="J11" s="43">
        <f t="shared" si="6"/>
        <v>52.224743999999994</v>
      </c>
      <c r="K11" s="44">
        <f t="shared" si="7"/>
        <v>1.2946175870540084</v>
      </c>
      <c r="L11" s="39">
        <f t="shared" si="8"/>
        <v>12.378577894736843</v>
      </c>
      <c r="M11" s="40">
        <f t="shared" si="9"/>
        <v>0.30685693060064212</v>
      </c>
      <c r="N11" s="39">
        <f t="shared" si="10"/>
        <v>6.1892889473684214</v>
      </c>
      <c r="O11" s="40">
        <f t="shared" si="11"/>
        <v>0.15342846530032106</v>
      </c>
      <c r="P11" s="39">
        <f t="shared" si="12"/>
        <v>2.4757155789473684</v>
      </c>
      <c r="Q11" s="40">
        <f t="shared" si="13"/>
        <v>6.1371386120128421E-2</v>
      </c>
      <c r="R11" s="24">
        <f t="shared" si="14"/>
        <v>13.012893473684212</v>
      </c>
      <c r="S11" s="24">
        <f t="shared" si="15"/>
        <v>0.32258120306902627</v>
      </c>
      <c r="T11" s="39">
        <f t="shared" si="16"/>
        <v>11.759649000000001</v>
      </c>
      <c r="U11" s="40">
        <f t="shared" si="17"/>
        <v>0.29151408407061002</v>
      </c>
      <c r="W11" s="37"/>
    </row>
    <row r="12" spans="1:23" x14ac:dyDescent="0.3">
      <c r="A12" s="17">
        <f t="shared" si="18"/>
        <v>4</v>
      </c>
      <c r="B12" s="43">
        <v>18461.009999999998</v>
      </c>
      <c r="C12" s="61"/>
      <c r="D12" s="43">
        <f t="shared" si="0"/>
        <v>25343.274527999998</v>
      </c>
      <c r="E12" s="44">
        <f t="shared" si="1"/>
        <v>628.24336520417751</v>
      </c>
      <c r="F12" s="43">
        <f t="shared" si="2"/>
        <v>2111.9395439999998</v>
      </c>
      <c r="G12" s="44">
        <f t="shared" si="3"/>
        <v>52.353613767014785</v>
      </c>
      <c r="H12" s="43">
        <f t="shared" si="4"/>
        <v>104.450632</v>
      </c>
      <c r="I12" s="44">
        <f t="shared" si="5"/>
        <v>2.5892635331272511</v>
      </c>
      <c r="J12" s="43">
        <f t="shared" si="6"/>
        <v>52.224743999999994</v>
      </c>
      <c r="K12" s="44">
        <f t="shared" si="7"/>
        <v>1.2946175870540084</v>
      </c>
      <c r="L12" s="39">
        <f t="shared" si="8"/>
        <v>12.825543789473683</v>
      </c>
      <c r="M12" s="40">
        <f t="shared" si="9"/>
        <v>0.3179369257106161</v>
      </c>
      <c r="N12" s="39">
        <f t="shared" si="10"/>
        <v>6.4127718947368413</v>
      </c>
      <c r="O12" s="40">
        <f t="shared" si="11"/>
        <v>0.15896846285530805</v>
      </c>
      <c r="P12" s="39">
        <f t="shared" si="12"/>
        <v>2.5651087578947367</v>
      </c>
      <c r="Q12" s="40">
        <f t="shared" si="13"/>
        <v>6.3587385142123226E-2</v>
      </c>
      <c r="R12" s="24">
        <f t="shared" si="14"/>
        <v>13.459859368421052</v>
      </c>
      <c r="S12" s="24">
        <f t="shared" si="15"/>
        <v>0.33366119817900025</v>
      </c>
      <c r="T12" s="39">
        <f t="shared" si="16"/>
        <v>12.184266599999999</v>
      </c>
      <c r="U12" s="40">
        <f t="shared" si="17"/>
        <v>0.30204007942508532</v>
      </c>
      <c r="W12" s="37"/>
    </row>
    <row r="13" spans="1:23" x14ac:dyDescent="0.3">
      <c r="A13" s="17">
        <f t="shared" si="18"/>
        <v>5</v>
      </c>
      <c r="B13" s="43">
        <v>18470.98</v>
      </c>
      <c r="C13" s="61"/>
      <c r="D13" s="43">
        <f t="shared" si="0"/>
        <v>25356.961343999999</v>
      </c>
      <c r="E13" s="44">
        <f t="shared" si="1"/>
        <v>628.58265251029377</v>
      </c>
      <c r="F13" s="43">
        <f t="shared" si="2"/>
        <v>2113.0801120000001</v>
      </c>
      <c r="G13" s="44">
        <f t="shared" si="3"/>
        <v>52.381887709191147</v>
      </c>
      <c r="H13" s="43">
        <f t="shared" si="4"/>
        <v>104.450632</v>
      </c>
      <c r="I13" s="44">
        <f t="shared" si="5"/>
        <v>2.5892635331272511</v>
      </c>
      <c r="J13" s="43">
        <f t="shared" si="6"/>
        <v>52.224743999999994</v>
      </c>
      <c r="K13" s="44">
        <f t="shared" si="7"/>
        <v>1.2946175870540084</v>
      </c>
      <c r="L13" s="39">
        <f t="shared" si="8"/>
        <v>12.832470315789474</v>
      </c>
      <c r="M13" s="40">
        <f t="shared" si="9"/>
        <v>0.31810862981290172</v>
      </c>
      <c r="N13" s="39">
        <f t="shared" si="10"/>
        <v>6.4162351578947368</v>
      </c>
      <c r="O13" s="40">
        <f t="shared" si="11"/>
        <v>0.15905431490645086</v>
      </c>
      <c r="P13" s="39">
        <f t="shared" si="12"/>
        <v>2.5664940631578945</v>
      </c>
      <c r="Q13" s="40">
        <f t="shared" si="13"/>
        <v>6.3621725962580339E-2</v>
      </c>
      <c r="R13" s="24">
        <f t="shared" si="14"/>
        <v>13.466785894736844</v>
      </c>
      <c r="S13" s="24">
        <f t="shared" si="15"/>
        <v>0.33383290228128587</v>
      </c>
      <c r="T13" s="39">
        <f t="shared" si="16"/>
        <v>12.190846799999999</v>
      </c>
      <c r="U13" s="40">
        <f t="shared" si="17"/>
        <v>0.30220319832225662</v>
      </c>
      <c r="W13" s="37"/>
    </row>
    <row r="14" spans="1:23" x14ac:dyDescent="0.3">
      <c r="A14" s="17">
        <f t="shared" si="18"/>
        <v>6</v>
      </c>
      <c r="B14" s="43">
        <v>19387.97</v>
      </c>
      <c r="C14" s="61"/>
      <c r="D14" s="43">
        <f t="shared" si="0"/>
        <v>26615.805216000001</v>
      </c>
      <c r="E14" s="44">
        <f t="shared" si="1"/>
        <v>659.78857696722105</v>
      </c>
      <c r="F14" s="43">
        <f t="shared" si="2"/>
        <v>2217.9837680000001</v>
      </c>
      <c r="G14" s="44">
        <f t="shared" si="3"/>
        <v>54.982381413935087</v>
      </c>
      <c r="H14" s="43">
        <f t="shared" si="4"/>
        <v>104.450632</v>
      </c>
      <c r="I14" s="44">
        <f t="shared" si="5"/>
        <v>2.5892635331272511</v>
      </c>
      <c r="J14" s="43">
        <f t="shared" si="6"/>
        <v>52.224743999999994</v>
      </c>
      <c r="K14" s="44">
        <f t="shared" si="7"/>
        <v>1.2946175870540084</v>
      </c>
      <c r="L14" s="39">
        <f t="shared" si="8"/>
        <v>13.46953705263158</v>
      </c>
      <c r="M14" s="40">
        <f t="shared" si="9"/>
        <v>0.33390110170405923</v>
      </c>
      <c r="N14" s="39">
        <f t="shared" si="10"/>
        <v>6.7347685263157899</v>
      </c>
      <c r="O14" s="40">
        <f t="shared" si="11"/>
        <v>0.16695055085202962</v>
      </c>
      <c r="P14" s="39">
        <f t="shared" si="12"/>
        <v>2.6939074105263159</v>
      </c>
      <c r="Q14" s="40">
        <f t="shared" si="13"/>
        <v>6.6780220340811852E-2</v>
      </c>
      <c r="R14" s="24">
        <f t="shared" si="14"/>
        <v>14.103852631578947</v>
      </c>
      <c r="S14" s="24">
        <f t="shared" si="15"/>
        <v>0.34962537417244333</v>
      </c>
      <c r="T14" s="39">
        <f t="shared" si="16"/>
        <v>12.796060199999999</v>
      </c>
      <c r="U14" s="40">
        <f t="shared" si="17"/>
        <v>0.31720604661885626</v>
      </c>
      <c r="W14" s="37"/>
    </row>
    <row r="15" spans="1:23" x14ac:dyDescent="0.3">
      <c r="A15" s="17">
        <f t="shared" si="18"/>
        <v>7</v>
      </c>
      <c r="B15" s="43">
        <v>19397.93</v>
      </c>
      <c r="C15" s="61"/>
      <c r="D15" s="43">
        <f t="shared" si="0"/>
        <v>26629.478304</v>
      </c>
      <c r="E15" s="44">
        <f t="shared" si="1"/>
        <v>660.12752396510655</v>
      </c>
      <c r="F15" s="43">
        <f t="shared" si="2"/>
        <v>2219.123192</v>
      </c>
      <c r="G15" s="44">
        <f t="shared" si="3"/>
        <v>55.01062699709221</v>
      </c>
      <c r="H15" s="43">
        <f t="shared" si="4"/>
        <v>104.450632</v>
      </c>
      <c r="I15" s="44">
        <f t="shared" si="5"/>
        <v>2.5892635331272511</v>
      </c>
      <c r="J15" s="43">
        <f t="shared" si="6"/>
        <v>52.224743999999994</v>
      </c>
      <c r="K15" s="44">
        <f t="shared" si="7"/>
        <v>1.2946175870540084</v>
      </c>
      <c r="L15" s="39">
        <f t="shared" si="8"/>
        <v>13.476456631578948</v>
      </c>
      <c r="M15" s="40">
        <f t="shared" si="9"/>
        <v>0.33407263358558026</v>
      </c>
      <c r="N15" s="39">
        <f t="shared" si="10"/>
        <v>6.738228315789474</v>
      </c>
      <c r="O15" s="40">
        <f t="shared" si="11"/>
        <v>0.16703631679279013</v>
      </c>
      <c r="P15" s="39">
        <f t="shared" si="12"/>
        <v>2.6952913263157896</v>
      </c>
      <c r="Q15" s="40">
        <f t="shared" si="13"/>
        <v>6.6814526717116046E-2</v>
      </c>
      <c r="R15" s="24">
        <f t="shared" si="14"/>
        <v>14.110772210526317</v>
      </c>
      <c r="S15" s="24">
        <f t="shared" si="15"/>
        <v>0.34979690605396435</v>
      </c>
      <c r="T15" s="39">
        <f t="shared" si="16"/>
        <v>12.802633800000001</v>
      </c>
      <c r="U15" s="40">
        <f t="shared" si="17"/>
        <v>0.31736900190630124</v>
      </c>
      <c r="W15" s="37"/>
    </row>
    <row r="16" spans="1:23" x14ac:dyDescent="0.3">
      <c r="A16" s="17">
        <f t="shared" si="18"/>
        <v>8</v>
      </c>
      <c r="B16" s="43">
        <v>20314.89</v>
      </c>
      <c r="C16" s="61"/>
      <c r="D16" s="43">
        <f t="shared" si="0"/>
        <v>27888.280992</v>
      </c>
      <c r="E16" s="44">
        <f t="shared" si="1"/>
        <v>691.33242749734131</v>
      </c>
      <c r="F16" s="43">
        <f t="shared" si="2"/>
        <v>2324.023416</v>
      </c>
      <c r="G16" s="44">
        <f t="shared" si="3"/>
        <v>57.611035624778445</v>
      </c>
      <c r="H16" s="43">
        <f t="shared" si="4"/>
        <v>64.788151999999968</v>
      </c>
      <c r="I16" s="44">
        <f t="shared" si="5"/>
        <v>1.6060563362824392</v>
      </c>
      <c r="J16" s="43">
        <f t="shared" si="6"/>
        <v>26.112943999999999</v>
      </c>
      <c r="K16" s="44">
        <f t="shared" si="7"/>
        <v>0.64732297303662123</v>
      </c>
      <c r="L16" s="39">
        <f t="shared" si="8"/>
        <v>14.11350252631579</v>
      </c>
      <c r="M16" s="40">
        <f t="shared" si="9"/>
        <v>0.34986458881444399</v>
      </c>
      <c r="N16" s="39">
        <f t="shared" si="10"/>
        <v>7.0567512631578948</v>
      </c>
      <c r="O16" s="40">
        <f t="shared" si="11"/>
        <v>0.17493229440722199</v>
      </c>
      <c r="P16" s="39">
        <f t="shared" si="12"/>
        <v>2.8227005052631577</v>
      </c>
      <c r="Q16" s="40">
        <f t="shared" si="13"/>
        <v>6.9972917762888789E-2</v>
      </c>
      <c r="R16" s="24">
        <f t="shared" si="14"/>
        <v>14.506952842105264</v>
      </c>
      <c r="S16" s="24">
        <f t="shared" si="15"/>
        <v>0.35961796737486368</v>
      </c>
      <c r="T16" s="39">
        <f t="shared" si="16"/>
        <v>13.4078274</v>
      </c>
      <c r="U16" s="40">
        <f t="shared" si="17"/>
        <v>0.33237135937372181</v>
      </c>
      <c r="W16" s="37"/>
    </row>
    <row r="17" spans="1:23" x14ac:dyDescent="0.3">
      <c r="A17" s="17">
        <f t="shared" si="18"/>
        <v>9</v>
      </c>
      <c r="B17" s="43">
        <v>20324.86</v>
      </c>
      <c r="C17" s="61"/>
      <c r="D17" s="43">
        <f t="shared" si="0"/>
        <v>27901.967808000001</v>
      </c>
      <c r="E17" s="44">
        <f t="shared" si="1"/>
        <v>691.67171480345769</v>
      </c>
      <c r="F17" s="43">
        <f t="shared" si="2"/>
        <v>2325.1639840000003</v>
      </c>
      <c r="G17" s="44">
        <f t="shared" si="3"/>
        <v>57.639309566954807</v>
      </c>
      <c r="H17" s="43">
        <f t="shared" si="4"/>
        <v>63.647583999999831</v>
      </c>
      <c r="I17" s="44">
        <f t="shared" si="5"/>
        <v>1.5777823941060793</v>
      </c>
      <c r="J17" s="43">
        <f t="shared" si="6"/>
        <v>26.112943999999999</v>
      </c>
      <c r="K17" s="44">
        <f t="shared" si="7"/>
        <v>0.64732297303662123</v>
      </c>
      <c r="L17" s="39">
        <f t="shared" si="8"/>
        <v>14.120429052631579</v>
      </c>
      <c r="M17" s="40">
        <f t="shared" si="9"/>
        <v>0.35003629291672955</v>
      </c>
      <c r="N17" s="39">
        <f t="shared" si="10"/>
        <v>7.0602145263157894</v>
      </c>
      <c r="O17" s="40">
        <f t="shared" si="11"/>
        <v>0.17501814645836478</v>
      </c>
      <c r="P17" s="39">
        <f t="shared" si="12"/>
        <v>2.8240858105263156</v>
      </c>
      <c r="Q17" s="40">
        <f t="shared" si="13"/>
        <v>7.0007258583345902E-2</v>
      </c>
      <c r="R17" s="24">
        <f t="shared" si="14"/>
        <v>14.506952842105264</v>
      </c>
      <c r="S17" s="24">
        <f t="shared" si="15"/>
        <v>0.35961796737486368</v>
      </c>
      <c r="T17" s="39">
        <f t="shared" si="16"/>
        <v>13.414407600000001</v>
      </c>
      <c r="U17" s="40">
        <f t="shared" si="17"/>
        <v>0.33253447827089311</v>
      </c>
      <c r="W17" s="37"/>
    </row>
    <row r="18" spans="1:23" x14ac:dyDescent="0.3">
      <c r="A18" s="17">
        <f t="shared" si="18"/>
        <v>10</v>
      </c>
      <c r="B18" s="43">
        <v>21241.85</v>
      </c>
      <c r="C18" s="61"/>
      <c r="D18" s="43">
        <f t="shared" si="0"/>
        <v>29160.811679999999</v>
      </c>
      <c r="E18" s="44">
        <f t="shared" si="1"/>
        <v>722.87763926038485</v>
      </c>
      <c r="F18" s="43">
        <f t="shared" si="2"/>
        <v>2430.0676399999998</v>
      </c>
      <c r="G18" s="44">
        <f t="shared" si="3"/>
        <v>60.239803271698733</v>
      </c>
      <c r="H18" s="43">
        <f t="shared" si="4"/>
        <v>52.224743999999994</v>
      </c>
      <c r="I18" s="44">
        <f t="shared" si="5"/>
        <v>1.2946175870540084</v>
      </c>
      <c r="J18" s="43">
        <f t="shared" si="6"/>
        <v>26.112943999999999</v>
      </c>
      <c r="K18" s="44">
        <f t="shared" si="7"/>
        <v>0.64732297303662123</v>
      </c>
      <c r="L18" s="39">
        <f t="shared" si="8"/>
        <v>14.757495789473683</v>
      </c>
      <c r="M18" s="40">
        <f t="shared" si="9"/>
        <v>0.36582876480788706</v>
      </c>
      <c r="N18" s="39">
        <f t="shared" si="10"/>
        <v>7.3787478947368417</v>
      </c>
      <c r="O18" s="40">
        <f t="shared" si="11"/>
        <v>0.18291438240394353</v>
      </c>
      <c r="P18" s="39">
        <f t="shared" si="12"/>
        <v>2.9514991578947365</v>
      </c>
      <c r="Q18" s="40">
        <f t="shared" si="13"/>
        <v>7.3165752961577402E-2</v>
      </c>
      <c r="R18" s="24">
        <f t="shared" si="14"/>
        <v>15.074650105263158</v>
      </c>
      <c r="S18" s="24">
        <f t="shared" si="15"/>
        <v>0.37369081493169687</v>
      </c>
      <c r="T18" s="39">
        <f t="shared" si="16"/>
        <v>14.019620999999999</v>
      </c>
      <c r="U18" s="40">
        <f t="shared" si="17"/>
        <v>0.3475373265674927</v>
      </c>
      <c r="W18" s="37"/>
    </row>
    <row r="19" spans="1:23" x14ac:dyDescent="0.3">
      <c r="A19" s="17">
        <f t="shared" si="18"/>
        <v>11</v>
      </c>
      <c r="B19" s="43">
        <v>21251.81</v>
      </c>
      <c r="C19" s="61"/>
      <c r="D19" s="43">
        <f t="shared" si="0"/>
        <v>29174.484768000002</v>
      </c>
      <c r="E19" s="44">
        <f t="shared" si="1"/>
        <v>723.21658625827035</v>
      </c>
      <c r="F19" s="43">
        <f t="shared" si="2"/>
        <v>2431.2070640000002</v>
      </c>
      <c r="G19" s="44">
        <f t="shared" si="3"/>
        <v>60.26804885485587</v>
      </c>
      <c r="H19" s="43">
        <f t="shared" si="4"/>
        <v>52.224743999999994</v>
      </c>
      <c r="I19" s="44">
        <f t="shared" si="5"/>
        <v>1.2946175870540084</v>
      </c>
      <c r="J19" s="43">
        <f t="shared" si="6"/>
        <v>26.112943999999999</v>
      </c>
      <c r="K19" s="44">
        <f t="shared" si="7"/>
        <v>0.64732297303662123</v>
      </c>
      <c r="L19" s="39">
        <f t="shared" si="8"/>
        <v>14.764415368421053</v>
      </c>
      <c r="M19" s="40">
        <f t="shared" si="9"/>
        <v>0.36600029668940809</v>
      </c>
      <c r="N19" s="39">
        <f t="shared" si="10"/>
        <v>7.3822076842105266</v>
      </c>
      <c r="O19" s="40">
        <f t="shared" si="11"/>
        <v>0.18300014834470404</v>
      </c>
      <c r="P19" s="39">
        <f t="shared" si="12"/>
        <v>2.9528830736842107</v>
      </c>
      <c r="Q19" s="40">
        <f t="shared" si="13"/>
        <v>7.3200059337881623E-2</v>
      </c>
      <c r="R19" s="24">
        <f t="shared" si="14"/>
        <v>15.081569684210528</v>
      </c>
      <c r="S19" s="24">
        <f t="shared" si="15"/>
        <v>0.37386234681321789</v>
      </c>
      <c r="T19" s="39">
        <f t="shared" si="16"/>
        <v>14.0261946</v>
      </c>
      <c r="U19" s="40">
        <f t="shared" si="17"/>
        <v>0.34770028185493768</v>
      </c>
      <c r="W19" s="37"/>
    </row>
    <row r="20" spans="1:23" x14ac:dyDescent="0.3">
      <c r="A20" s="17">
        <f t="shared" si="18"/>
        <v>12</v>
      </c>
      <c r="B20" s="43">
        <v>22168.799999999999</v>
      </c>
      <c r="C20" s="61"/>
      <c r="D20" s="43">
        <f t="shared" si="0"/>
        <v>30433.32864</v>
      </c>
      <c r="E20" s="44">
        <f t="shared" si="1"/>
        <v>754.42251071519763</v>
      </c>
      <c r="F20" s="43">
        <f t="shared" si="2"/>
        <v>2536.1107199999997</v>
      </c>
      <c r="G20" s="44">
        <f t="shared" si="3"/>
        <v>62.868542559599796</v>
      </c>
      <c r="H20" s="43">
        <f t="shared" si="4"/>
        <v>52.224743999999994</v>
      </c>
      <c r="I20" s="44">
        <f t="shared" si="5"/>
        <v>1.2946175870540084</v>
      </c>
      <c r="J20" s="43">
        <f t="shared" si="6"/>
        <v>26.112943999999999</v>
      </c>
      <c r="K20" s="44">
        <f t="shared" si="7"/>
        <v>0.64732297303662123</v>
      </c>
      <c r="L20" s="39">
        <f t="shared" si="8"/>
        <v>15.401482105263158</v>
      </c>
      <c r="M20" s="40">
        <f t="shared" si="9"/>
        <v>0.3817927685805656</v>
      </c>
      <c r="N20" s="39">
        <f t="shared" si="10"/>
        <v>7.7007410526315789</v>
      </c>
      <c r="O20" s="40">
        <f t="shared" si="11"/>
        <v>0.1908963842902828</v>
      </c>
      <c r="P20" s="39">
        <f t="shared" si="12"/>
        <v>3.0802964210526316</v>
      </c>
      <c r="Q20" s="40">
        <f t="shared" si="13"/>
        <v>7.6358553716113123E-2</v>
      </c>
      <c r="R20" s="24">
        <f t="shared" si="14"/>
        <v>15.718636421052629</v>
      </c>
      <c r="S20" s="24">
        <f t="shared" si="15"/>
        <v>0.38965481870437529</v>
      </c>
      <c r="T20" s="39">
        <f t="shared" si="16"/>
        <v>14.631408</v>
      </c>
      <c r="U20" s="40">
        <f t="shared" si="17"/>
        <v>0.36270313015153732</v>
      </c>
      <c r="W20" s="37"/>
    </row>
    <row r="21" spans="1:23" x14ac:dyDescent="0.3">
      <c r="A21" s="17">
        <f t="shared" si="18"/>
        <v>13</v>
      </c>
      <c r="B21" s="43">
        <v>22178.77</v>
      </c>
      <c r="C21" s="61"/>
      <c r="D21" s="43">
        <f t="shared" si="0"/>
        <v>30447.015456000001</v>
      </c>
      <c r="E21" s="44">
        <f t="shared" si="1"/>
        <v>754.76179802131389</v>
      </c>
      <c r="F21" s="43">
        <f t="shared" si="2"/>
        <v>2537.2512879999999</v>
      </c>
      <c r="G21" s="44">
        <f t="shared" si="3"/>
        <v>62.896816501776158</v>
      </c>
      <c r="H21" s="43">
        <f t="shared" si="4"/>
        <v>52.224743999999994</v>
      </c>
      <c r="I21" s="44">
        <f t="shared" si="5"/>
        <v>1.2946175870540084</v>
      </c>
      <c r="J21" s="43">
        <f t="shared" si="6"/>
        <v>26.112943999999999</v>
      </c>
      <c r="K21" s="44">
        <f t="shared" si="7"/>
        <v>0.64732297303662123</v>
      </c>
      <c r="L21" s="39">
        <f t="shared" si="8"/>
        <v>15.408408631578947</v>
      </c>
      <c r="M21" s="40">
        <f t="shared" si="9"/>
        <v>0.38196447268285116</v>
      </c>
      <c r="N21" s="39">
        <f t="shared" si="10"/>
        <v>7.7042043157894735</v>
      </c>
      <c r="O21" s="40">
        <f t="shared" si="11"/>
        <v>0.19098223634142558</v>
      </c>
      <c r="P21" s="39">
        <f t="shared" si="12"/>
        <v>3.0816817263157894</v>
      </c>
      <c r="Q21" s="40">
        <f t="shared" si="13"/>
        <v>7.6392894536570236E-2</v>
      </c>
      <c r="R21" s="24">
        <f t="shared" si="14"/>
        <v>15.72556294736842</v>
      </c>
      <c r="S21" s="24">
        <f t="shared" si="15"/>
        <v>0.38982652280666091</v>
      </c>
      <c r="T21" s="39">
        <f t="shared" si="16"/>
        <v>14.637988200000001</v>
      </c>
      <c r="U21" s="40">
        <f t="shared" si="17"/>
        <v>0.36286624904870862</v>
      </c>
      <c r="W21" s="37"/>
    </row>
    <row r="22" spans="1:23" x14ac:dyDescent="0.3">
      <c r="A22" s="17">
        <f t="shared" si="18"/>
        <v>14</v>
      </c>
      <c r="B22" s="43">
        <v>23095.72</v>
      </c>
      <c r="C22" s="61"/>
      <c r="D22" s="43">
        <f t="shared" si="0"/>
        <v>31705.804416000003</v>
      </c>
      <c r="E22" s="44">
        <f t="shared" si="1"/>
        <v>785.96636124531801</v>
      </c>
      <c r="F22" s="43">
        <f t="shared" si="2"/>
        <v>2642.1503680000001</v>
      </c>
      <c r="G22" s="44">
        <f t="shared" si="3"/>
        <v>65.497196770443168</v>
      </c>
      <c r="H22" s="43">
        <f t="shared" si="4"/>
        <v>2.3349039999999834</v>
      </c>
      <c r="I22" s="44">
        <f t="shared" si="5"/>
        <v>5.7880758256713169E-2</v>
      </c>
      <c r="J22" s="43">
        <f t="shared" si="6"/>
        <v>0</v>
      </c>
      <c r="K22" s="44">
        <f t="shared" si="7"/>
        <v>0</v>
      </c>
      <c r="L22" s="39">
        <f t="shared" si="8"/>
        <v>16.045447578947371</v>
      </c>
      <c r="M22" s="40">
        <f t="shared" si="9"/>
        <v>0.39775625569095041</v>
      </c>
      <c r="N22" s="39">
        <f t="shared" si="10"/>
        <v>8.0227237894736856</v>
      </c>
      <c r="O22" s="40">
        <f t="shared" si="11"/>
        <v>0.19887812784547521</v>
      </c>
      <c r="P22" s="39">
        <f t="shared" si="12"/>
        <v>3.2090895157894743</v>
      </c>
      <c r="Q22" s="40">
        <f t="shared" si="13"/>
        <v>7.9551251138190088E-2</v>
      </c>
      <c r="R22" s="24">
        <f t="shared" si="14"/>
        <v>16.059627157894738</v>
      </c>
      <c r="S22" s="24">
        <f t="shared" si="15"/>
        <v>0.39810775827145672</v>
      </c>
      <c r="T22" s="39">
        <f t="shared" si="16"/>
        <v>15.243175200000001</v>
      </c>
      <c r="U22" s="40">
        <f t="shared" si="17"/>
        <v>0.37786844290640287</v>
      </c>
      <c r="W22" s="37"/>
    </row>
    <row r="23" spans="1:23" x14ac:dyDescent="0.3">
      <c r="A23" s="17">
        <f t="shared" si="18"/>
        <v>15</v>
      </c>
      <c r="B23" s="43">
        <v>23105.69</v>
      </c>
      <c r="C23" s="61"/>
      <c r="D23" s="43">
        <f t="shared" si="0"/>
        <v>31719.491232</v>
      </c>
      <c r="E23" s="44">
        <f t="shared" si="1"/>
        <v>786.30564855143416</v>
      </c>
      <c r="F23" s="43">
        <f t="shared" si="2"/>
        <v>2643.2909359999999</v>
      </c>
      <c r="G23" s="44">
        <f t="shared" si="3"/>
        <v>65.525470712619509</v>
      </c>
      <c r="H23" s="43">
        <f t="shared" si="4"/>
        <v>1.1943360000002665</v>
      </c>
      <c r="I23" s="44">
        <f t="shared" si="5"/>
        <v>2.9606816080363772E-2</v>
      </c>
      <c r="J23" s="43">
        <f t="shared" si="6"/>
        <v>0</v>
      </c>
      <c r="K23" s="44">
        <f t="shared" si="7"/>
        <v>0</v>
      </c>
      <c r="L23" s="39">
        <f t="shared" si="8"/>
        <v>16.052374105263159</v>
      </c>
      <c r="M23" s="40">
        <f t="shared" si="9"/>
        <v>0.39792795979323592</v>
      </c>
      <c r="N23" s="39">
        <f t="shared" si="10"/>
        <v>8.0261870526315793</v>
      </c>
      <c r="O23" s="40">
        <f t="shared" si="11"/>
        <v>0.19896397989661796</v>
      </c>
      <c r="P23" s="39">
        <f t="shared" si="12"/>
        <v>3.2104748210526317</v>
      </c>
      <c r="Q23" s="40">
        <f t="shared" si="13"/>
        <v>7.9585591958647187E-2</v>
      </c>
      <c r="R23" s="24">
        <f t="shared" si="14"/>
        <v>16.059627157894738</v>
      </c>
      <c r="S23" s="24">
        <f t="shared" si="15"/>
        <v>0.39810775827145672</v>
      </c>
      <c r="T23" s="39">
        <f t="shared" si="16"/>
        <v>15.2497554</v>
      </c>
      <c r="U23" s="40">
        <f t="shared" si="17"/>
        <v>0.37803156180357411</v>
      </c>
      <c r="W23" s="37"/>
    </row>
    <row r="24" spans="1:23" x14ac:dyDescent="0.3">
      <c r="A24" s="17">
        <f t="shared" si="18"/>
        <v>16</v>
      </c>
      <c r="B24" s="43">
        <v>24022.68</v>
      </c>
      <c r="C24" s="61"/>
      <c r="D24" s="43">
        <f t="shared" si="0"/>
        <v>32978.335103999998</v>
      </c>
      <c r="E24" s="44">
        <f t="shared" si="1"/>
        <v>817.51157300836144</v>
      </c>
      <c r="F24" s="43">
        <f t="shared" si="2"/>
        <v>2748.1945920000003</v>
      </c>
      <c r="G24" s="44">
        <f t="shared" si="3"/>
        <v>68.125964417363463</v>
      </c>
      <c r="H24" s="43">
        <f t="shared" si="4"/>
        <v>0</v>
      </c>
      <c r="I24" s="44">
        <f t="shared" si="5"/>
        <v>0</v>
      </c>
      <c r="J24" s="43">
        <f t="shared" si="6"/>
        <v>0</v>
      </c>
      <c r="K24" s="44">
        <f t="shared" si="7"/>
        <v>0</v>
      </c>
      <c r="L24" s="39">
        <f t="shared" si="8"/>
        <v>16.689440842105263</v>
      </c>
      <c r="M24" s="40">
        <f t="shared" si="9"/>
        <v>0.41372043168439343</v>
      </c>
      <c r="N24" s="39">
        <f t="shared" si="10"/>
        <v>8.3447204210526316</v>
      </c>
      <c r="O24" s="40">
        <f t="shared" si="11"/>
        <v>0.20686021584219672</v>
      </c>
      <c r="P24" s="39">
        <f t="shared" si="12"/>
        <v>3.3378881684210526</v>
      </c>
      <c r="Q24" s="40">
        <f t="shared" si="13"/>
        <v>8.2744086336878686E-2</v>
      </c>
      <c r="R24" s="24">
        <f t="shared" si="14"/>
        <v>16.689440842105263</v>
      </c>
      <c r="S24" s="24">
        <f t="shared" si="15"/>
        <v>0.41372043168439343</v>
      </c>
      <c r="T24" s="39">
        <f t="shared" si="16"/>
        <v>15.854968799999998</v>
      </c>
      <c r="U24" s="40">
        <f t="shared" si="17"/>
        <v>0.3930344101001737</v>
      </c>
      <c r="W24" s="37"/>
    </row>
    <row r="25" spans="1:23" x14ac:dyDescent="0.3">
      <c r="A25" s="17">
        <f t="shared" si="18"/>
        <v>17</v>
      </c>
      <c r="B25" s="43">
        <v>24032.65</v>
      </c>
      <c r="C25" s="61"/>
      <c r="D25" s="43">
        <f t="shared" si="0"/>
        <v>32992.021919999999</v>
      </c>
      <c r="E25" s="44">
        <f t="shared" si="1"/>
        <v>817.8508603144777</v>
      </c>
      <c r="F25" s="43">
        <f t="shared" si="2"/>
        <v>2749.3351600000001</v>
      </c>
      <c r="G25" s="44">
        <f t="shared" si="3"/>
        <v>68.154238359539818</v>
      </c>
      <c r="H25" s="43">
        <f t="shared" si="4"/>
        <v>0</v>
      </c>
      <c r="I25" s="44">
        <f t="shared" si="5"/>
        <v>0</v>
      </c>
      <c r="J25" s="43">
        <f t="shared" si="6"/>
        <v>0</v>
      </c>
      <c r="K25" s="44">
        <f t="shared" si="7"/>
        <v>0</v>
      </c>
      <c r="L25" s="39">
        <f t="shared" si="8"/>
        <v>16.696367368421051</v>
      </c>
      <c r="M25" s="40">
        <f t="shared" si="9"/>
        <v>0.41389213578667894</v>
      </c>
      <c r="N25" s="39">
        <f t="shared" si="10"/>
        <v>8.3481836842105253</v>
      </c>
      <c r="O25" s="40">
        <f t="shared" si="11"/>
        <v>0.20694606789333947</v>
      </c>
      <c r="P25" s="39">
        <f t="shared" si="12"/>
        <v>3.33927347368421</v>
      </c>
      <c r="Q25" s="40">
        <f t="shared" si="13"/>
        <v>8.2778427157335785E-2</v>
      </c>
      <c r="R25" s="24">
        <f t="shared" si="14"/>
        <v>16.696367368421054</v>
      </c>
      <c r="S25" s="24">
        <f t="shared" si="15"/>
        <v>0.41389213578667905</v>
      </c>
      <c r="T25" s="39">
        <f t="shared" si="16"/>
        <v>15.861549</v>
      </c>
      <c r="U25" s="40">
        <f t="shared" si="17"/>
        <v>0.39319752899734506</v>
      </c>
      <c r="W25" s="37"/>
    </row>
    <row r="26" spans="1:23" x14ac:dyDescent="0.3">
      <c r="A26" s="17">
        <f t="shared" si="18"/>
        <v>18</v>
      </c>
      <c r="B26" s="43">
        <v>24949.599999999999</v>
      </c>
      <c r="C26" s="61"/>
      <c r="D26" s="43">
        <f t="shared" si="0"/>
        <v>34250.810879999997</v>
      </c>
      <c r="E26" s="44">
        <f t="shared" si="1"/>
        <v>849.0554235384817</v>
      </c>
      <c r="F26" s="43">
        <f t="shared" si="2"/>
        <v>2854.2342399999998</v>
      </c>
      <c r="G26" s="44">
        <f t="shared" si="3"/>
        <v>70.754618628206813</v>
      </c>
      <c r="H26" s="43">
        <f t="shared" si="4"/>
        <v>0</v>
      </c>
      <c r="I26" s="44">
        <f t="shared" si="5"/>
        <v>0</v>
      </c>
      <c r="J26" s="43">
        <f t="shared" si="6"/>
        <v>0</v>
      </c>
      <c r="K26" s="44">
        <f t="shared" si="7"/>
        <v>0</v>
      </c>
      <c r="L26" s="39">
        <f t="shared" si="8"/>
        <v>17.333406315789471</v>
      </c>
      <c r="M26" s="40">
        <f t="shared" si="9"/>
        <v>0.42968391879477813</v>
      </c>
      <c r="N26" s="39">
        <f t="shared" si="10"/>
        <v>8.6667031578947356</v>
      </c>
      <c r="O26" s="40">
        <f t="shared" si="11"/>
        <v>0.21484195939738907</v>
      </c>
      <c r="P26" s="39">
        <f t="shared" si="12"/>
        <v>3.466681263157894</v>
      </c>
      <c r="Q26" s="40">
        <f t="shared" si="13"/>
        <v>8.5936783758955623E-2</v>
      </c>
      <c r="R26" s="24">
        <f t="shared" si="14"/>
        <v>17.333406315789475</v>
      </c>
      <c r="S26" s="24">
        <f t="shared" si="15"/>
        <v>0.42968391879477824</v>
      </c>
      <c r="T26" s="39">
        <f t="shared" si="16"/>
        <v>16.466735999999997</v>
      </c>
      <c r="U26" s="40">
        <f t="shared" si="17"/>
        <v>0.40819972285503925</v>
      </c>
      <c r="W26" s="37"/>
    </row>
    <row r="27" spans="1:23" x14ac:dyDescent="0.3">
      <c r="A27" s="17">
        <f t="shared" si="18"/>
        <v>19</v>
      </c>
      <c r="B27" s="43">
        <v>24959.57</v>
      </c>
      <c r="C27" s="61"/>
      <c r="D27" s="43">
        <f t="shared" si="0"/>
        <v>34264.497695999999</v>
      </c>
      <c r="E27" s="44">
        <f t="shared" si="1"/>
        <v>849.39471084459797</v>
      </c>
      <c r="F27" s="43">
        <f t="shared" si="2"/>
        <v>2855.374808</v>
      </c>
      <c r="G27" s="44">
        <f t="shared" si="3"/>
        <v>70.782892570383169</v>
      </c>
      <c r="H27" s="43">
        <f t="shared" si="4"/>
        <v>0</v>
      </c>
      <c r="I27" s="44">
        <f t="shared" si="5"/>
        <v>0</v>
      </c>
      <c r="J27" s="43">
        <f t="shared" si="6"/>
        <v>0</v>
      </c>
      <c r="K27" s="44">
        <f t="shared" si="7"/>
        <v>0</v>
      </c>
      <c r="L27" s="39">
        <f t="shared" si="8"/>
        <v>17.340332842105262</v>
      </c>
      <c r="M27" s="40">
        <f t="shared" si="9"/>
        <v>0.42985562289706375</v>
      </c>
      <c r="N27" s="39">
        <f t="shared" si="10"/>
        <v>8.670166421052631</v>
      </c>
      <c r="O27" s="40">
        <f t="shared" si="11"/>
        <v>0.21492781144853187</v>
      </c>
      <c r="P27" s="39">
        <f t="shared" si="12"/>
        <v>3.4680665684210523</v>
      </c>
      <c r="Q27" s="40">
        <f t="shared" si="13"/>
        <v>8.597112457941275E-2</v>
      </c>
      <c r="R27" s="24">
        <f t="shared" si="14"/>
        <v>17.340332842105262</v>
      </c>
      <c r="S27" s="24">
        <f t="shared" si="15"/>
        <v>0.42985562289706375</v>
      </c>
      <c r="T27" s="39">
        <f t="shared" si="16"/>
        <v>16.473316199999999</v>
      </c>
      <c r="U27" s="40">
        <f t="shared" si="17"/>
        <v>0.40836284175221055</v>
      </c>
      <c r="W27" s="37"/>
    </row>
    <row r="28" spans="1:23" x14ac:dyDescent="0.3">
      <c r="A28" s="17">
        <f t="shared" si="18"/>
        <v>20</v>
      </c>
      <c r="B28" s="43">
        <v>25876.560000000001</v>
      </c>
      <c r="C28" s="61"/>
      <c r="D28" s="43">
        <f t="shared" si="0"/>
        <v>35523.341568000003</v>
      </c>
      <c r="E28" s="44">
        <f t="shared" si="1"/>
        <v>880.60063530152536</v>
      </c>
      <c r="F28" s="43">
        <f t="shared" si="2"/>
        <v>2960.278464</v>
      </c>
      <c r="G28" s="44">
        <f t="shared" si="3"/>
        <v>73.383386275127108</v>
      </c>
      <c r="H28" s="43">
        <f t="shared" si="4"/>
        <v>0</v>
      </c>
      <c r="I28" s="44">
        <f t="shared" si="5"/>
        <v>0</v>
      </c>
      <c r="J28" s="43">
        <f t="shared" si="6"/>
        <v>0</v>
      </c>
      <c r="K28" s="44">
        <f t="shared" si="7"/>
        <v>0</v>
      </c>
      <c r="L28" s="39">
        <f t="shared" si="8"/>
        <v>17.97739957894737</v>
      </c>
      <c r="M28" s="40">
        <f t="shared" si="9"/>
        <v>0.44564809478822132</v>
      </c>
      <c r="N28" s="39">
        <f t="shared" si="10"/>
        <v>8.9886997894736851</v>
      </c>
      <c r="O28" s="40">
        <f t="shared" si="11"/>
        <v>0.22282404739411066</v>
      </c>
      <c r="P28" s="39">
        <f t="shared" si="12"/>
        <v>3.5954799157894741</v>
      </c>
      <c r="Q28" s="40">
        <f t="shared" si="13"/>
        <v>8.9129618957644277E-2</v>
      </c>
      <c r="R28" s="24">
        <f t="shared" si="14"/>
        <v>17.97739957894737</v>
      </c>
      <c r="S28" s="24">
        <f t="shared" si="15"/>
        <v>0.44564809478822132</v>
      </c>
      <c r="T28" s="39">
        <f t="shared" si="16"/>
        <v>17.078529600000003</v>
      </c>
      <c r="U28" s="40">
        <f t="shared" si="17"/>
        <v>0.42336569004881031</v>
      </c>
      <c r="W28" s="37"/>
    </row>
    <row r="29" spans="1:23" x14ac:dyDescent="0.3">
      <c r="A29" s="17">
        <f t="shared" si="18"/>
        <v>21</v>
      </c>
      <c r="B29" s="43">
        <v>25886.53</v>
      </c>
      <c r="C29" s="61"/>
      <c r="D29" s="43">
        <f t="shared" si="0"/>
        <v>35537.028383999997</v>
      </c>
      <c r="E29" s="44">
        <f t="shared" si="1"/>
        <v>880.93992260764151</v>
      </c>
      <c r="F29" s="43">
        <f t="shared" si="2"/>
        <v>2961.4190319999998</v>
      </c>
      <c r="G29" s="44">
        <f t="shared" si="3"/>
        <v>73.411660217303464</v>
      </c>
      <c r="H29" s="43">
        <f t="shared" si="4"/>
        <v>0</v>
      </c>
      <c r="I29" s="44">
        <f t="shared" si="5"/>
        <v>0</v>
      </c>
      <c r="J29" s="43">
        <f t="shared" si="6"/>
        <v>0</v>
      </c>
      <c r="K29" s="44">
        <f t="shared" si="7"/>
        <v>0</v>
      </c>
      <c r="L29" s="39">
        <f t="shared" si="8"/>
        <v>17.984326105263158</v>
      </c>
      <c r="M29" s="40">
        <f t="shared" si="9"/>
        <v>0.44581979889050688</v>
      </c>
      <c r="N29" s="39">
        <f t="shared" si="10"/>
        <v>8.9921630526315788</v>
      </c>
      <c r="O29" s="40">
        <f t="shared" si="11"/>
        <v>0.22290989944525344</v>
      </c>
      <c r="P29" s="39">
        <f t="shared" si="12"/>
        <v>3.5968652210526315</v>
      </c>
      <c r="Q29" s="40">
        <f t="shared" si="13"/>
        <v>8.9163959778101376E-2</v>
      </c>
      <c r="R29" s="24">
        <f t="shared" si="14"/>
        <v>17.984326105263158</v>
      </c>
      <c r="S29" s="24">
        <f t="shared" si="15"/>
        <v>0.44581979889050688</v>
      </c>
      <c r="T29" s="39">
        <f t="shared" si="16"/>
        <v>17.085109799999998</v>
      </c>
      <c r="U29" s="40">
        <f t="shared" si="17"/>
        <v>0.42352880894598149</v>
      </c>
      <c r="W29" s="37"/>
    </row>
    <row r="30" spans="1:23" x14ac:dyDescent="0.3">
      <c r="A30" s="17">
        <f t="shared" si="18"/>
        <v>22</v>
      </c>
      <c r="B30" s="43">
        <v>26803.48</v>
      </c>
      <c r="C30" s="61"/>
      <c r="D30" s="43">
        <f t="shared" si="0"/>
        <v>36795.817344000003</v>
      </c>
      <c r="E30" s="44">
        <f t="shared" si="1"/>
        <v>912.14448583164562</v>
      </c>
      <c r="F30" s="43">
        <f t="shared" si="2"/>
        <v>3066.3181120000004</v>
      </c>
      <c r="G30" s="44">
        <f t="shared" si="3"/>
        <v>76.012040485970473</v>
      </c>
      <c r="H30" s="43">
        <f t="shared" si="4"/>
        <v>0</v>
      </c>
      <c r="I30" s="44">
        <f t="shared" si="5"/>
        <v>0</v>
      </c>
      <c r="J30" s="43">
        <f t="shared" si="6"/>
        <v>0</v>
      </c>
      <c r="K30" s="44">
        <f t="shared" si="7"/>
        <v>0</v>
      </c>
      <c r="L30" s="39">
        <f t="shared" si="8"/>
        <v>18.621365052631582</v>
      </c>
      <c r="M30" s="40">
        <f t="shared" si="9"/>
        <v>0.46161158189860613</v>
      </c>
      <c r="N30" s="39">
        <f t="shared" si="10"/>
        <v>9.3106825263157909</v>
      </c>
      <c r="O30" s="40">
        <f t="shared" si="11"/>
        <v>0.23080579094930306</v>
      </c>
      <c r="P30" s="39">
        <f t="shared" si="12"/>
        <v>3.7242730105263164</v>
      </c>
      <c r="Q30" s="40">
        <f t="shared" si="13"/>
        <v>9.2322316379721228E-2</v>
      </c>
      <c r="R30" s="24">
        <f t="shared" si="14"/>
        <v>18.621365052631582</v>
      </c>
      <c r="S30" s="24">
        <f t="shared" si="15"/>
        <v>0.46161158189860613</v>
      </c>
      <c r="T30" s="39">
        <f t="shared" si="16"/>
        <v>17.690296800000002</v>
      </c>
      <c r="U30" s="40">
        <f t="shared" si="17"/>
        <v>0.4385310028036758</v>
      </c>
      <c r="W30" s="37"/>
    </row>
    <row r="31" spans="1:23" x14ac:dyDescent="0.3">
      <c r="A31" s="17">
        <f t="shared" si="18"/>
        <v>23</v>
      </c>
      <c r="B31" s="43">
        <v>27730.44</v>
      </c>
      <c r="C31" s="61"/>
      <c r="D31" s="43">
        <f t="shared" si="0"/>
        <v>38068.348032000002</v>
      </c>
      <c r="E31" s="44">
        <f t="shared" si="1"/>
        <v>943.68969759468916</v>
      </c>
      <c r="F31" s="43">
        <f t="shared" si="2"/>
        <v>3172.3623359999997</v>
      </c>
      <c r="G31" s="44">
        <f t="shared" si="3"/>
        <v>78.640808132890754</v>
      </c>
      <c r="H31" s="43">
        <f t="shared" si="4"/>
        <v>0</v>
      </c>
      <c r="I31" s="44">
        <f t="shared" si="5"/>
        <v>0</v>
      </c>
      <c r="J31" s="43">
        <f t="shared" si="6"/>
        <v>0</v>
      </c>
      <c r="K31" s="44">
        <f t="shared" si="7"/>
        <v>0</v>
      </c>
      <c r="L31" s="39">
        <f t="shared" si="8"/>
        <v>19.265358315789474</v>
      </c>
      <c r="M31" s="40">
        <f t="shared" si="9"/>
        <v>0.47757575789204915</v>
      </c>
      <c r="N31" s="39">
        <f t="shared" si="10"/>
        <v>9.6326791578947368</v>
      </c>
      <c r="O31" s="40">
        <f t="shared" si="11"/>
        <v>0.23878787894602457</v>
      </c>
      <c r="P31" s="39">
        <f t="shared" si="12"/>
        <v>3.8530716631578947</v>
      </c>
      <c r="Q31" s="40">
        <f t="shared" si="13"/>
        <v>9.5515151578409827E-2</v>
      </c>
      <c r="R31" s="24">
        <f t="shared" si="14"/>
        <v>19.26535831578947</v>
      </c>
      <c r="S31" s="24">
        <f t="shared" si="15"/>
        <v>0.47757575789204909</v>
      </c>
      <c r="T31" s="39">
        <f t="shared" si="16"/>
        <v>18.302090400000001</v>
      </c>
      <c r="U31" s="40">
        <f t="shared" si="17"/>
        <v>0.45369696999744674</v>
      </c>
      <c r="W31" s="37"/>
    </row>
    <row r="32" spans="1:23" x14ac:dyDescent="0.3">
      <c r="A32" s="17">
        <f t="shared" si="18"/>
        <v>24</v>
      </c>
      <c r="B32" s="43">
        <v>28647.43</v>
      </c>
      <c r="C32" s="61"/>
      <c r="D32" s="43">
        <f t="shared" si="0"/>
        <v>39327.191903999999</v>
      </c>
      <c r="E32" s="44">
        <f t="shared" si="1"/>
        <v>974.89562205161633</v>
      </c>
      <c r="F32" s="43">
        <f t="shared" si="2"/>
        <v>3277.2659920000001</v>
      </c>
      <c r="G32" s="44">
        <f t="shared" si="3"/>
        <v>81.241301837634708</v>
      </c>
      <c r="H32" s="43">
        <f t="shared" si="4"/>
        <v>0</v>
      </c>
      <c r="I32" s="44">
        <f t="shared" si="5"/>
        <v>0</v>
      </c>
      <c r="J32" s="43">
        <f t="shared" si="6"/>
        <v>0</v>
      </c>
      <c r="K32" s="44">
        <f t="shared" si="7"/>
        <v>0</v>
      </c>
      <c r="L32" s="39">
        <f t="shared" si="8"/>
        <v>19.902425052631578</v>
      </c>
      <c r="M32" s="40">
        <f t="shared" si="9"/>
        <v>0.49336822978320666</v>
      </c>
      <c r="N32" s="39">
        <f t="shared" si="10"/>
        <v>9.9512125263157891</v>
      </c>
      <c r="O32" s="40">
        <f t="shared" si="11"/>
        <v>0.24668411489160333</v>
      </c>
      <c r="P32" s="39">
        <f t="shared" si="12"/>
        <v>3.9804850105263156</v>
      </c>
      <c r="Q32" s="40">
        <f t="shared" si="13"/>
        <v>9.8673645956641326E-2</v>
      </c>
      <c r="R32" s="24">
        <f t="shared" si="14"/>
        <v>19.902425052631578</v>
      </c>
      <c r="S32" s="24">
        <f t="shared" si="15"/>
        <v>0.49336822978320666</v>
      </c>
      <c r="T32" s="39">
        <f t="shared" si="16"/>
        <v>18.907303800000001</v>
      </c>
      <c r="U32" s="40">
        <f t="shared" si="17"/>
        <v>0.46869981829404639</v>
      </c>
      <c r="W32" s="37"/>
    </row>
    <row r="33" spans="1:23" x14ac:dyDescent="0.3">
      <c r="A33" s="17">
        <f t="shared" si="18"/>
        <v>25</v>
      </c>
      <c r="B33" s="43">
        <v>28657.360000000001</v>
      </c>
      <c r="C33" s="61"/>
      <c r="D33" s="43">
        <f t="shared" si="0"/>
        <v>39340.823808000001</v>
      </c>
      <c r="E33" s="44">
        <f t="shared" si="1"/>
        <v>975.23354812480943</v>
      </c>
      <c r="F33" s="43">
        <f t="shared" si="2"/>
        <v>3278.4019840000001</v>
      </c>
      <c r="G33" s="44">
        <f t="shared" si="3"/>
        <v>81.269462343734119</v>
      </c>
      <c r="H33" s="43">
        <f t="shared" si="4"/>
        <v>0</v>
      </c>
      <c r="I33" s="44">
        <f t="shared" si="5"/>
        <v>0</v>
      </c>
      <c r="J33" s="43">
        <f t="shared" si="6"/>
        <v>0</v>
      </c>
      <c r="K33" s="44">
        <f t="shared" si="7"/>
        <v>0</v>
      </c>
      <c r="L33" s="39">
        <f t="shared" si="8"/>
        <v>19.909323789473685</v>
      </c>
      <c r="M33" s="40">
        <f t="shared" si="9"/>
        <v>0.49353924500243396</v>
      </c>
      <c r="N33" s="39">
        <f t="shared" si="10"/>
        <v>9.9546618947368426</v>
      </c>
      <c r="O33" s="40">
        <f t="shared" si="11"/>
        <v>0.24676962250121698</v>
      </c>
      <c r="P33" s="39">
        <f t="shared" si="12"/>
        <v>3.981864757894737</v>
      </c>
      <c r="Q33" s="40">
        <f t="shared" si="13"/>
        <v>9.8707849000486791E-2</v>
      </c>
      <c r="R33" s="24">
        <f t="shared" si="14"/>
        <v>19.909323789473685</v>
      </c>
      <c r="S33" s="24">
        <f t="shared" si="15"/>
        <v>0.49353924500243396</v>
      </c>
      <c r="T33" s="39">
        <f t="shared" si="16"/>
        <v>18.9138576</v>
      </c>
      <c r="U33" s="40">
        <f t="shared" si="17"/>
        <v>0.46886228275231223</v>
      </c>
      <c r="W33" s="37"/>
    </row>
    <row r="34" spans="1:23" x14ac:dyDescent="0.3">
      <c r="A34" s="17">
        <f t="shared" si="18"/>
        <v>26</v>
      </c>
      <c r="B34" s="43">
        <v>28657.360000000001</v>
      </c>
      <c r="C34" s="61"/>
      <c r="D34" s="43">
        <f t="shared" si="0"/>
        <v>39340.823808000001</v>
      </c>
      <c r="E34" s="44">
        <f t="shared" si="1"/>
        <v>975.23354812480943</v>
      </c>
      <c r="F34" s="43">
        <f t="shared" si="2"/>
        <v>3278.4019840000001</v>
      </c>
      <c r="G34" s="44">
        <f t="shared" si="3"/>
        <v>81.269462343734119</v>
      </c>
      <c r="H34" s="43">
        <f t="shared" si="4"/>
        <v>0</v>
      </c>
      <c r="I34" s="44">
        <f t="shared" si="5"/>
        <v>0</v>
      </c>
      <c r="J34" s="43">
        <f t="shared" si="6"/>
        <v>0</v>
      </c>
      <c r="K34" s="44">
        <f t="shared" si="7"/>
        <v>0</v>
      </c>
      <c r="L34" s="39">
        <f t="shared" si="8"/>
        <v>19.909323789473685</v>
      </c>
      <c r="M34" s="40">
        <f t="shared" si="9"/>
        <v>0.49353924500243396</v>
      </c>
      <c r="N34" s="39">
        <f t="shared" si="10"/>
        <v>9.9546618947368426</v>
      </c>
      <c r="O34" s="40">
        <f t="shared" si="11"/>
        <v>0.24676962250121698</v>
      </c>
      <c r="P34" s="39">
        <f t="shared" si="12"/>
        <v>3.981864757894737</v>
      </c>
      <c r="Q34" s="40">
        <f t="shared" si="13"/>
        <v>9.8707849000486791E-2</v>
      </c>
      <c r="R34" s="24">
        <f t="shared" si="14"/>
        <v>19.909323789473685</v>
      </c>
      <c r="S34" s="24">
        <f t="shared" si="15"/>
        <v>0.49353924500243396</v>
      </c>
      <c r="T34" s="39">
        <f t="shared" si="16"/>
        <v>18.9138576</v>
      </c>
      <c r="U34" s="40">
        <f t="shared" si="17"/>
        <v>0.46886228275231223</v>
      </c>
      <c r="W34" s="37"/>
    </row>
    <row r="35" spans="1:23" x14ac:dyDescent="0.3">
      <c r="A35" s="17">
        <f t="shared" si="18"/>
        <v>27</v>
      </c>
      <c r="B35" s="43">
        <v>28667.360000000001</v>
      </c>
      <c r="C35" s="61"/>
      <c r="D35" s="43">
        <f t="shared" si="0"/>
        <v>39354.551808000004</v>
      </c>
      <c r="E35" s="44">
        <f t="shared" si="1"/>
        <v>975.5738563556182</v>
      </c>
      <c r="F35" s="43">
        <f t="shared" si="2"/>
        <v>3279.5459840000003</v>
      </c>
      <c r="G35" s="44">
        <f t="shared" si="3"/>
        <v>81.297821362968179</v>
      </c>
      <c r="H35" s="43">
        <f t="shared" si="4"/>
        <v>0</v>
      </c>
      <c r="I35" s="44">
        <f t="shared" si="5"/>
        <v>0</v>
      </c>
      <c r="J35" s="43">
        <f t="shared" si="6"/>
        <v>0</v>
      </c>
      <c r="K35" s="44">
        <f t="shared" si="7"/>
        <v>0</v>
      </c>
      <c r="L35" s="39">
        <f t="shared" si="8"/>
        <v>19.916271157894737</v>
      </c>
      <c r="M35" s="40">
        <f t="shared" si="9"/>
        <v>0.49371146576701325</v>
      </c>
      <c r="N35" s="39">
        <f t="shared" si="10"/>
        <v>9.9581355789473687</v>
      </c>
      <c r="O35" s="40">
        <f t="shared" si="11"/>
        <v>0.24685573288350662</v>
      </c>
      <c r="P35" s="39">
        <f t="shared" si="12"/>
        <v>3.9832542315789476</v>
      </c>
      <c r="Q35" s="40">
        <f t="shared" si="13"/>
        <v>9.8742293153402647E-2</v>
      </c>
      <c r="R35" s="24">
        <f t="shared" si="14"/>
        <v>19.916271157894741</v>
      </c>
      <c r="S35" s="24">
        <f t="shared" si="15"/>
        <v>0.4937114657670133</v>
      </c>
      <c r="T35" s="39">
        <f t="shared" si="16"/>
        <v>18.920457600000002</v>
      </c>
      <c r="U35" s="40">
        <f t="shared" si="17"/>
        <v>0.46902589247866261</v>
      </c>
      <c r="W35" s="37"/>
    </row>
    <row r="36" spans="1:23" x14ac:dyDescent="0.3">
      <c r="A36" s="25"/>
      <c r="B36" s="41"/>
      <c r="C36" s="42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25"/>
      <c r="S36" s="25"/>
      <c r="T36" s="41"/>
      <c r="U36" s="42"/>
    </row>
  </sheetData>
  <dataConsolidate/>
  <mergeCells count="286">
    <mergeCell ref="T21:U21"/>
    <mergeCell ref="T22:U22"/>
    <mergeCell ref="T36:U36"/>
    <mergeCell ref="T29:U29"/>
    <mergeCell ref="T30:U30"/>
    <mergeCell ref="T31:U31"/>
    <mergeCell ref="T32:U32"/>
    <mergeCell ref="T23:U23"/>
    <mergeCell ref="T24:U24"/>
    <mergeCell ref="T33:U33"/>
    <mergeCell ref="T34:U34"/>
    <mergeCell ref="T35:U35"/>
    <mergeCell ref="T25:U25"/>
    <mergeCell ref="T26:U26"/>
    <mergeCell ref="T27:U27"/>
    <mergeCell ref="T28:U28"/>
    <mergeCell ref="P36:Q36"/>
    <mergeCell ref="P29:Q29"/>
    <mergeCell ref="P30:Q30"/>
    <mergeCell ref="P31:Q31"/>
    <mergeCell ref="P32:Q32"/>
    <mergeCell ref="T8:U8"/>
    <mergeCell ref="T9:U9"/>
    <mergeCell ref="T10:U10"/>
    <mergeCell ref="T11:U11"/>
    <mergeCell ref="P33:Q33"/>
    <mergeCell ref="P34:Q34"/>
    <mergeCell ref="P25:Q25"/>
    <mergeCell ref="P26:Q26"/>
    <mergeCell ref="P27:Q27"/>
    <mergeCell ref="P28:Q28"/>
    <mergeCell ref="T16:U16"/>
    <mergeCell ref="T17:U17"/>
    <mergeCell ref="T18:U18"/>
    <mergeCell ref="T19:U19"/>
    <mergeCell ref="T12:U12"/>
    <mergeCell ref="T13:U13"/>
    <mergeCell ref="T14:U14"/>
    <mergeCell ref="T15:U15"/>
    <mergeCell ref="T20:U20"/>
    <mergeCell ref="N35:O35"/>
    <mergeCell ref="N28:O28"/>
    <mergeCell ref="N29:O29"/>
    <mergeCell ref="N30:O30"/>
    <mergeCell ref="N31:O31"/>
    <mergeCell ref="N36:O36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21:Q21"/>
    <mergeCell ref="P22:Q22"/>
    <mergeCell ref="P23:Q23"/>
    <mergeCell ref="P24:Q24"/>
    <mergeCell ref="P17:Q17"/>
    <mergeCell ref="P18:Q18"/>
    <mergeCell ref="P19:Q19"/>
    <mergeCell ref="P20:Q20"/>
    <mergeCell ref="P35:Q35"/>
    <mergeCell ref="N26:O26"/>
    <mergeCell ref="N27:O27"/>
    <mergeCell ref="N20:O20"/>
    <mergeCell ref="N21:O21"/>
    <mergeCell ref="N22:O22"/>
    <mergeCell ref="N23:O23"/>
    <mergeCell ref="N32:O32"/>
    <mergeCell ref="N33:O33"/>
    <mergeCell ref="N34:O34"/>
    <mergeCell ref="L36:M36"/>
    <mergeCell ref="L29:M29"/>
    <mergeCell ref="L30:M30"/>
    <mergeCell ref="L31:M31"/>
    <mergeCell ref="L32:M32"/>
    <mergeCell ref="N9:O9"/>
    <mergeCell ref="N10:O10"/>
    <mergeCell ref="N11:O11"/>
    <mergeCell ref="L33:M33"/>
    <mergeCell ref="L34:M34"/>
    <mergeCell ref="L25:M25"/>
    <mergeCell ref="L26:M26"/>
    <mergeCell ref="L27:M27"/>
    <mergeCell ref="L28:M28"/>
    <mergeCell ref="N16:O16"/>
    <mergeCell ref="N17:O17"/>
    <mergeCell ref="N18:O18"/>
    <mergeCell ref="N19:O19"/>
    <mergeCell ref="N12:O12"/>
    <mergeCell ref="N13:O13"/>
    <mergeCell ref="N14:O14"/>
    <mergeCell ref="N15:O15"/>
    <mergeCell ref="N24:O24"/>
    <mergeCell ref="N25:O25"/>
    <mergeCell ref="J33:K33"/>
    <mergeCell ref="J26:K26"/>
    <mergeCell ref="J27:K27"/>
    <mergeCell ref="J28:K28"/>
    <mergeCell ref="J29:K29"/>
    <mergeCell ref="J34:K34"/>
    <mergeCell ref="J35:K35"/>
    <mergeCell ref="J36:K36"/>
    <mergeCell ref="L8:M8"/>
    <mergeCell ref="L11:M11"/>
    <mergeCell ref="L12:M12"/>
    <mergeCell ref="L13:M13"/>
    <mergeCell ref="L14:M14"/>
    <mergeCell ref="L15:M15"/>
    <mergeCell ref="L16:M16"/>
    <mergeCell ref="L21:M21"/>
    <mergeCell ref="L22:M22"/>
    <mergeCell ref="L23:M23"/>
    <mergeCell ref="L24:M24"/>
    <mergeCell ref="L17:M17"/>
    <mergeCell ref="L18:M18"/>
    <mergeCell ref="L19:M19"/>
    <mergeCell ref="L20:M20"/>
    <mergeCell ref="L35:M35"/>
    <mergeCell ref="H29:I29"/>
    <mergeCell ref="H30:I30"/>
    <mergeCell ref="H31:I31"/>
    <mergeCell ref="H32:I32"/>
    <mergeCell ref="J15:K15"/>
    <mergeCell ref="J16:K16"/>
    <mergeCell ref="J17:K17"/>
    <mergeCell ref="H33:I33"/>
    <mergeCell ref="H34:I34"/>
    <mergeCell ref="H25:I25"/>
    <mergeCell ref="H26:I26"/>
    <mergeCell ref="H27:I27"/>
    <mergeCell ref="H28:I28"/>
    <mergeCell ref="J22:K22"/>
    <mergeCell ref="J23:K23"/>
    <mergeCell ref="J24:K24"/>
    <mergeCell ref="J25:K25"/>
    <mergeCell ref="J18:K18"/>
    <mergeCell ref="J19:K19"/>
    <mergeCell ref="J20:K20"/>
    <mergeCell ref="J21:K21"/>
    <mergeCell ref="J30:K30"/>
    <mergeCell ref="J31:K31"/>
    <mergeCell ref="J32:K32"/>
    <mergeCell ref="F30:G30"/>
    <mergeCell ref="F35:G35"/>
    <mergeCell ref="F36:G36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1:I21"/>
    <mergeCell ref="H22:I22"/>
    <mergeCell ref="H23:I23"/>
    <mergeCell ref="H24:I24"/>
    <mergeCell ref="H17:I17"/>
    <mergeCell ref="H18:I18"/>
    <mergeCell ref="H19:I19"/>
    <mergeCell ref="H20:I20"/>
    <mergeCell ref="H35:I35"/>
    <mergeCell ref="H36:I36"/>
    <mergeCell ref="T5:U5"/>
    <mergeCell ref="F15:G15"/>
    <mergeCell ref="F16:G16"/>
    <mergeCell ref="F17:G17"/>
    <mergeCell ref="F18:G18"/>
    <mergeCell ref="F11:G11"/>
    <mergeCell ref="F12:G12"/>
    <mergeCell ref="F13:G13"/>
    <mergeCell ref="F14:G14"/>
    <mergeCell ref="T7:U7"/>
    <mergeCell ref="J8:K8"/>
    <mergeCell ref="J9:K9"/>
    <mergeCell ref="J10:K10"/>
    <mergeCell ref="J11:K11"/>
    <mergeCell ref="J12:K12"/>
    <mergeCell ref="J13:K13"/>
    <mergeCell ref="J14:K14"/>
    <mergeCell ref="L10:M10"/>
    <mergeCell ref="P7:Q7"/>
    <mergeCell ref="N8:O8"/>
    <mergeCell ref="D33:E33"/>
    <mergeCell ref="D34:E34"/>
    <mergeCell ref="D25:E25"/>
    <mergeCell ref="D26:E26"/>
    <mergeCell ref="D27:E27"/>
    <mergeCell ref="D28:E28"/>
    <mergeCell ref="J6:K6"/>
    <mergeCell ref="L7:M7"/>
    <mergeCell ref="J7:K7"/>
    <mergeCell ref="F23:G23"/>
    <mergeCell ref="F24:G24"/>
    <mergeCell ref="F25:G25"/>
    <mergeCell ref="F26:G26"/>
    <mergeCell ref="F19:G19"/>
    <mergeCell ref="F20:G20"/>
    <mergeCell ref="F21:G21"/>
    <mergeCell ref="F22:G22"/>
    <mergeCell ref="F31:G31"/>
    <mergeCell ref="F32:G32"/>
    <mergeCell ref="F33:G33"/>
    <mergeCell ref="F34:G34"/>
    <mergeCell ref="F27:G27"/>
    <mergeCell ref="F28:G28"/>
    <mergeCell ref="F29:G29"/>
    <mergeCell ref="B36:C3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  <mergeCell ref="D35:E35"/>
    <mergeCell ref="D36:E36"/>
    <mergeCell ref="D29:E29"/>
    <mergeCell ref="D30:E30"/>
    <mergeCell ref="D31:E31"/>
    <mergeCell ref="D32:E32"/>
    <mergeCell ref="B11:C11"/>
    <mergeCell ref="B25:C25"/>
    <mergeCell ref="B26:C26"/>
    <mergeCell ref="B27:C27"/>
    <mergeCell ref="B20:C20"/>
    <mergeCell ref="B21:C21"/>
    <mergeCell ref="B22:C22"/>
    <mergeCell ref="B23:C23"/>
    <mergeCell ref="B24:C24"/>
    <mergeCell ref="B12:C12"/>
    <mergeCell ref="B35:C35"/>
    <mergeCell ref="B28:C28"/>
    <mergeCell ref="B29:C29"/>
    <mergeCell ref="B30:C30"/>
    <mergeCell ref="B31:C31"/>
    <mergeCell ref="B32:C32"/>
    <mergeCell ref="B13:C13"/>
    <mergeCell ref="B14:C14"/>
    <mergeCell ref="B15:C15"/>
    <mergeCell ref="B16:C16"/>
    <mergeCell ref="B33:C33"/>
    <mergeCell ref="B34:C34"/>
    <mergeCell ref="B17:C17"/>
    <mergeCell ref="B18:C18"/>
    <mergeCell ref="B19:C19"/>
    <mergeCell ref="B8:C8"/>
    <mergeCell ref="B9:C9"/>
    <mergeCell ref="B10:C10"/>
    <mergeCell ref="F8:G8"/>
    <mergeCell ref="F9:G9"/>
    <mergeCell ref="F10:G10"/>
    <mergeCell ref="L4:Q4"/>
    <mergeCell ref="B4:E4"/>
    <mergeCell ref="B6:C6"/>
    <mergeCell ref="P6:Q6"/>
    <mergeCell ref="F5:G5"/>
    <mergeCell ref="H5:I5"/>
    <mergeCell ref="H6:I6"/>
    <mergeCell ref="H4:I4"/>
    <mergeCell ref="J4:K4"/>
    <mergeCell ref="J5:K5"/>
    <mergeCell ref="D7:E7"/>
    <mergeCell ref="B5:C5"/>
    <mergeCell ref="D5:E5"/>
    <mergeCell ref="D6:E6"/>
    <mergeCell ref="B7:C7"/>
    <mergeCell ref="L9:M9"/>
    <mergeCell ref="L5:Q5"/>
    <mergeCell ref="N7:O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7</vt:i4>
      </vt:variant>
    </vt:vector>
  </HeadingPairs>
  <TitlesOfParts>
    <vt:vector size="27" baseType="lpstr">
      <vt:lpstr>Inhoud</vt:lpstr>
      <vt:lpstr>LOG4</vt:lpstr>
      <vt:lpstr>LOG3</vt:lpstr>
      <vt:lpstr>LOG2</vt:lpstr>
      <vt:lpstr>ADM1</vt:lpstr>
      <vt:lpstr>ADM2</vt:lpstr>
      <vt:lpstr>ADM3</vt:lpstr>
      <vt:lpstr>MV2(Verz pers)</vt:lpstr>
      <vt:lpstr>B3</vt:lpstr>
      <vt:lpstr>B2B</vt:lpstr>
      <vt:lpstr>B2A</vt:lpstr>
      <vt:lpstr>B1C</vt:lpstr>
      <vt:lpstr>B1b(HO)</vt:lpstr>
      <vt:lpstr>MV1</vt:lpstr>
      <vt:lpstr>MV1bis</vt:lpstr>
      <vt:lpstr>L1</vt:lpstr>
      <vt:lpstr>K3</vt:lpstr>
      <vt:lpstr>G1</vt:lpstr>
      <vt:lpstr>GS</vt:lpstr>
      <vt:lpstr>GEW</vt:lpstr>
      <vt:lpstr>B1C!Afdrukbereik</vt:lpstr>
      <vt:lpstr>B2A!Afdrukbereik</vt:lpstr>
      <vt:lpstr>'B3'!Afdrukbereik</vt:lpstr>
      <vt:lpstr>'G1'!Afdrukbereik</vt:lpstr>
      <vt:lpstr>GS!Afdrukbereik</vt:lpstr>
      <vt:lpstr>'K3'!Afdrukbereik</vt:lpstr>
      <vt:lpstr>'MV2(Verz pers)'!Afdrukbereik</vt:lpstr>
    </vt:vector>
  </TitlesOfParts>
  <Company>Vlafo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Vandyck</dc:creator>
  <cp:lastModifiedBy>Steven De Looze</cp:lastModifiedBy>
  <cp:lastPrinted>2019-10-15T14:24:42Z</cp:lastPrinted>
  <dcterms:created xsi:type="dcterms:W3CDTF">2002-02-15T13:24:39Z</dcterms:created>
  <dcterms:modified xsi:type="dcterms:W3CDTF">2020-03-13T10:44:42Z</dcterms:modified>
</cp:coreProperties>
</file>